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libertyutil.sharepoint.com/sites/2026-2028WMP/Shared Documents/2026 WMP Data Requests/Energy Safety/006/Attachments/"/>
    </mc:Choice>
  </mc:AlternateContent>
  <xr:revisionPtr revIDLastSave="0" documentId="13_ncr:1_{92E1D10B-0B4E-4FC5-9382-E25B3C53258A}" xr6:coauthVersionLast="47" xr6:coauthVersionMax="47" xr10:uidLastSave="{00000000-0000-0000-0000-000000000000}"/>
  <bookViews>
    <workbookView minimized="1" xWindow="9570" yWindow="-12090" windowWidth="17250" windowHeight="8865" xr2:uid="{B0BE72DD-EB80-43E3-BA6E-8F031A081486}"/>
  </bookViews>
  <sheets>
    <sheet name="Budget" sheetId="1" r:id="rId1"/>
    <sheet name="Project" sheetId="2" r:id="rId2"/>
    <sheet name="Circuit Rank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3" l="1"/>
  <c r="K30" i="3"/>
  <c r="K54" i="3"/>
  <c r="K37" i="3"/>
  <c r="K53" i="3"/>
  <c r="K25" i="3"/>
  <c r="K24" i="3"/>
  <c r="K55" i="3"/>
  <c r="K51" i="3"/>
  <c r="K44" i="3"/>
  <c r="K2" i="3"/>
  <c r="K38" i="3"/>
  <c r="K56" i="3"/>
  <c r="K50" i="3"/>
  <c r="K26" i="3"/>
  <c r="K32" i="3"/>
  <c r="K57" i="3"/>
  <c r="K36" i="3"/>
  <c r="K4" i="3"/>
  <c r="K27" i="3"/>
  <c r="K22" i="3"/>
  <c r="K48" i="3"/>
  <c r="K13" i="3"/>
  <c r="K8" i="3"/>
  <c r="K41" i="3"/>
  <c r="K28" i="3"/>
  <c r="K47" i="3"/>
  <c r="K39" i="3"/>
  <c r="K33" i="3"/>
  <c r="K49" i="3"/>
  <c r="K52" i="3"/>
  <c r="K17" i="3"/>
  <c r="K18" i="3"/>
  <c r="K6" i="3"/>
  <c r="K58" i="3"/>
  <c r="K20" i="3"/>
  <c r="K12" i="3"/>
  <c r="K23" i="3"/>
  <c r="K43" i="3"/>
  <c r="K59" i="3"/>
  <c r="K10" i="3"/>
  <c r="K14" i="3"/>
  <c r="K15" i="3"/>
  <c r="K60" i="3"/>
  <c r="K5" i="3"/>
  <c r="K7" i="3"/>
  <c r="K31" i="3"/>
  <c r="K46" i="3"/>
  <c r="K21" i="3"/>
  <c r="K3" i="3"/>
  <c r="K35" i="3"/>
  <c r="K34" i="3"/>
  <c r="K45" i="3"/>
  <c r="K9" i="3"/>
  <c r="K16" i="3"/>
  <c r="K19" i="3"/>
  <c r="K61" i="3"/>
  <c r="K40" i="3"/>
  <c r="K42" i="3"/>
  <c r="K29" i="3"/>
  <c r="H15" i="2"/>
  <c r="G15" i="2"/>
  <c r="H14" i="2"/>
  <c r="G14" i="2"/>
  <c r="F15" i="2"/>
  <c r="F14" i="2"/>
  <c r="H4" i="2"/>
  <c r="H3" i="2"/>
  <c r="G4" i="2"/>
  <c r="G3" i="2"/>
  <c r="F4" i="2"/>
  <c r="F3" i="2"/>
  <c r="V45" i="1"/>
  <c r="V47" i="1"/>
  <c r="U45" i="1"/>
  <c r="U47" i="1"/>
  <c r="T45" i="1"/>
  <c r="T47" i="1"/>
  <c r="T58" i="1"/>
  <c r="P4" i="1"/>
  <c r="P5" i="1"/>
  <c r="P6" i="1"/>
  <c r="P7" i="1"/>
  <c r="P8" i="1"/>
  <c r="P35" i="1"/>
  <c r="P10" i="1"/>
  <c r="P11" i="1"/>
  <c r="P12" i="1"/>
  <c r="P13" i="1"/>
  <c r="P14" i="1"/>
  <c r="P9" i="1"/>
  <c r="P16" i="1"/>
  <c r="P17" i="1"/>
  <c r="P33" i="1"/>
  <c r="P25" i="1"/>
  <c r="P32" i="1"/>
  <c r="P18" i="1"/>
  <c r="P29" i="1"/>
  <c r="P23" i="1"/>
  <c r="P27" i="1"/>
  <c r="P21" i="1"/>
  <c r="P15" i="1"/>
  <c r="P24" i="1"/>
  <c r="P28" i="1"/>
  <c r="P26" i="1"/>
  <c r="P30" i="1"/>
  <c r="P31" i="1"/>
  <c r="P20" i="1"/>
  <c r="P22" i="1"/>
  <c r="P34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O27" i="1"/>
  <c r="U27" i="1" s="1"/>
  <c r="O24" i="1"/>
  <c r="V24" i="1" s="1"/>
  <c r="O14" i="1"/>
  <c r="T14" i="1" s="1"/>
  <c r="O3" i="1"/>
  <c r="O2" i="1"/>
  <c r="T2" i="1" s="1"/>
  <c r="O5" i="1"/>
  <c r="U5" i="1" s="1"/>
  <c r="O6" i="1"/>
  <c r="U6" i="1" s="1"/>
  <c r="O7" i="1"/>
  <c r="T7" i="1" s="1"/>
  <c r="O8" i="1"/>
  <c r="T8" i="1" s="1"/>
  <c r="O32" i="1"/>
  <c r="O10" i="1"/>
  <c r="U10" i="1" s="1"/>
  <c r="O11" i="1"/>
  <c r="V11" i="1" s="1"/>
  <c r="O12" i="1"/>
  <c r="V12" i="1" s="1"/>
  <c r="O13" i="1"/>
  <c r="U13" i="1" s="1"/>
  <c r="O25" i="1"/>
  <c r="T25" i="1" s="1"/>
  <c r="O22" i="1"/>
  <c r="O16" i="1"/>
  <c r="T16" i="1" s="1"/>
  <c r="O17" i="1"/>
  <c r="T17" i="1" s="1"/>
  <c r="O19" i="1"/>
  <c r="V19" i="1" s="1"/>
  <c r="O36" i="1"/>
  <c r="V36" i="1" s="1"/>
  <c r="O21" i="1"/>
  <c r="O4" i="1"/>
  <c r="O9" i="1"/>
  <c r="T9" i="1" s="1"/>
  <c r="O37" i="1"/>
  <c r="T37" i="1" s="1"/>
  <c r="O38" i="1"/>
  <c r="T38" i="1" s="1"/>
  <c r="O39" i="1"/>
  <c r="T39" i="1" s="1"/>
  <c r="O40" i="1"/>
  <c r="T40" i="1" s="1"/>
  <c r="O34" i="1"/>
  <c r="O28" i="1"/>
  <c r="V28" i="1" s="1"/>
  <c r="O41" i="1"/>
  <c r="T41" i="1" s="1"/>
  <c r="O30" i="1"/>
  <c r="U30" i="1" s="1"/>
  <c r="O31" i="1"/>
  <c r="T31" i="1" s="1"/>
  <c r="O29" i="1"/>
  <c r="O26" i="1"/>
  <c r="O15" i="1"/>
  <c r="U15" i="1" s="1"/>
  <c r="O18" i="1"/>
  <c r="O20" i="1"/>
  <c r="O33" i="1"/>
  <c r="U33" i="1" s="1"/>
  <c r="O23" i="1"/>
  <c r="U23" i="1" s="1"/>
  <c r="O42" i="1"/>
  <c r="U42" i="1" s="1"/>
  <c r="O43" i="1"/>
  <c r="U43" i="1" s="1"/>
  <c r="O44" i="1"/>
  <c r="V44" i="1" s="1"/>
  <c r="O46" i="1"/>
  <c r="T46" i="1" s="1"/>
  <c r="O35" i="1"/>
  <c r="O48" i="1"/>
  <c r="T48" i="1" s="1"/>
  <c r="O49" i="1"/>
  <c r="T49" i="1" s="1"/>
  <c r="O50" i="1"/>
  <c r="U50" i="1" s="1"/>
  <c r="O51" i="1"/>
  <c r="U51" i="1" s="1"/>
  <c r="O52" i="1"/>
  <c r="V52" i="1" s="1"/>
  <c r="O53" i="1"/>
  <c r="T53" i="1" s="1"/>
  <c r="O54" i="1"/>
  <c r="T54" i="1" s="1"/>
  <c r="O55" i="1"/>
  <c r="T55" i="1" s="1"/>
  <c r="O56" i="1"/>
  <c r="T56" i="1" s="1"/>
  <c r="O57" i="1"/>
  <c r="T57" i="1" s="1"/>
  <c r="O58" i="1"/>
  <c r="U58" i="1" s="1"/>
  <c r="O59" i="1"/>
  <c r="U59" i="1" s="1"/>
  <c r="O60" i="1"/>
  <c r="V60" i="1" s="1"/>
  <c r="O61" i="1"/>
  <c r="T61" i="1" s="1"/>
  <c r="O62" i="1"/>
  <c r="T62" i="1" s="1"/>
  <c r="O63" i="1"/>
  <c r="T63" i="1" s="1"/>
  <c r="T50" i="1" l="1"/>
  <c r="V57" i="1"/>
  <c r="V56" i="1"/>
  <c r="V49" i="1"/>
  <c r="U39" i="1"/>
  <c r="U12" i="1"/>
  <c r="V48" i="1"/>
  <c r="T44" i="1"/>
  <c r="T42" i="1"/>
  <c r="T30" i="1"/>
  <c r="V41" i="1"/>
  <c r="T6" i="1"/>
  <c r="V6" i="1"/>
  <c r="V2" i="1"/>
  <c r="T24" i="1"/>
  <c r="V25" i="1"/>
  <c r="V9" i="1"/>
  <c r="U63" i="1"/>
  <c r="T60" i="1"/>
  <c r="T52" i="1"/>
  <c r="T36" i="1"/>
  <c r="U57" i="1"/>
  <c r="U49" i="1"/>
  <c r="U41" i="1"/>
  <c r="V59" i="1"/>
  <c r="V51" i="1"/>
  <c r="V43" i="1"/>
  <c r="T59" i="1"/>
  <c r="T51" i="1"/>
  <c r="T43" i="1"/>
  <c r="T19" i="1"/>
  <c r="U56" i="1"/>
  <c r="U48" i="1"/>
  <c r="U40" i="1"/>
  <c r="V58" i="1"/>
  <c r="V50" i="1"/>
  <c r="V42" i="1"/>
  <c r="U62" i="1"/>
  <c r="U54" i="1"/>
  <c r="U46" i="1"/>
  <c r="U38" i="1"/>
  <c r="U19" i="1"/>
  <c r="V40" i="1"/>
  <c r="U61" i="1"/>
  <c r="U53" i="1"/>
  <c r="U37" i="1"/>
  <c r="V63" i="1"/>
  <c r="V55" i="1"/>
  <c r="V39" i="1"/>
  <c r="V14" i="1"/>
  <c r="U55" i="1"/>
  <c r="U60" i="1"/>
  <c r="U52" i="1"/>
  <c r="U44" i="1"/>
  <c r="U36" i="1"/>
  <c r="V62" i="1"/>
  <c r="V54" i="1"/>
  <c r="V46" i="1"/>
  <c r="V38" i="1"/>
  <c r="V10" i="1"/>
  <c r="V61" i="1"/>
  <c r="V53" i="1"/>
  <c r="V37" i="1"/>
  <c r="T10" i="1"/>
  <c r="U28" i="1"/>
  <c r="T27" i="1"/>
  <c r="T26" i="1"/>
  <c r="T13" i="1"/>
  <c r="T5" i="1"/>
  <c r="U3" i="1"/>
  <c r="U20" i="1"/>
  <c r="U29" i="1"/>
  <c r="U11" i="1"/>
  <c r="U21" i="1"/>
  <c r="V35" i="1"/>
  <c r="V18" i="1"/>
  <c r="V17" i="1"/>
  <c r="V4" i="1"/>
  <c r="T28" i="1"/>
  <c r="T15" i="1"/>
  <c r="T12" i="1"/>
  <c r="U2" i="1"/>
  <c r="U24" i="1"/>
  <c r="U9" i="1"/>
  <c r="U22" i="1"/>
  <c r="V33" i="1"/>
  <c r="V23" i="1"/>
  <c r="V16" i="1"/>
  <c r="V8" i="1"/>
  <c r="T3" i="1"/>
  <c r="T20" i="1"/>
  <c r="T29" i="1"/>
  <c r="T11" i="1"/>
  <c r="T21" i="1"/>
  <c r="U35" i="1"/>
  <c r="U18" i="1"/>
  <c r="U17" i="1"/>
  <c r="U4" i="1"/>
  <c r="V31" i="1"/>
  <c r="V32" i="1"/>
  <c r="V34" i="1"/>
  <c r="V7" i="1"/>
  <c r="U8" i="1"/>
  <c r="V30" i="1"/>
  <c r="T35" i="1"/>
  <c r="T18" i="1"/>
  <c r="T4" i="1"/>
  <c r="U31" i="1"/>
  <c r="U32" i="1"/>
  <c r="U34" i="1"/>
  <c r="U7" i="1"/>
  <c r="V27" i="1"/>
  <c r="V26" i="1"/>
  <c r="V13" i="1"/>
  <c r="V5" i="1"/>
  <c r="T22" i="1"/>
  <c r="U16" i="1"/>
  <c r="T33" i="1"/>
  <c r="T23" i="1"/>
  <c r="U25" i="1"/>
  <c r="U14" i="1"/>
  <c r="V15" i="1"/>
  <c r="T32" i="1"/>
  <c r="T34" i="1"/>
  <c r="U26" i="1"/>
  <c r="V3" i="1"/>
  <c r="V20" i="1"/>
  <c r="V29" i="1"/>
  <c r="V21" i="1"/>
  <c r="V22" i="1"/>
</calcChain>
</file>

<file path=xl/sharedStrings.xml><?xml version="1.0" encoding="utf-8"?>
<sst xmlns="http://schemas.openxmlformats.org/spreadsheetml/2006/main" count="530" uniqueCount="285">
  <si>
    <t>Units</t>
  </si>
  <si>
    <t>WMPInitiativeCategory</t>
  </si>
  <si>
    <t>WMPInitiativeActivity</t>
  </si>
  <si>
    <t>UtilityInitiativeTrackingID</t>
  </si>
  <si>
    <t>Grid Design, Operations, and Maintenance</t>
  </si>
  <si>
    <t xml:space="preserve">Covered conductor installation  </t>
  </si>
  <si>
    <t>WMP-GDOM-GH-01</t>
  </si>
  <si>
    <t>Circuit Miles</t>
  </si>
  <si>
    <t xml:space="preserve">Undergrounding of electric lines and/or equipment  </t>
  </si>
  <si>
    <t>WMP-GDOM-GH-02</t>
  </si>
  <si>
    <t>Distribution pole replacements and reinforcements</t>
  </si>
  <si>
    <t>WMP-GDOM-GH-03</t>
  </si>
  <si>
    <t xml:space="preserve">Poles </t>
  </si>
  <si>
    <t>Transmission pole/tower replacements and reinforcements</t>
  </si>
  <si>
    <t>WMP-GDOM-GH-04</t>
  </si>
  <si>
    <t>-</t>
  </si>
  <si>
    <t>Traditional overhead hardening</t>
  </si>
  <si>
    <t>WMP-GDOM-GH-05</t>
  </si>
  <si>
    <t>Emerging grid hardening technology installations and pilot progress</t>
  </si>
  <si>
    <t>WMP-GDOM-GH-06</t>
  </si>
  <si>
    <t>Microgrids</t>
  </si>
  <si>
    <t>WMP-GDOM-GH-07</t>
  </si>
  <si>
    <t>TBD</t>
  </si>
  <si>
    <t>Installation of system automation equipment</t>
  </si>
  <si>
    <t>WMP-GDOM-GH-08</t>
  </si>
  <si>
    <t>Automatic Reclosers</t>
  </si>
  <si>
    <t>Line removal (in HFTD)</t>
  </si>
  <si>
    <t>WMP-GDOM-GH-09</t>
  </si>
  <si>
    <t>Other grid topology improvements to minimize risk of ignitions</t>
  </si>
  <si>
    <t>WMP-GDOM-GH-10</t>
  </si>
  <si>
    <t>Other grid topology improvements to mitigate or reduce PSPS events</t>
  </si>
  <si>
    <t>WMP-GDOM-GH-11</t>
  </si>
  <si>
    <t xml:space="preserve">Other technologies and systems not listed above: </t>
  </si>
  <si>
    <t>WMP-GDOM-GH-12</t>
  </si>
  <si>
    <t>Tree attachment removals</t>
  </si>
  <si>
    <t>WMP-GDOM-GH-12a</t>
  </si>
  <si>
    <t>Tree Attachments</t>
  </si>
  <si>
    <t>Expulsion fuse replacement</t>
  </si>
  <si>
    <t>WMP-GDOM-GH-12b</t>
  </si>
  <si>
    <t>Expulsion Fuses</t>
  </si>
  <si>
    <t>Animal guards</t>
  </si>
  <si>
    <t>WMP-GDOM-GH-12c</t>
  </si>
  <si>
    <t>Animal Guards</t>
  </si>
  <si>
    <t>CalFIRE exempt hardware</t>
  </si>
  <si>
    <t>WMP-GDOM-GH-12d</t>
  </si>
  <si>
    <t>CalFIRE Exempt Hardware</t>
  </si>
  <si>
    <t>Open wire/grey wire</t>
  </si>
  <si>
    <t>WMP-GDOM-GH-12e</t>
  </si>
  <si>
    <t>Substation Equipment Replacement</t>
  </si>
  <si>
    <t>WMP-GDOM-GH-12f</t>
  </si>
  <si>
    <t xml:space="preserve">Detailed inspections of distribution electric lines and equipment  </t>
  </si>
  <si>
    <t>WMP-GDOM-AI-01</t>
  </si>
  <si>
    <t xml:space="preserve">Intrusive pole inspections  </t>
  </si>
  <si>
    <t>WMP-GDOM-AI-02</t>
  </si>
  <si>
    <t>Poles</t>
  </si>
  <si>
    <t xml:space="preserve">Patrol inspections of distribution electric lines and equipment  </t>
  </si>
  <si>
    <t>WMP-GDOM-AI-03</t>
  </si>
  <si>
    <t xml:space="preserve">Other discretionary inspections of distribution electric lines and equipment  </t>
  </si>
  <si>
    <t>WMP-GDOM-AI-04</t>
  </si>
  <si>
    <t xml:space="preserve">Quality assurance / quality control of inspections  </t>
  </si>
  <si>
    <t>WMP-GDOM-AI-05</t>
  </si>
  <si>
    <t>% of Detailed Inspections</t>
  </si>
  <si>
    <t xml:space="preserve">Substation inspections  </t>
  </si>
  <si>
    <t>WMP-GDOM-AI-06</t>
  </si>
  <si>
    <t>Substations</t>
  </si>
  <si>
    <t>Equipment maintenance and repair</t>
  </si>
  <si>
    <t>WMP-GDOM-MR-01</t>
  </si>
  <si>
    <t>Equipment settings to reduce wildfire risk</t>
  </si>
  <si>
    <t>WMP-GDOM-GO-01</t>
  </si>
  <si>
    <t># of circuits with SRP</t>
  </si>
  <si>
    <t>Grid response procedures and notifications</t>
  </si>
  <si>
    <t>WMP-GDOM-GO-02</t>
  </si>
  <si>
    <t xml:space="preserve">Personnel work procedures and training in conditions of elevated fire risk  </t>
  </si>
  <si>
    <t>WMP-GDOM-GO-03</t>
  </si>
  <si>
    <t>Automatic recloser operations</t>
  </si>
  <si>
    <t>WMP-GDOM-GO-04</t>
  </si>
  <si>
    <t>Asset Management and Inspection Enterprise System</t>
  </si>
  <si>
    <t>WMP-GDOM-GO-05</t>
  </si>
  <si>
    <t>Vegetation Management &amp; Inspections</t>
  </si>
  <si>
    <t>Vegetation Management Inspection Program - Detailed</t>
  </si>
  <si>
    <t>WMP-VM-INSP-01</t>
  </si>
  <si>
    <t>Line Miles</t>
  </si>
  <si>
    <t>Vegetation Management Inspection Program - Patrol</t>
  </si>
  <si>
    <t>WMP-VM-INSP-02</t>
  </si>
  <si>
    <t>Vegetation Management Inspection Program - LiDar</t>
  </si>
  <si>
    <t>WMP-VM-INSP-03</t>
  </si>
  <si>
    <t>Pole Clearing</t>
  </si>
  <si>
    <t>WMP-VM-VFM-01</t>
  </si>
  <si>
    <t>Wood and Slash Management</t>
  </si>
  <si>
    <t>WMP-VM-VFM-02</t>
  </si>
  <si>
    <t>Acres</t>
  </si>
  <si>
    <t>Substation Defensible Space</t>
  </si>
  <si>
    <t>WMP-VM-VFM-03</t>
  </si>
  <si>
    <t>Fire-Resilient Right-of-Ways</t>
  </si>
  <si>
    <t>WMP-VM-VFM-04</t>
  </si>
  <si>
    <t>Clearance</t>
  </si>
  <si>
    <t>WMP-VM-VFM-05</t>
  </si>
  <si>
    <t>Fall-In Mitigation</t>
  </si>
  <si>
    <t>WMP-VM-VFM-06</t>
  </si>
  <si>
    <t>High-Risk Species</t>
  </si>
  <si>
    <t>WMP-VM-VFM-07</t>
  </si>
  <si>
    <t>Emergency Response Vegetation Management</t>
  </si>
  <si>
    <t>WMP-VM-VFM-08</t>
  </si>
  <si>
    <t>Vegetation Management Enterprise System</t>
  </si>
  <si>
    <t>WMP-VM-ESG-01</t>
  </si>
  <si>
    <t>Quality Assurance and Quality Control</t>
  </si>
  <si>
    <t>WMP-VM-QAQC-01</t>
  </si>
  <si>
    <t>Situational Awareness &amp; Forecasting</t>
  </si>
  <si>
    <t>Environmental monitoring systems</t>
  </si>
  <si>
    <t>WMP-SA-01</t>
  </si>
  <si>
    <t>Weather Stations</t>
  </si>
  <si>
    <t>Grid monitoring systems</t>
  </si>
  <si>
    <t>WMP-SA-02</t>
  </si>
  <si>
    <t>Fault Indicators</t>
  </si>
  <si>
    <t>Fire detection and alarm systems</t>
  </si>
  <si>
    <t>WMP-SA-03</t>
  </si>
  <si>
    <t>DFA Units</t>
  </si>
  <si>
    <t>Weather forecasting</t>
  </si>
  <si>
    <t>WMP-SA-04</t>
  </si>
  <si>
    <t>Fire Potential Index</t>
  </si>
  <si>
    <t>WMP-SA-05</t>
  </si>
  <si>
    <t>Ignition likelihood calculation</t>
  </si>
  <si>
    <t>WMP-SA-06</t>
  </si>
  <si>
    <t>Ignition consequence calculation</t>
  </si>
  <si>
    <t>WMP-SA-07</t>
  </si>
  <si>
    <t>Emergency Preparedness</t>
  </si>
  <si>
    <t>Wildfire and PSPS emergency preparedness plan</t>
  </si>
  <si>
    <t>WMP-EP-01</t>
  </si>
  <si>
    <t>Collaboration and coordination with public safety partners</t>
  </si>
  <si>
    <t>WMP-EP-02</t>
  </si>
  <si>
    <t>Public notification and communication strategy</t>
  </si>
  <si>
    <t>WMP-EP-03</t>
  </si>
  <si>
    <t>Preparedness and planning for service restoration</t>
  </si>
  <si>
    <t>WMP-EP-04</t>
  </si>
  <si>
    <t>Customer support in wildfire and PSPS emergencies</t>
  </si>
  <si>
    <t>WMP-EP-05</t>
  </si>
  <si>
    <t>Learning after wildfire and PSPS events</t>
  </si>
  <si>
    <t>Community Outreach and Engagement</t>
  </si>
  <si>
    <t>Public outreach and education awareness for wildfires, PSPS, outages from protective equipment and device settings, and vegetation management</t>
  </si>
  <si>
    <t>WMP-CO-01</t>
  </si>
  <si>
    <t>Public engagement in WMP decision-making process</t>
  </si>
  <si>
    <t>WMP-CO-02</t>
  </si>
  <si>
    <t>Engagement with AFN populations, local governments, and tribal communities</t>
  </si>
  <si>
    <t>WMP-CO-03</t>
  </si>
  <si>
    <t>Collaboration on local wildfire mitigation and planning</t>
  </si>
  <si>
    <t>WMP-CO-04</t>
  </si>
  <si>
    <t>Best practice sharing with other electrical corporations</t>
  </si>
  <si>
    <t>WMP-CO-05</t>
  </si>
  <si>
    <t>2025 - units</t>
  </si>
  <si>
    <t>2025 - cost</t>
  </si>
  <si>
    <t>2026 - units</t>
  </si>
  <si>
    <t>2026 - cost</t>
  </si>
  <si>
    <t>2027 - units</t>
  </si>
  <si>
    <t>2027 - cost</t>
  </si>
  <si>
    <t>2028 - units</t>
  </si>
  <si>
    <t>2028 - cost</t>
  </si>
  <si>
    <t>Substation Inspections</t>
  </si>
  <si>
    <t>Asset Type</t>
  </si>
  <si>
    <t>Conductor</t>
  </si>
  <si>
    <t>Pole</t>
  </si>
  <si>
    <t>Circuit</t>
  </si>
  <si>
    <t>Secondary_Conductor</t>
  </si>
  <si>
    <t>OHF</t>
  </si>
  <si>
    <t>Vegetation</t>
  </si>
  <si>
    <t>Total Budget</t>
  </si>
  <si>
    <t>Project</t>
  </si>
  <si>
    <t>Undergrounding without SRP</t>
  </si>
  <si>
    <t>Cover</t>
  </si>
  <si>
    <t>Cover Without SRP</t>
  </si>
  <si>
    <t>Cost (million $)</t>
  </si>
  <si>
    <t xml:space="preserve">Undergrounding </t>
  </si>
  <si>
    <t>Normal Replacement without SRP (Baseline)</t>
  </si>
  <si>
    <t>No SRP</t>
  </si>
  <si>
    <t>SRP</t>
  </si>
  <si>
    <t>Normal Replacement Baseline (Baseline)</t>
  </si>
  <si>
    <t>N/A</t>
  </si>
  <si>
    <t>Average - Cost</t>
  </si>
  <si>
    <t>Name in XY</t>
  </si>
  <si>
    <t>Budget - VEG - Substation Defensible Space</t>
  </si>
  <si>
    <t>Budget - VEG - Right-of-Ways</t>
  </si>
  <si>
    <t>Budget - VEG - Patrol + Lidar</t>
  </si>
  <si>
    <t>Budget - VEG - Hauling</t>
  </si>
  <si>
    <t>Budget - VEG - Fall-in</t>
  </si>
  <si>
    <t>Budget - VEG - Detailed Inspection</t>
  </si>
  <si>
    <t>Budget - VEG - Clearence</t>
  </si>
  <si>
    <t>Budget - SUB - Patrol Inspection - Capital</t>
  </si>
  <si>
    <t>Budget - SUB - Detail Inspection - Capital</t>
  </si>
  <si>
    <t>Budget - SCO - Tree attachement</t>
  </si>
  <si>
    <t>Budget - SCO - Open/Grey Wire</t>
  </si>
  <si>
    <t>Budget - POL - intrusive inspection</t>
  </si>
  <si>
    <t>Budget - POL - Pole Clearing</t>
  </si>
  <si>
    <t>Budget - OHF - Replacement - Expulsion</t>
  </si>
  <si>
    <t>Budget - CON - Quality Control</t>
  </si>
  <si>
    <t>Budget - CON - Cover Budget</t>
  </si>
  <si>
    <t>Budget - CON - Undergrounding</t>
  </si>
  <si>
    <t>Budget - POL - Management</t>
  </si>
  <si>
    <t>Configuration : Number of days EPSS Enable</t>
  </si>
  <si>
    <t>Configuration : Fault indicator activated?</t>
  </si>
  <si>
    <t>Diff % - utility risk</t>
  </si>
  <si>
    <t>Diff % - outage program risk</t>
  </si>
  <si>
    <t>Diff % - electrical fire - count</t>
  </si>
  <si>
    <t>utility risk - Benefit / cost (M)</t>
  </si>
  <si>
    <t>outage program risk - Benefit / cost (M)2</t>
  </si>
  <si>
    <t>electrical fire - count - Benefit / cost (M)3</t>
  </si>
  <si>
    <t>Vegetation Sum LiDar + Patrol</t>
  </si>
  <si>
    <t>Diff % - Mean - Utility Risk</t>
  </si>
  <si>
    <t>Diff % - Mean - Outage Program Risk</t>
  </si>
  <si>
    <t>Diff % - Mean - Fire Risk</t>
  </si>
  <si>
    <t>Fire Risk - Benefit (%) / Cost (Million $)</t>
  </si>
  <si>
    <t>Outage Program - Benefit (%) / Cost (Million $)</t>
  </si>
  <si>
    <t>Utility Risk - Benefit (%) / Cost (Million $)</t>
  </si>
  <si>
    <t>circuit</t>
  </si>
  <si>
    <t>fire risk</t>
  </si>
  <si>
    <t>psps consequence</t>
  </si>
  <si>
    <t>psps consequence - financial</t>
  </si>
  <si>
    <t>psps consequence - reliability</t>
  </si>
  <si>
    <t>psps consequence - safety</t>
  </si>
  <si>
    <t>psps risk</t>
  </si>
  <si>
    <t>utility risk</t>
  </si>
  <si>
    <t>epss risk</t>
  </si>
  <si>
    <t>in service risk</t>
  </si>
  <si>
    <t>outage program risk</t>
  </si>
  <si>
    <t>T609 Circuit</t>
  </si>
  <si>
    <t>HOB7700 Circuit</t>
  </si>
  <si>
    <t>T634 Circuit</t>
  </si>
  <si>
    <t>TAH7100 Circuit</t>
  </si>
  <si>
    <t>T650 Circuit</t>
  </si>
  <si>
    <t>MEY3200 Circuit</t>
  </si>
  <si>
    <t>SQV8300 Circuit</t>
  </si>
  <si>
    <t>KNG2800 Circuit</t>
  </si>
  <si>
    <t>RHL2101 Circuit</t>
  </si>
  <si>
    <t>KBH4203 Circuit</t>
  </si>
  <si>
    <t>MEY3400 Circuit</t>
  </si>
  <si>
    <t>KBH4202 Circuit</t>
  </si>
  <si>
    <t>SMP8700 Circuit</t>
  </si>
  <si>
    <t>KBH4201 Circuit</t>
  </si>
  <si>
    <t>MEY3300 Circuit</t>
  </si>
  <si>
    <t>T132 Circuit</t>
  </si>
  <si>
    <t>T133 Circuit</t>
  </si>
  <si>
    <t>SQV7201 Circuit</t>
  </si>
  <si>
    <t>TPZ1202 Circuit</t>
  </si>
  <si>
    <t>SQV8200 Circuit</t>
  </si>
  <si>
    <t>T640 Circuit</t>
  </si>
  <si>
    <t>T669 Circuit</t>
  </si>
  <si>
    <t>TRK7202 Circuit</t>
  </si>
  <si>
    <t>RUS7900 Circuit</t>
  </si>
  <si>
    <t>TAH5201 Circuit</t>
  </si>
  <si>
    <t>STL3501 Circuit</t>
  </si>
  <si>
    <t>KBH5100 Circuit</t>
  </si>
  <si>
    <t>GLS7400 Circuit</t>
  </si>
  <si>
    <t>T619 Circuit</t>
  </si>
  <si>
    <t>T625 Circuit</t>
  </si>
  <si>
    <t>TRK7204 Circuit</t>
  </si>
  <si>
    <t>STL3101 Circuit</t>
  </si>
  <si>
    <t>POR3200 Circuit</t>
  </si>
  <si>
    <t>TRK7203 Circuit</t>
  </si>
  <si>
    <t>T160 Circuit</t>
  </si>
  <si>
    <t>T608 Circuit</t>
  </si>
  <si>
    <t>T111 Circuit</t>
  </si>
  <si>
    <t>MEY3100 Circuit</t>
  </si>
  <si>
    <t>SRB51 Circuit</t>
  </si>
  <si>
    <t>KBH5105 Circuit</t>
  </si>
  <si>
    <t>CAL2501 Circuit</t>
  </si>
  <si>
    <t>T629 Circuit</t>
  </si>
  <si>
    <t>T621 Circuit</t>
  </si>
  <si>
    <t>KBH5205 Circuit</t>
  </si>
  <si>
    <t>MULLER1296 Circuit</t>
  </si>
  <si>
    <t>WSH201 Circuit</t>
  </si>
  <si>
    <t>STL2300 Circuit</t>
  </si>
  <si>
    <t>NST8600 Circuit</t>
  </si>
  <si>
    <t>GLS7600 Circuit</t>
  </si>
  <si>
    <t>CEM41 Circuit</t>
  </si>
  <si>
    <t>TAH7300 Circuit</t>
  </si>
  <si>
    <t>CEM42 Circuit</t>
  </si>
  <si>
    <t>SLK257 Circuit</t>
  </si>
  <si>
    <t>LOY619 Circuit</t>
  </si>
  <si>
    <t>POR3100 Circuit</t>
  </si>
  <si>
    <t>TAH7200 Circuit</t>
  </si>
  <si>
    <t>PROSSER TAP Circuit</t>
  </si>
  <si>
    <t>KBH5200 Circuit</t>
  </si>
  <si>
    <t>STL2200 Circuit</t>
  </si>
  <si>
    <t>MEY3500 Circuit</t>
  </si>
  <si>
    <t>% Utility Risk</t>
  </si>
  <si>
    <t>Utility Risk Rank</t>
  </si>
  <si>
    <t>PSPS Risk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</si>
</sst>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)\ &quot;$&quot;_ ;_ * \(#,##0.00\)\ &quot;$&quot;_ ;_ * &quot;-&quot;??_)\ &quot;$&quot;_ ;_ @_ "/>
    <numFmt numFmtId="165" formatCode="_ * #,##0_)\ &quot;$&quot;_ ;_ * \(#,##0\)\ &quot;$&quot;_ ;_ * &quot;-&quot;??_)\ &quot;$&quot;_ ;_ @_ "/>
    <numFmt numFmtId="166" formatCode="0.00000000"/>
    <numFmt numFmtId="167" formatCode="0.0%"/>
  </numFmts>
  <fonts count="4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Font="1" applyFill="1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/>
    <xf numFmtId="165" fontId="0" fillId="0" borderId="0" xfId="1" applyNumberFormat="1" applyFont="1" applyFill="1"/>
    <xf numFmtId="165" fontId="0" fillId="0" borderId="0" xfId="1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6" fontId="0" fillId="0" borderId="0" xfId="0" applyNumberFormat="1"/>
    <xf numFmtId="167" fontId="0" fillId="0" borderId="0" xfId="2" applyNumberFormat="1" applyFont="1"/>
    <xf numFmtId="2" fontId="0" fillId="0" borderId="0" xfId="2" applyNumberFormat="1" applyFont="1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59">
    <dxf>
      <numFmt numFmtId="166" formatCode="0.00000000"/>
    </dxf>
    <dxf>
      <numFmt numFmtId="166" formatCode="0.00000000"/>
    </dxf>
    <dxf>
      <numFmt numFmtId="166" formatCode="0.00000000"/>
    </dxf>
    <dxf>
      <numFmt numFmtId="167" formatCode="0.0%"/>
    </dxf>
    <dxf>
      <numFmt numFmtId="166" formatCode="0.00000000"/>
    </dxf>
    <dxf>
      <numFmt numFmtId="166" formatCode="0.00000000"/>
    </dxf>
    <dxf>
      <numFmt numFmtId="166" formatCode="0.00000000"/>
    </dxf>
    <dxf>
      <numFmt numFmtId="166" formatCode="0.00000000"/>
    </dxf>
    <dxf>
      <numFmt numFmtId="166" formatCode="0.00000000"/>
    </dxf>
    <dxf>
      <numFmt numFmtId="166" formatCode="0.00000000"/>
    </dxf>
    <dxf>
      <numFmt numFmtId="166" formatCode="0.00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164" formatCode="_ * #,##0.00_)\ &quot;$&quot;_ ;_ * \(#,##0.00\)\ &quot;$&quot;_ ;_ * &quot;-&quot;??_)\ &quot;$&quot;_ ;_ @_ "/>
      <fill>
        <patternFill patternType="none">
          <fgColor indexed="64"/>
          <bgColor auto="1"/>
        </patternFill>
      </fill>
    </dxf>
    <dxf>
      <numFmt numFmtId="164" formatCode="_ * #,##0.00_)\ &quot;$&quot;_ ;_ * \(#,##0.00\)\ &quot;$&quot;_ ;_ * &quot;-&quot;??_)\ &quot;$&quot;_ ;_ @_ "/>
      <fill>
        <patternFill patternType="none">
          <fgColor indexed="64"/>
          <bgColor auto="1"/>
        </patternFill>
      </fill>
    </dxf>
    <dxf>
      <numFmt numFmtId="164" formatCode="_ * #,##0.00_)\ &quot;$&quot;_ ;_ * \(#,##0.00\)\ &quot;$&quot;_ ;_ * &quot;-&quot;??_)\ &quot;$&quot;_ ;_ @_ "/>
      <fill>
        <patternFill patternType="none">
          <fgColor indexed="64"/>
          <bgColor auto="1"/>
        </patternFill>
      </fill>
    </dxf>
    <dxf>
      <numFmt numFmtId="164" formatCode="_ * #,##0.00_)\ &quot;$&quot;_ ;_ * \(#,##0.00\)\ &quot;$&quot;_ ;_ * &quot;-&quot;??_)\ &quot;$&quot;_ ;_ @_ "/>
      <fill>
        <patternFill patternType="none">
          <fgColor indexed="64"/>
          <bgColor auto="1"/>
        </patternFill>
      </fill>
    </dxf>
    <dxf>
      <numFmt numFmtId="164" formatCode="_ * #,##0.00_)\ &quot;$&quot;_ ;_ * \(#,##0.00\)\ &quot;$&quot;_ ;_ * &quot;-&quot;??_)\ &quot;$&quot;_ ;_ @_ "/>
      <fill>
        <patternFill patternType="none">
          <fgColor indexed="64"/>
          <bgColor auto="1"/>
        </patternFill>
      </fill>
    </dxf>
    <dxf>
      <numFmt numFmtId="164" formatCode="_ * #,##0.00_)\ &quot;$&quot;_ ;_ * \(#,##0.00\)\ &quot;$&quot;_ ;_ * &quot;-&quot;??_)\ &quot;$&quot;_ ;_ @_ 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CFD25A-C437-4662-A69F-600081A56120}" name="Table1" displayName="Table1" ref="A1:V63" totalsRowShown="0" headerRowDxfId="58" dataDxfId="57">
  <autoFilter ref="A1:V63" xr:uid="{4FCFD25A-C437-4662-A69F-600081A56120}">
    <filterColumn colId="3">
      <customFilters>
        <customFilter operator="notEqual" val=" "/>
      </customFilters>
    </filterColumn>
  </autoFilter>
  <sortState xmlns:xlrd2="http://schemas.microsoft.com/office/spreadsheetml/2017/richdata2" ref="A2:V35">
    <sortCondition descending="1" ref="V1:V63"/>
  </sortState>
  <tableColumns count="22">
    <tableColumn id="1" xr3:uid="{A0236CA1-F469-4256-9493-E0AD14030083}" name="WMPInitiativeCategory" dataDxfId="56"/>
    <tableColumn id="2" xr3:uid="{0035734A-33EA-4CF4-AFC5-276B8204A0D8}" name="WMPInitiativeActivity" dataDxfId="55"/>
    <tableColumn id="3" xr3:uid="{BDCD651C-6DE1-4EF6-853C-EC3C198F9E01}" name="UtilityInitiativeTrackingID" dataDxfId="54"/>
    <tableColumn id="15" xr3:uid="{97157F1A-EE16-4674-8C58-EDFBE1B65ECE}" name="Name in XY"/>
    <tableColumn id="14" xr3:uid="{829EC8E1-ACCB-4265-BA52-01C9881066BD}" name="Asset Type" dataDxfId="53"/>
    <tableColumn id="4" xr3:uid="{4AFF7C2A-57E8-47FB-BDBD-0EFABDE72916}" name="Units" dataDxfId="52"/>
    <tableColumn id="5" xr3:uid="{E6FFCD8C-1445-4A26-97E5-8F87625D4BBF}" name="2025 - units" dataDxfId="51"/>
    <tableColumn id="6" xr3:uid="{1D380F03-7F0D-41EA-BE31-272FE3E35D93}" name="2025 - cost" dataDxfId="50"/>
    <tableColumn id="7" xr3:uid="{C9633D54-C814-4EEC-88D4-6D728CA5DFBD}" name="2026 - units" dataDxfId="49"/>
    <tableColumn id="8" xr3:uid="{5BBEB704-5C2B-4D5F-A303-AE6C5A6ED00D}" name="2026 - cost" dataDxfId="48"/>
    <tableColumn id="9" xr3:uid="{08955639-608A-4B5B-AC28-54D95292D7FE}" name="2027 - units" dataDxfId="47"/>
    <tableColumn id="10" xr3:uid="{F7253394-3A59-46C5-9E8A-F4F565933657}" name="2027 - cost" dataDxfId="46"/>
    <tableColumn id="12" xr3:uid="{7180D95A-EBE6-4B27-B206-C2A6F039FA59}" name="2028 - units" dataDxfId="45"/>
    <tableColumn id="13" xr3:uid="{C18BD928-76A0-44B4-866E-070FDBBAEC42}" name="2028 - cost" dataDxfId="44"/>
    <tableColumn id="18" xr3:uid="{9295CEDA-76F8-4DCB-A406-FF78C51C3E6E}" name="Total Budget" dataDxfId="43">
      <calculatedColumnFormula>Table1[[#This Row],[2025 - cost]]+Table1[[#This Row],[2026 - cost]]+Table1[[#This Row],[2027 - cost]]+Table1[[#This Row],[2028 - cost]]</calculatedColumnFormula>
    </tableColumn>
    <tableColumn id="11" xr3:uid="{6F4EFAA9-ADCA-4B64-8F73-B9D89B1108C2}" name="Average - Cost" dataDxfId="42">
      <calculatedColumnFormula>AVERAGE(H2,J2,L2,N2)</calculatedColumnFormula>
    </tableColumn>
    <tableColumn id="16" xr3:uid="{9824832C-9D1D-4F6D-A96E-300D9ED6406D}" name="Diff % - utility risk" dataDxfId="41"/>
    <tableColumn id="17" xr3:uid="{FE2C37F0-6C47-4D10-9E26-008D40CDCA9C}" name="Diff % - outage program risk" dataDxfId="40"/>
    <tableColumn id="21" xr3:uid="{58AAD498-F2D5-4F2A-B9A2-F162EA8E42F6}" name="Diff % - electrical fire - count" dataDxfId="39"/>
    <tableColumn id="22" xr3:uid="{014F0D2A-EFC7-4131-973C-B23E96E81FF6}" name="utility risk - Benefit / cost (M)" dataDxfId="38">
      <calculatedColumnFormula>Table1[[#This Row],[Diff % - utility risk]]/(Table1[[#This Row],[Total Budget]]/1000000)</calculatedColumnFormula>
    </tableColumn>
    <tableColumn id="23" xr3:uid="{094AE28B-61FF-40E5-A057-0BC1CBB8429A}" name="outage program risk - Benefit / cost (M)2" dataDxfId="37">
      <calculatedColumnFormula>Table1[[#This Row],[Diff % - outage program risk]]/(Table1[[#This Row],[Total Budget]]/1000000)</calculatedColumnFormula>
    </tableColumn>
    <tableColumn id="24" xr3:uid="{5A9E3C01-7765-402F-8708-F62A3F569407}" name="electrical fire - count - Benefit / cost (M)3" dataDxfId="36">
      <calculatedColumnFormula>Table1[[#This Row],[Diff % - electrical fire - count]]/(Table1[[#This Row],[Total Budget]]/1000000)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28E897C-709E-4835-B62B-29C21FC780C9}" name="Table3" displayName="Table3" ref="A2:H5" totalsRowShown="0" headerRowDxfId="35" headerRowBorderDxfId="34" tableBorderDxfId="33" totalsRowBorderDxfId="32">
  <autoFilter ref="A2:H5" xr:uid="{928E897C-709E-4835-B62B-29C21FC780C9}"/>
  <tableColumns count="8">
    <tableColumn id="1" xr3:uid="{E2BFC6D0-39C4-4F2D-B187-7D9A4A9CAAB5}" name="Project" dataDxfId="31"/>
    <tableColumn id="2" xr3:uid="{1F14F35C-4A21-4F34-ACC0-3BE7E71D3D49}" name="Cost (million $)" dataDxfId="30"/>
    <tableColumn id="3" xr3:uid="{693EBBE9-98E2-497D-8ECB-BDF8B4DE6F9B}" name="Diff % - Mean - Utility Risk" dataDxfId="29"/>
    <tableColumn id="4" xr3:uid="{1FA45344-B004-4F0F-A183-89690D3BE988}" name="Diff % - Mean - Outage Program Risk" dataDxfId="28"/>
    <tableColumn id="5" xr3:uid="{211E70D8-9890-4726-A5D2-2761C84652F3}" name="Diff % - Mean - Fire Risk" dataDxfId="27"/>
    <tableColumn id="8" xr3:uid="{CEFC4CE9-4B65-4FC4-B7CB-6115A619D711}" name="Utility Risk - Benefit (%) / Cost (Million $)" dataDxfId="26"/>
    <tableColumn id="6" xr3:uid="{CFDF7F69-A744-4706-890C-2037EFCFE869}" name="Outage Program - Benefit (%) / Cost (Million $)" dataDxfId="25"/>
    <tableColumn id="7" xr3:uid="{514E4D03-319F-4428-8C06-0CFB34384F9F}" name="Fire Risk - Benefit (%) / Cost (Million $)" dataDxfId="2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1FA738A-6A8E-43E3-9662-423FF297B3F0}" name="Table2" displayName="Table2" ref="A13:H16" totalsRowShown="0" headerRowDxfId="23" dataDxfId="21" headerRowBorderDxfId="22" tableBorderDxfId="20" totalsRowBorderDxfId="19">
  <autoFilter ref="A13:H16" xr:uid="{51FA738A-6A8E-43E3-9662-423FF297B3F0}"/>
  <tableColumns count="8">
    <tableColumn id="1" xr3:uid="{AA702CDF-265D-43B5-8896-5564045EBCB2}" name="Project" dataDxfId="18"/>
    <tableColumn id="2" xr3:uid="{55B5D9C2-4007-44CB-88CA-C3A55B4E8926}" name="Cost (million $)" dataDxfId="17"/>
    <tableColumn id="3" xr3:uid="{4E073AC1-633D-41D9-931A-59D52FC987D3}" name="Diff % - Mean - Utility Risk" dataDxfId="16"/>
    <tableColumn id="4" xr3:uid="{48963440-C48E-400E-A93C-081FC062555E}" name="Diff % - Mean - Outage Program Risk" dataDxfId="15"/>
    <tableColumn id="5" xr3:uid="{202EB140-23E1-4B5E-8C3C-2BC49457EF75}" name="Diff % - Mean - Fire Risk" dataDxfId="14"/>
    <tableColumn id="8" xr3:uid="{74815327-46D9-4C4D-90FC-257D53597504}" name="Utility Risk - Benefit (%) / Cost (Million $)" dataDxfId="13"/>
    <tableColumn id="6" xr3:uid="{9343F60B-3EBB-4D09-8FC4-CD657B4306F3}" name="Outage Program - Benefit (%) / Cost (Million $)" dataDxfId="12"/>
    <tableColumn id="7" xr3:uid="{611160D2-638E-4757-A5DD-5E13FBD5EB5A}" name="Fire Risk - Benefit (%) / Cost (Million $)" dataDxfId="1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D02C12D-9E3A-4D1F-9DA0-08FB712561B9}" name="Table4" displayName="Table4" ref="A1:N61" totalsRowShown="0">
  <autoFilter ref="A1:N61" xr:uid="{DD02C12D-9E3A-4D1F-9DA0-08FB712561B9}"/>
  <sortState xmlns:xlrd2="http://schemas.microsoft.com/office/spreadsheetml/2017/richdata2" ref="A2:N61">
    <sortCondition descending="1" ref="I1:I61"/>
  </sortState>
  <tableColumns count="14">
    <tableColumn id="1" xr3:uid="{3FD237CB-27D6-4DE5-A1A6-3CEC967A164A}" name="circuit"/>
    <tableColumn id="13" xr3:uid="{E928C22F-8FAF-4FE7-87B3-F8CC2C633123}" name="Utility Risk Rank"/>
    <tableColumn id="14" xr3:uid="{B3517F5A-7E93-4E81-A1A1-F6F547C21ED3}" name="PSPS Risk Rank"/>
    <tableColumn id="2" xr3:uid="{031DBC0B-F6D1-4483-9777-ADBDDB1DFA17}" name="fire risk" dataDxfId="10"/>
    <tableColumn id="3" xr3:uid="{42B96082-2DF9-44A2-8497-35EF393E6002}" name="psps consequence" dataDxfId="9"/>
    <tableColumn id="4" xr3:uid="{8FB9BDF2-32FD-4708-989C-1C6DD72BBA53}" name="psps consequence - financial" dataDxfId="8"/>
    <tableColumn id="5" xr3:uid="{DD7FD20E-E8AF-46BC-9748-1E514A2914FA}" name="psps consequence - reliability" dataDxfId="7"/>
    <tableColumn id="6" xr3:uid="{983ECE24-A975-4D5B-818D-6F48B830F477}" name="psps consequence - safety" dataDxfId="6"/>
    <tableColumn id="7" xr3:uid="{681CA888-D130-49BF-A8CC-C786788C2DE8}" name="psps risk" dataDxfId="5"/>
    <tableColumn id="8" xr3:uid="{E34F72A0-C022-45D2-8AE8-2F26AA675958}" name="utility risk" dataDxfId="4"/>
    <tableColumn id="12" xr3:uid="{626DD698-B7CE-49E4-8EDF-24CE8C5ABB65}" name="% Utility Risk" dataDxfId="3" dataCellStyle="Percent">
      <calculatedColumnFormula>Table4[[#This Row],[utility risk]]/SUM(J:J)</calculatedColumnFormula>
    </tableColumn>
    <tableColumn id="9" xr3:uid="{3DA829A6-46BC-4CF0-A00E-BEEFD2D620CE}" name="epss risk" dataDxfId="2"/>
    <tableColumn id="10" xr3:uid="{61CC30D0-CEC4-426C-B439-0633770D19B1}" name="in service risk" dataDxfId="1"/>
    <tableColumn id="11" xr3:uid="{8B44B84B-4791-492B-8088-DD3270163C1B}" name="outage program risk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4A437-D75C-423E-A223-95F8119D38EA}">
  <dimension ref="A1:V73"/>
  <sheetViews>
    <sheetView tabSelected="1" topLeftCell="B1" zoomScale="120" zoomScaleNormal="120" workbookViewId="0">
      <selection activeCell="B72" sqref="B72:B73"/>
    </sheetView>
  </sheetViews>
  <sheetFormatPr defaultRowHeight="14.4" x14ac:dyDescent="0.3"/>
  <cols>
    <col min="1" max="1" width="43.77734375" hidden="1" customWidth="1"/>
    <col min="2" max="2" width="56.44140625" customWidth="1"/>
    <col min="3" max="3" width="26.44140625" customWidth="1"/>
    <col min="4" max="4" width="42" hidden="1" customWidth="1"/>
    <col min="5" max="5" width="26.44140625" hidden="1" customWidth="1"/>
    <col min="6" max="6" width="13.109375" hidden="1" customWidth="1"/>
    <col min="7" max="7" width="9.44140625" style="1" hidden="1" customWidth="1"/>
    <col min="8" max="8" width="14.5546875" style="5" hidden="1" customWidth="1"/>
    <col min="9" max="9" width="10.33203125" style="1" hidden="1" customWidth="1"/>
    <col min="10" max="10" width="16.77734375" style="5" hidden="1" customWidth="1"/>
    <col min="11" max="11" width="9.44140625" style="1" hidden="1" customWidth="1"/>
    <col min="12" max="12" width="17.5546875" style="5" hidden="1" customWidth="1"/>
    <col min="13" max="13" width="9.33203125" style="1" hidden="1" customWidth="1"/>
    <col min="14" max="14" width="19.33203125" style="5" hidden="1" customWidth="1"/>
    <col min="15" max="15" width="17.109375" style="5" hidden="1" customWidth="1"/>
    <col min="16" max="16" width="19.109375" style="5" hidden="1" customWidth="1"/>
    <col min="17" max="17" width="20.33203125" style="3" customWidth="1"/>
    <col min="18" max="18" width="12.33203125" style="3" customWidth="1"/>
    <col min="19" max="19" width="16.33203125" style="3" customWidth="1"/>
    <col min="20" max="20" width="13.109375" style="3" customWidth="1"/>
    <col min="21" max="21" width="15.5546875" style="3" customWidth="1"/>
    <col min="22" max="22" width="17.77734375" style="3" customWidth="1"/>
  </cols>
  <sheetData>
    <row r="1" spans="1:22" ht="13.95" x14ac:dyDescent="0.3">
      <c r="A1" t="s">
        <v>1</v>
      </c>
      <c r="B1" t="s">
        <v>2</v>
      </c>
      <c r="C1" t="s">
        <v>3</v>
      </c>
      <c r="D1" t="s">
        <v>177</v>
      </c>
      <c r="E1" t="s">
        <v>157</v>
      </c>
      <c r="F1" t="s">
        <v>0</v>
      </c>
      <c r="G1" t="s">
        <v>148</v>
      </c>
      <c r="H1" s="6" t="s">
        <v>149</v>
      </c>
      <c r="I1" t="s">
        <v>150</v>
      </c>
      <c r="J1" s="6" t="s">
        <v>151</v>
      </c>
      <c r="K1" t="s">
        <v>152</v>
      </c>
      <c r="L1" s="6" t="s">
        <v>153</v>
      </c>
      <c r="M1" t="s">
        <v>154</v>
      </c>
      <c r="N1" s="6" t="s">
        <v>155</v>
      </c>
      <c r="O1" s="5" t="s">
        <v>164</v>
      </c>
      <c r="P1" s="5" t="s">
        <v>176</v>
      </c>
      <c r="Q1" s="3" t="s">
        <v>198</v>
      </c>
      <c r="R1" s="3" t="s">
        <v>199</v>
      </c>
      <c r="S1" s="3" t="s">
        <v>200</v>
      </c>
      <c r="T1" s="3" t="s">
        <v>201</v>
      </c>
      <c r="U1" s="3" t="s">
        <v>202</v>
      </c>
      <c r="V1" s="3" t="s">
        <v>203</v>
      </c>
    </row>
    <row r="2" spans="1:22" ht="13.95" x14ac:dyDescent="0.3">
      <c r="A2" t="s">
        <v>107</v>
      </c>
      <c r="B2" t="s">
        <v>111</v>
      </c>
      <c r="C2" t="s">
        <v>112</v>
      </c>
      <c r="D2" t="s">
        <v>197</v>
      </c>
      <c r="E2" t="s">
        <v>160</v>
      </c>
      <c r="F2" t="s">
        <v>113</v>
      </c>
      <c r="G2">
        <v>7</v>
      </c>
      <c r="H2" s="6">
        <v>300000</v>
      </c>
      <c r="I2"/>
      <c r="J2" s="6"/>
      <c r="K2"/>
      <c r="L2" s="6"/>
      <c r="M2"/>
      <c r="N2" s="6"/>
      <c r="O2" s="5">
        <f>Table1[[#This Row],[2025 - cost]]+Table1[[#This Row],[2026 - cost]]+Table1[[#This Row],[2027 - cost]]+Table1[[#This Row],[2028 - cost]]</f>
        <v>300000</v>
      </c>
      <c r="Q2" s="18">
        <v>1.04</v>
      </c>
      <c r="R2" s="18">
        <v>0.09</v>
      </c>
      <c r="S2" s="18">
        <v>23.49</v>
      </c>
      <c r="T2" s="3">
        <f>Table1[[#This Row],[Diff % - utility risk]]/(Table1[[#This Row],[Total Budget]]/1000000)</f>
        <v>3.4666666666666668</v>
      </c>
      <c r="U2" s="3">
        <f>Table1[[#This Row],[Diff % - outage program risk]]/(Table1[[#This Row],[Total Budget]]/1000000)</f>
        <v>0.3</v>
      </c>
      <c r="V2" s="3">
        <f>Table1[[#This Row],[Diff % - electrical fire - count]]/(Table1[[#This Row],[Total Budget]]/1000000)</f>
        <v>78.3</v>
      </c>
    </row>
    <row r="3" spans="1:22" ht="13.95" x14ac:dyDescent="0.3">
      <c r="A3" t="s">
        <v>4</v>
      </c>
      <c r="B3" t="s">
        <v>67</v>
      </c>
      <c r="C3" t="s">
        <v>68</v>
      </c>
      <c r="D3" t="s">
        <v>196</v>
      </c>
      <c r="E3" t="s">
        <v>160</v>
      </c>
      <c r="F3" t="s">
        <v>69</v>
      </c>
      <c r="G3">
        <v>7</v>
      </c>
      <c r="H3" s="6">
        <v>500000</v>
      </c>
      <c r="I3"/>
      <c r="J3" s="6"/>
      <c r="K3"/>
      <c r="L3" s="6"/>
      <c r="M3"/>
      <c r="N3" s="6"/>
      <c r="O3" s="5">
        <f>Table1[[#This Row],[2025 - cost]]+Table1[[#This Row],[2026 - cost]]+Table1[[#This Row],[2027 - cost]]+Table1[[#This Row],[2028 - cost]]</f>
        <v>500000</v>
      </c>
      <c r="Q3" s="18">
        <v>73.739999999999995</v>
      </c>
      <c r="R3" s="18">
        <v>8.98</v>
      </c>
      <c r="S3" s="18">
        <v>3.14</v>
      </c>
      <c r="T3" s="3">
        <f>Table1[[#This Row],[Diff % - utility risk]]/(Table1[[#This Row],[Total Budget]]/1000000)</f>
        <v>147.47999999999999</v>
      </c>
      <c r="U3" s="3">
        <f>Table1[[#This Row],[Diff % - outage program risk]]/(Table1[[#This Row],[Total Budget]]/1000000)</f>
        <v>17.96</v>
      </c>
      <c r="V3" s="3">
        <f>Table1[[#This Row],[Diff % - electrical fire - count]]/(Table1[[#This Row],[Total Budget]]/1000000)</f>
        <v>6.28</v>
      </c>
    </row>
    <row r="4" spans="1:22" ht="13.95" x14ac:dyDescent="0.3">
      <c r="A4" t="s">
        <v>4</v>
      </c>
      <c r="B4" t="s">
        <v>37</v>
      </c>
      <c r="C4" t="s">
        <v>38</v>
      </c>
      <c r="D4" t="s">
        <v>191</v>
      </c>
      <c r="E4" t="s">
        <v>162</v>
      </c>
      <c r="F4" t="s">
        <v>39</v>
      </c>
      <c r="G4">
        <v>500</v>
      </c>
      <c r="H4" s="6">
        <v>2000000</v>
      </c>
      <c r="I4">
        <v>500</v>
      </c>
      <c r="J4" s="6">
        <v>2000000</v>
      </c>
      <c r="K4">
        <v>500</v>
      </c>
      <c r="L4" s="6">
        <v>2000000</v>
      </c>
      <c r="M4">
        <v>500</v>
      </c>
      <c r="N4" s="6">
        <v>2000000</v>
      </c>
      <c r="O4" s="5">
        <f>Table1[[#This Row],[2025 - cost]]+Table1[[#This Row],[2026 - cost]]+Table1[[#This Row],[2027 - cost]]+Table1[[#This Row],[2028 - cost]]</f>
        <v>8000000</v>
      </c>
      <c r="P4" s="5">
        <f t="shared" ref="P4:P18" si="0">AVERAGE(H4,J4,L4,N4)</f>
        <v>2000000</v>
      </c>
      <c r="Q4" s="18">
        <v>-0.19</v>
      </c>
      <c r="R4" s="18">
        <v>10.61</v>
      </c>
      <c r="S4" s="18">
        <v>15.94</v>
      </c>
      <c r="T4" s="3">
        <f>Table1[[#This Row],[Diff % - utility risk]]/(Table1[[#This Row],[Total Budget]]/1000000)</f>
        <v>-2.375E-2</v>
      </c>
      <c r="U4" s="3">
        <f>Table1[[#This Row],[Diff % - outage program risk]]/(Table1[[#This Row],[Total Budget]]/1000000)</f>
        <v>1.3262499999999999</v>
      </c>
      <c r="V4" s="3">
        <f>Table1[[#This Row],[Diff % - electrical fire - count]]/(Table1[[#This Row],[Total Budget]]/1000000)</f>
        <v>1.9924999999999999</v>
      </c>
    </row>
    <row r="5" spans="1:22" ht="13.95" hidden="1" x14ac:dyDescent="0.3">
      <c r="A5" t="s">
        <v>4</v>
      </c>
      <c r="B5" t="s">
        <v>13</v>
      </c>
      <c r="C5" t="s">
        <v>14</v>
      </c>
      <c r="F5" t="s">
        <v>15</v>
      </c>
      <c r="G5" t="s">
        <v>15</v>
      </c>
      <c r="H5">
        <v>0</v>
      </c>
      <c r="I5" t="s">
        <v>15</v>
      </c>
      <c r="J5">
        <v>0</v>
      </c>
      <c r="K5" t="s">
        <v>15</v>
      </c>
      <c r="L5">
        <v>0</v>
      </c>
      <c r="M5"/>
      <c r="N5"/>
      <c r="O5" s="2">
        <f>Table1[[#This Row],[2025 - cost]]+Table1[[#This Row],[2026 - cost]]+Table1[[#This Row],[2027 - cost]]+Table1[[#This Row],[2028 - cost]]</f>
        <v>0</v>
      </c>
      <c r="P5" s="2">
        <f t="shared" si="0"/>
        <v>0</v>
      </c>
      <c r="Q5" s="2"/>
      <c r="R5" s="2"/>
      <c r="S5" s="2"/>
      <c r="T5" s="2" t="e">
        <f>Table1[[#This Row],[Diff % - utility risk]]/(Table1[[#This Row],[Total Budget]]/1000000)</f>
        <v>#DIV/0!</v>
      </c>
      <c r="U5" s="2" t="e">
        <f>Table1[[#This Row],[Diff % - outage program risk]]/(Table1[[#This Row],[Total Budget]]/1000000)</f>
        <v>#DIV/0!</v>
      </c>
      <c r="V5" s="2" t="e">
        <f>Table1[[#This Row],[Diff % - electrical fire - count]]/(Table1[[#This Row],[Total Budget]]/1000000)</f>
        <v>#DIV/0!</v>
      </c>
    </row>
    <row r="6" spans="1:22" ht="13.95" hidden="1" x14ac:dyDescent="0.3">
      <c r="A6" t="s">
        <v>4</v>
      </c>
      <c r="B6" t="s">
        <v>16</v>
      </c>
      <c r="C6" t="s">
        <v>17</v>
      </c>
      <c r="F6" t="s">
        <v>7</v>
      </c>
      <c r="G6" t="s">
        <v>15</v>
      </c>
      <c r="H6">
        <v>0</v>
      </c>
      <c r="I6" t="s">
        <v>15</v>
      </c>
      <c r="J6">
        <v>0</v>
      </c>
      <c r="K6" t="s">
        <v>15</v>
      </c>
      <c r="L6">
        <v>0</v>
      </c>
      <c r="M6"/>
      <c r="N6"/>
      <c r="O6" s="2">
        <f>Table1[[#This Row],[2025 - cost]]+Table1[[#This Row],[2026 - cost]]+Table1[[#This Row],[2027 - cost]]+Table1[[#This Row],[2028 - cost]]</f>
        <v>0</v>
      </c>
      <c r="P6" s="2">
        <f t="shared" si="0"/>
        <v>0</v>
      </c>
      <c r="Q6" s="2"/>
      <c r="R6" s="2"/>
      <c r="S6" s="2"/>
      <c r="T6" s="2" t="e">
        <f>Table1[[#This Row],[Diff % - utility risk]]/(Table1[[#This Row],[Total Budget]]/1000000)</f>
        <v>#DIV/0!</v>
      </c>
      <c r="U6" s="2" t="e">
        <f>Table1[[#This Row],[Diff % - outage program risk]]/(Table1[[#This Row],[Total Budget]]/1000000)</f>
        <v>#DIV/0!</v>
      </c>
      <c r="V6" s="2" t="e">
        <f>Table1[[#This Row],[Diff % - electrical fire - count]]/(Table1[[#This Row],[Total Budget]]/1000000)</f>
        <v>#DIV/0!</v>
      </c>
    </row>
    <row r="7" spans="1:22" ht="13.95" hidden="1" x14ac:dyDescent="0.3">
      <c r="A7" t="s">
        <v>4</v>
      </c>
      <c r="B7" t="s">
        <v>18</v>
      </c>
      <c r="C7" t="s">
        <v>19</v>
      </c>
      <c r="F7" t="s">
        <v>15</v>
      </c>
      <c r="G7" t="s">
        <v>15</v>
      </c>
      <c r="H7">
        <v>0</v>
      </c>
      <c r="I7" t="s">
        <v>15</v>
      </c>
      <c r="J7">
        <v>0</v>
      </c>
      <c r="K7" t="s">
        <v>15</v>
      </c>
      <c r="L7">
        <v>0</v>
      </c>
      <c r="M7"/>
      <c r="N7"/>
      <c r="O7" s="2">
        <f>Table1[[#This Row],[2025 - cost]]+Table1[[#This Row],[2026 - cost]]+Table1[[#This Row],[2027 - cost]]+Table1[[#This Row],[2028 - cost]]</f>
        <v>0</v>
      </c>
      <c r="P7" s="2">
        <f t="shared" si="0"/>
        <v>0</v>
      </c>
      <c r="Q7" s="2"/>
      <c r="R7" s="2"/>
      <c r="S7" s="2"/>
      <c r="T7" s="2" t="e">
        <f>Table1[[#This Row],[Diff % - utility risk]]/(Table1[[#This Row],[Total Budget]]/1000000)</f>
        <v>#DIV/0!</v>
      </c>
      <c r="U7" s="2" t="e">
        <f>Table1[[#This Row],[Diff % - outage program risk]]/(Table1[[#This Row],[Total Budget]]/1000000)</f>
        <v>#DIV/0!</v>
      </c>
      <c r="V7" s="2" t="e">
        <f>Table1[[#This Row],[Diff % - electrical fire - count]]/(Table1[[#This Row],[Total Budget]]/1000000)</f>
        <v>#DIV/0!</v>
      </c>
    </row>
    <row r="8" spans="1:22" ht="13.95" hidden="1" x14ac:dyDescent="0.3">
      <c r="A8" t="s">
        <v>4</v>
      </c>
      <c r="B8" t="s">
        <v>20</v>
      </c>
      <c r="C8" t="s">
        <v>21</v>
      </c>
      <c r="F8" t="s">
        <v>20</v>
      </c>
      <c r="G8" t="s">
        <v>15</v>
      </c>
      <c r="H8" t="s">
        <v>15</v>
      </c>
      <c r="I8" t="s">
        <v>15</v>
      </c>
      <c r="J8" t="s">
        <v>15</v>
      </c>
      <c r="K8" t="s">
        <v>15</v>
      </c>
      <c r="L8" t="s">
        <v>15</v>
      </c>
      <c r="M8"/>
      <c r="N8"/>
      <c r="O8" s="2" t="e">
        <f>Table1[[#This Row],[2025 - cost]]+Table1[[#This Row],[2026 - cost]]+Table1[[#This Row],[2027 - cost]]+Table1[[#This Row],[2028 - cost]]</f>
        <v>#VALUE!</v>
      </c>
      <c r="P8" s="2" t="e">
        <f t="shared" si="0"/>
        <v>#DIV/0!</v>
      </c>
      <c r="Q8" s="2"/>
      <c r="R8" s="2"/>
      <c r="S8" s="2"/>
      <c r="T8" s="2" t="e">
        <f>Table1[[#This Row],[Diff % - utility risk]]/(Table1[[#This Row],[Total Budget]]/1000000)</f>
        <v>#VALUE!</v>
      </c>
      <c r="U8" s="2" t="e">
        <f>Table1[[#This Row],[Diff % - outage program risk]]/(Table1[[#This Row],[Total Budget]]/1000000)</f>
        <v>#VALUE!</v>
      </c>
      <c r="V8" s="2" t="e">
        <f>Table1[[#This Row],[Diff % - electrical fire - count]]/(Table1[[#This Row],[Total Budget]]/1000000)</f>
        <v>#VALUE!</v>
      </c>
    </row>
    <row r="9" spans="1:22" ht="13.95" x14ac:dyDescent="0.3">
      <c r="A9" t="s">
        <v>4</v>
      </c>
      <c r="B9" t="s">
        <v>10</v>
      </c>
      <c r="C9" t="s">
        <v>11</v>
      </c>
      <c r="D9" t="s">
        <v>195</v>
      </c>
      <c r="E9" t="s">
        <v>159</v>
      </c>
      <c r="F9" t="s">
        <v>12</v>
      </c>
      <c r="G9">
        <v>400</v>
      </c>
      <c r="H9" s="6">
        <v>5000000</v>
      </c>
      <c r="I9">
        <v>400</v>
      </c>
      <c r="J9" s="6">
        <v>5000000</v>
      </c>
      <c r="K9">
        <v>400</v>
      </c>
      <c r="L9" s="6">
        <v>5000000</v>
      </c>
      <c r="M9">
        <v>400</v>
      </c>
      <c r="N9" s="6">
        <v>5000000</v>
      </c>
      <c r="O9" s="5">
        <f>Table1[[#This Row],[2025 - cost]]+Table1[[#This Row],[2026 - cost]]+Table1[[#This Row],[2027 - cost]]+Table1[[#This Row],[2028 - cost]]</f>
        <v>20000000</v>
      </c>
      <c r="P9" s="5">
        <f t="shared" si="0"/>
        <v>5000000</v>
      </c>
      <c r="Q9" s="18">
        <v>1.35</v>
      </c>
      <c r="R9" s="18">
        <v>4.05</v>
      </c>
      <c r="S9" s="18">
        <v>8.6</v>
      </c>
      <c r="T9" s="3">
        <f>Table1[[#This Row],[Diff % - utility risk]]/(Table1[[#This Row],[Total Budget]]/1000000)</f>
        <v>6.7500000000000004E-2</v>
      </c>
      <c r="U9" s="3">
        <f>Table1[[#This Row],[Diff % - outage program risk]]/(Table1[[#This Row],[Total Budget]]/1000000)</f>
        <v>0.20249999999999999</v>
      </c>
      <c r="V9" s="3">
        <f>Table1[[#This Row],[Diff % - electrical fire - count]]/(Table1[[#This Row],[Total Budget]]/1000000)</f>
        <v>0.43</v>
      </c>
    </row>
    <row r="10" spans="1:22" ht="13.95" hidden="1" x14ac:dyDescent="0.3">
      <c r="A10" t="s">
        <v>4</v>
      </c>
      <c r="B10" t="s">
        <v>26</v>
      </c>
      <c r="C10" t="s">
        <v>27</v>
      </c>
      <c r="F10" t="s">
        <v>7</v>
      </c>
      <c r="G10" t="s">
        <v>15</v>
      </c>
      <c r="H10">
        <v>0</v>
      </c>
      <c r="I10" t="s">
        <v>15</v>
      </c>
      <c r="J10">
        <v>0</v>
      </c>
      <c r="K10" t="s">
        <v>15</v>
      </c>
      <c r="L10">
        <v>0</v>
      </c>
      <c r="M10"/>
      <c r="N10"/>
      <c r="O10" s="2">
        <f>Table1[[#This Row],[2025 - cost]]+Table1[[#This Row],[2026 - cost]]+Table1[[#This Row],[2027 - cost]]+Table1[[#This Row],[2028 - cost]]</f>
        <v>0</v>
      </c>
      <c r="P10" s="2">
        <f t="shared" si="0"/>
        <v>0</v>
      </c>
      <c r="Q10" s="2"/>
      <c r="R10" s="2"/>
      <c r="S10" s="2"/>
      <c r="T10" s="2" t="e">
        <f>Table1[[#This Row],[Diff % - utility risk]]/(Table1[[#This Row],[Total Budget]]/1000000)</f>
        <v>#DIV/0!</v>
      </c>
      <c r="U10" s="2" t="e">
        <f>Table1[[#This Row],[Diff % - outage program risk]]/(Table1[[#This Row],[Total Budget]]/1000000)</f>
        <v>#DIV/0!</v>
      </c>
      <c r="V10" s="2" t="e">
        <f>Table1[[#This Row],[Diff % - electrical fire - count]]/(Table1[[#This Row],[Total Budget]]/1000000)</f>
        <v>#DIV/0!</v>
      </c>
    </row>
    <row r="11" spans="1:22" ht="13.95" hidden="1" x14ac:dyDescent="0.3">
      <c r="A11" t="s">
        <v>4</v>
      </c>
      <c r="B11" t="s">
        <v>28</v>
      </c>
      <c r="C11" t="s">
        <v>29</v>
      </c>
      <c r="F11" t="s">
        <v>15</v>
      </c>
      <c r="G11" t="s">
        <v>15</v>
      </c>
      <c r="H11">
        <v>0</v>
      </c>
      <c r="I11" t="s">
        <v>15</v>
      </c>
      <c r="J11">
        <v>0</v>
      </c>
      <c r="K11" t="s">
        <v>15</v>
      </c>
      <c r="L11">
        <v>0</v>
      </c>
      <c r="M11"/>
      <c r="N11"/>
      <c r="O11" s="2">
        <f>Table1[[#This Row],[2025 - cost]]+Table1[[#This Row],[2026 - cost]]+Table1[[#This Row],[2027 - cost]]+Table1[[#This Row],[2028 - cost]]</f>
        <v>0</v>
      </c>
      <c r="P11" s="2">
        <f t="shared" si="0"/>
        <v>0</v>
      </c>
      <c r="Q11" s="2"/>
      <c r="R11" s="2"/>
      <c r="S11" s="2"/>
      <c r="T11" s="2" t="e">
        <f>Table1[[#This Row],[Diff % - utility risk]]/(Table1[[#This Row],[Total Budget]]/1000000)</f>
        <v>#DIV/0!</v>
      </c>
      <c r="U11" s="2" t="e">
        <f>Table1[[#This Row],[Diff % - outage program risk]]/(Table1[[#This Row],[Total Budget]]/1000000)</f>
        <v>#DIV/0!</v>
      </c>
      <c r="V11" s="2" t="e">
        <f>Table1[[#This Row],[Diff % - electrical fire - count]]/(Table1[[#This Row],[Total Budget]]/1000000)</f>
        <v>#DIV/0!</v>
      </c>
    </row>
    <row r="12" spans="1:22" ht="13.95" hidden="1" x14ac:dyDescent="0.3">
      <c r="A12" t="s">
        <v>4</v>
      </c>
      <c r="B12" t="s">
        <v>30</v>
      </c>
      <c r="C12" t="s">
        <v>31</v>
      </c>
      <c r="F12" t="s">
        <v>15</v>
      </c>
      <c r="G12" t="s">
        <v>15</v>
      </c>
      <c r="H12">
        <v>0</v>
      </c>
      <c r="I12" t="s">
        <v>15</v>
      </c>
      <c r="J12">
        <v>0</v>
      </c>
      <c r="K12" t="s">
        <v>15</v>
      </c>
      <c r="L12">
        <v>0</v>
      </c>
      <c r="M12"/>
      <c r="N12"/>
      <c r="O12" s="2">
        <f>Table1[[#This Row],[2025 - cost]]+Table1[[#This Row],[2026 - cost]]+Table1[[#This Row],[2027 - cost]]+Table1[[#This Row],[2028 - cost]]</f>
        <v>0</v>
      </c>
      <c r="P12" s="2">
        <f t="shared" si="0"/>
        <v>0</v>
      </c>
      <c r="Q12" s="2"/>
      <c r="R12" s="2"/>
      <c r="S12" s="2"/>
      <c r="T12" s="2" t="e">
        <f>Table1[[#This Row],[Diff % - utility risk]]/(Table1[[#This Row],[Total Budget]]/1000000)</f>
        <v>#DIV/0!</v>
      </c>
      <c r="U12" s="2" t="e">
        <f>Table1[[#This Row],[Diff % - outage program risk]]/(Table1[[#This Row],[Total Budget]]/1000000)</f>
        <v>#DIV/0!</v>
      </c>
      <c r="V12" s="2" t="e">
        <f>Table1[[#This Row],[Diff % - electrical fire - count]]/(Table1[[#This Row],[Total Budget]]/1000000)</f>
        <v>#DIV/0!</v>
      </c>
    </row>
    <row r="13" spans="1:22" ht="13.95" hidden="1" x14ac:dyDescent="0.3">
      <c r="A13" t="s">
        <v>4</v>
      </c>
      <c r="B13" t="s">
        <v>32</v>
      </c>
      <c r="C13" t="s">
        <v>33</v>
      </c>
      <c r="F13" t="s">
        <v>15</v>
      </c>
      <c r="G13" t="s">
        <v>15</v>
      </c>
      <c r="H13">
        <v>0</v>
      </c>
      <c r="I13" t="s">
        <v>15</v>
      </c>
      <c r="J13">
        <v>0</v>
      </c>
      <c r="K13" t="s">
        <v>15</v>
      </c>
      <c r="L13">
        <v>0</v>
      </c>
      <c r="M13"/>
      <c r="N13"/>
      <c r="O13" s="2">
        <f>Table1[[#This Row],[2025 - cost]]+Table1[[#This Row],[2026 - cost]]+Table1[[#This Row],[2027 - cost]]+Table1[[#This Row],[2028 - cost]]</f>
        <v>0</v>
      </c>
      <c r="P13" s="2">
        <f t="shared" si="0"/>
        <v>0</v>
      </c>
      <c r="Q13" s="2"/>
      <c r="R13" s="2"/>
      <c r="S13" s="2"/>
      <c r="T13" s="2" t="e">
        <f>Table1[[#This Row],[Diff % - utility risk]]/(Table1[[#This Row],[Total Budget]]/1000000)</f>
        <v>#DIV/0!</v>
      </c>
      <c r="U13" s="2" t="e">
        <f>Table1[[#This Row],[Diff % - outage program risk]]/(Table1[[#This Row],[Total Budget]]/1000000)</f>
        <v>#DIV/0!</v>
      </c>
      <c r="V13" s="2" t="e">
        <f>Table1[[#This Row],[Diff % - electrical fire - count]]/(Table1[[#This Row],[Total Budget]]/1000000)</f>
        <v>#DIV/0!</v>
      </c>
    </row>
    <row r="14" spans="1:22" ht="13.95" hidden="1" x14ac:dyDescent="0.3">
      <c r="A14" t="s">
        <v>4</v>
      </c>
      <c r="B14" t="s">
        <v>23</v>
      </c>
      <c r="C14" t="s">
        <v>24</v>
      </c>
      <c r="F14" t="s">
        <v>25</v>
      </c>
      <c r="G14">
        <v>4</v>
      </c>
      <c r="H14" s="1">
        <v>1200000</v>
      </c>
      <c r="I14"/>
      <c r="J14" s="1"/>
      <c r="K14"/>
      <c r="L14" s="1"/>
      <c r="M14"/>
      <c r="N14" s="1"/>
      <c r="O14" s="2">
        <f>Table1[[#This Row],[2025 - cost]]+Table1[[#This Row],[2026 - cost]]+Table1[[#This Row],[2027 - cost]]+Table1[[#This Row],[2028 - cost]]</f>
        <v>1200000</v>
      </c>
      <c r="P14" s="2">
        <f t="shared" si="0"/>
        <v>1200000</v>
      </c>
      <c r="Q14" s="2"/>
      <c r="R14" s="2"/>
      <c r="S14" s="2"/>
      <c r="T14" s="2">
        <f>Table1[[#This Row],[Diff % - utility risk]]/(Table1[[#This Row],[Total Budget]]/1000000)</f>
        <v>0</v>
      </c>
      <c r="U14" s="2">
        <f>Table1[[#This Row],[Diff % - outage program risk]]/(Table1[[#This Row],[Total Budget]]/1000000)</f>
        <v>0</v>
      </c>
      <c r="V14" s="2">
        <f>Table1[[#This Row],[Diff % - electrical fire - count]]/(Table1[[#This Row],[Total Budget]]/1000000)</f>
        <v>0</v>
      </c>
    </row>
    <row r="15" spans="1:22" ht="13.95" x14ac:dyDescent="0.3">
      <c r="A15" t="s">
        <v>4</v>
      </c>
      <c r="B15" t="s">
        <v>46</v>
      </c>
      <c r="C15" t="s">
        <v>47</v>
      </c>
      <c r="D15" t="s">
        <v>188</v>
      </c>
      <c r="E15" t="s">
        <v>161</v>
      </c>
      <c r="F15" t="s">
        <v>7</v>
      </c>
      <c r="G15" s="1">
        <v>5.2</v>
      </c>
      <c r="H15" s="7">
        <v>3000000</v>
      </c>
      <c r="I15" s="1">
        <v>5.2</v>
      </c>
      <c r="J15" s="7">
        <v>3000000</v>
      </c>
      <c r="K15" s="1">
        <v>5.2</v>
      </c>
      <c r="L15" s="7">
        <v>3000000</v>
      </c>
      <c r="M15" s="1">
        <v>5.2</v>
      </c>
      <c r="N15" s="7">
        <v>3000000</v>
      </c>
      <c r="O15" s="5">
        <f>Table1[[#This Row],[2025 - cost]]+Table1[[#This Row],[2026 - cost]]+Table1[[#This Row],[2027 - cost]]+Table1[[#This Row],[2028 - cost]]</f>
        <v>12000000</v>
      </c>
      <c r="P15" s="5">
        <f t="shared" si="0"/>
        <v>3000000</v>
      </c>
      <c r="Q15" s="18">
        <v>-0.55000000000000004</v>
      </c>
      <c r="R15" s="18">
        <v>0.06</v>
      </c>
      <c r="S15" s="18">
        <v>0.28000000000000003</v>
      </c>
      <c r="T15" s="3">
        <f>Table1[[#This Row],[Diff % - utility risk]]/(Table1[[#This Row],[Total Budget]]/1000000)</f>
        <v>-4.5833333333333337E-2</v>
      </c>
      <c r="U15" s="3">
        <f>Table1[[#This Row],[Diff % - outage program risk]]/(Table1[[#This Row],[Total Budget]]/1000000)</f>
        <v>5.0000000000000001E-3</v>
      </c>
      <c r="V15" s="3">
        <f>Table1[[#This Row],[Diff % - electrical fire - count]]/(Table1[[#This Row],[Total Budget]]/1000000)</f>
        <v>2.3333333333333334E-2</v>
      </c>
    </row>
    <row r="16" spans="1:22" ht="13.95" hidden="1" x14ac:dyDescent="0.3">
      <c r="A16" t="s">
        <v>4</v>
      </c>
      <c r="B16" t="s">
        <v>40</v>
      </c>
      <c r="C16" t="s">
        <v>41</v>
      </c>
      <c r="F16" t="s">
        <v>42</v>
      </c>
      <c r="G16" t="s">
        <v>15</v>
      </c>
      <c r="H16">
        <v>0</v>
      </c>
      <c r="I16" t="s">
        <v>15</v>
      </c>
      <c r="J16">
        <v>0</v>
      </c>
      <c r="K16" t="s">
        <v>15</v>
      </c>
      <c r="L16">
        <v>0</v>
      </c>
      <c r="M16"/>
      <c r="N16"/>
      <c r="O16" s="2">
        <f>Table1[[#This Row],[2025 - cost]]+Table1[[#This Row],[2026 - cost]]+Table1[[#This Row],[2027 - cost]]+Table1[[#This Row],[2028 - cost]]</f>
        <v>0</v>
      </c>
      <c r="P16" s="2">
        <f t="shared" si="0"/>
        <v>0</v>
      </c>
      <c r="Q16" s="2"/>
      <c r="R16" s="2"/>
      <c r="S16" s="2"/>
      <c r="T16" s="2" t="e">
        <f>Table1[[#This Row],[Diff % - utility risk]]/(Table1[[#This Row],[Total Budget]]/1000000)</f>
        <v>#DIV/0!</v>
      </c>
      <c r="U16" s="2" t="e">
        <f>Table1[[#This Row],[Diff % - outage program risk]]/(Table1[[#This Row],[Total Budget]]/1000000)</f>
        <v>#DIV/0!</v>
      </c>
      <c r="V16" s="2" t="e">
        <f>Table1[[#This Row],[Diff % - electrical fire - count]]/(Table1[[#This Row],[Total Budget]]/1000000)</f>
        <v>#DIV/0!</v>
      </c>
    </row>
    <row r="17" spans="1:22" ht="13.95" hidden="1" x14ac:dyDescent="0.3">
      <c r="A17" t="s">
        <v>4</v>
      </c>
      <c r="B17" t="s">
        <v>43</v>
      </c>
      <c r="C17" t="s">
        <v>44</v>
      </c>
      <c r="F17" t="s">
        <v>45</v>
      </c>
      <c r="G17" t="s">
        <v>15</v>
      </c>
      <c r="H17">
        <v>0</v>
      </c>
      <c r="I17" t="s">
        <v>15</v>
      </c>
      <c r="J17">
        <v>0</v>
      </c>
      <c r="K17" t="s">
        <v>15</v>
      </c>
      <c r="L17">
        <v>0</v>
      </c>
      <c r="M17"/>
      <c r="N17"/>
      <c r="O17" s="2">
        <f>Table1[[#This Row],[2025 - cost]]+Table1[[#This Row],[2026 - cost]]+Table1[[#This Row],[2027 - cost]]+Table1[[#This Row],[2028 - cost]]</f>
        <v>0</v>
      </c>
      <c r="P17" s="2">
        <f t="shared" si="0"/>
        <v>0</v>
      </c>
      <c r="Q17" s="2"/>
      <c r="R17" s="2"/>
      <c r="S17" s="2"/>
      <c r="T17" s="2" t="e">
        <f>Table1[[#This Row],[Diff % - utility risk]]/(Table1[[#This Row],[Total Budget]]/1000000)</f>
        <v>#DIV/0!</v>
      </c>
      <c r="U17" s="2" t="e">
        <f>Table1[[#This Row],[Diff % - outage program risk]]/(Table1[[#This Row],[Total Budget]]/1000000)</f>
        <v>#DIV/0!</v>
      </c>
      <c r="V17" s="2" t="e">
        <f>Table1[[#This Row],[Diff % - electrical fire - count]]/(Table1[[#This Row],[Total Budget]]/1000000)</f>
        <v>#DIV/0!</v>
      </c>
    </row>
    <row r="18" spans="1:22" ht="13.95" x14ac:dyDescent="0.3">
      <c r="A18" t="s">
        <v>78</v>
      </c>
      <c r="B18" t="s">
        <v>79</v>
      </c>
      <c r="C18" t="s">
        <v>80</v>
      </c>
      <c r="D18" t="s">
        <v>183</v>
      </c>
      <c r="E18" t="s">
        <v>163</v>
      </c>
      <c r="F18" t="s">
        <v>81</v>
      </c>
      <c r="G18">
        <v>220</v>
      </c>
      <c r="H18" s="6">
        <v>917841</v>
      </c>
      <c r="I18">
        <v>220</v>
      </c>
      <c r="J18" s="6">
        <v>648900</v>
      </c>
      <c r="K18">
        <v>220</v>
      </c>
      <c r="L18" s="6">
        <v>668367</v>
      </c>
      <c r="M18">
        <v>220</v>
      </c>
      <c r="N18" s="6">
        <v>688418</v>
      </c>
      <c r="O18" s="5">
        <f>Table1[[#This Row],[2025 - cost]]+Table1[[#This Row],[2026 - cost]]+Table1[[#This Row],[2027 - cost]]+Table1[[#This Row],[2028 - cost]]</f>
        <v>2923526</v>
      </c>
      <c r="P18" s="5">
        <f t="shared" si="0"/>
        <v>730881.5</v>
      </c>
      <c r="Q18" s="18">
        <v>0.22</v>
      </c>
      <c r="R18" s="18">
        <v>-0.01</v>
      </c>
      <c r="S18" s="18">
        <v>0.05</v>
      </c>
      <c r="T18" s="3">
        <f>Table1[[#This Row],[Diff % - utility risk]]/(Table1[[#This Row],[Total Budget]]/1000000)</f>
        <v>7.5251596873090923E-2</v>
      </c>
      <c r="U18" s="3">
        <f>Table1[[#This Row],[Diff % - outage program risk]]/(Table1[[#This Row],[Total Budget]]/1000000)</f>
        <v>-3.4205271305950422E-3</v>
      </c>
      <c r="V18" s="3">
        <f>Table1[[#This Row],[Diff % - electrical fire - count]]/(Table1[[#This Row],[Total Budget]]/1000000)</f>
        <v>1.710263565297521E-2</v>
      </c>
    </row>
    <row r="19" spans="1:22" ht="13.95" x14ac:dyDescent="0.3">
      <c r="A19" t="s">
        <v>4</v>
      </c>
      <c r="B19" t="s">
        <v>8</v>
      </c>
      <c r="C19" t="s">
        <v>9</v>
      </c>
      <c r="D19" t="s">
        <v>194</v>
      </c>
      <c r="E19" t="s">
        <v>158</v>
      </c>
      <c r="F19" t="s">
        <v>7</v>
      </c>
      <c r="G19">
        <v>0.4</v>
      </c>
      <c r="H19" s="6">
        <v>6000000</v>
      </c>
      <c r="I19"/>
      <c r="J19" s="6">
        <v>3693000</v>
      </c>
      <c r="K19"/>
      <c r="L19" s="6">
        <v>7402000</v>
      </c>
      <c r="M19"/>
      <c r="N19" s="6"/>
      <c r="O19" s="5">
        <f>967000+6000000</f>
        <v>6967000</v>
      </c>
      <c r="Q19" s="18">
        <v>-0.34</v>
      </c>
      <c r="R19" s="18">
        <v>-0.68</v>
      </c>
      <c r="S19" s="18">
        <v>0.08</v>
      </c>
      <c r="T19" s="3">
        <f>Table1[[#This Row],[Diff % - utility risk]]/(Table1[[#This Row],[Total Budget]]/1000000)</f>
        <v>-4.8801492751542996E-2</v>
      </c>
      <c r="U19" s="3">
        <f>Table1[[#This Row],[Diff % - outage program risk]]/(Table1[[#This Row],[Total Budget]]/1000000)</f>
        <v>-9.7602985503085993E-2</v>
      </c>
      <c r="V19" s="3">
        <f>Table1[[#This Row],[Diff % - electrical fire - count]]/(Table1[[#This Row],[Total Budget]]/1000000)</f>
        <v>1.1482704176833645E-2</v>
      </c>
    </row>
    <row r="20" spans="1:22" ht="13.95" x14ac:dyDescent="0.3">
      <c r="A20" t="s">
        <v>78</v>
      </c>
      <c r="B20" t="s">
        <v>88</v>
      </c>
      <c r="C20" t="s">
        <v>89</v>
      </c>
      <c r="D20" t="s">
        <v>181</v>
      </c>
      <c r="E20" t="s">
        <v>163</v>
      </c>
      <c r="F20" t="s">
        <v>90</v>
      </c>
      <c r="G20">
        <v>280</v>
      </c>
      <c r="H20" s="6">
        <v>1381311</v>
      </c>
      <c r="I20">
        <v>280</v>
      </c>
      <c r="J20" s="6">
        <v>1102775</v>
      </c>
      <c r="K20">
        <v>280</v>
      </c>
      <c r="L20" s="6">
        <v>1135858</v>
      </c>
      <c r="M20">
        <v>280</v>
      </c>
      <c r="N20" s="6">
        <v>1169934</v>
      </c>
      <c r="O20" s="5">
        <f>Table1[[#This Row],[2025 - cost]]+Table1[[#This Row],[2026 - cost]]+Table1[[#This Row],[2027 - cost]]+Table1[[#This Row],[2028 - cost]]</f>
        <v>4789878</v>
      </c>
      <c r="P20" s="5">
        <f t="shared" ref="P20:P35" si="1">AVERAGE(H20,J20,L20,N20)</f>
        <v>1197469.5</v>
      </c>
      <c r="Q20" s="18">
        <v>-1.0900000000000001</v>
      </c>
      <c r="R20" s="18">
        <v>0.03</v>
      </c>
      <c r="S20" s="18">
        <v>0.03</v>
      </c>
      <c r="T20" s="3">
        <f>Table1[[#This Row],[Diff % - utility risk]]/(Table1[[#This Row],[Total Budget]]/1000000)</f>
        <v>-0.22756320724661466</v>
      </c>
      <c r="U20" s="3">
        <f>Table1[[#This Row],[Diff % - outage program risk]]/(Table1[[#This Row],[Total Budget]]/1000000)</f>
        <v>6.2632075388976503E-3</v>
      </c>
      <c r="V20" s="3">
        <f>Table1[[#This Row],[Diff % - electrical fire - count]]/(Table1[[#This Row],[Total Budget]]/1000000)</f>
        <v>6.2632075388976503E-3</v>
      </c>
    </row>
    <row r="21" spans="1:22" ht="13.95" x14ac:dyDescent="0.3">
      <c r="A21" t="s">
        <v>78</v>
      </c>
      <c r="B21" t="s">
        <v>105</v>
      </c>
      <c r="C21" t="s">
        <v>106</v>
      </c>
      <c r="D21" t="s">
        <v>192</v>
      </c>
      <c r="E21" t="s">
        <v>158</v>
      </c>
      <c r="F21" t="s">
        <v>81</v>
      </c>
      <c r="G21">
        <v>229</v>
      </c>
      <c r="H21" s="6">
        <v>540791</v>
      </c>
      <c r="I21">
        <v>228</v>
      </c>
      <c r="J21" s="6">
        <v>448823</v>
      </c>
      <c r="K21">
        <v>228</v>
      </c>
      <c r="L21" s="6">
        <v>462288</v>
      </c>
      <c r="M21">
        <v>228</v>
      </c>
      <c r="N21" s="6">
        <v>476157</v>
      </c>
      <c r="O21" s="5">
        <f>Table1[[#This Row],[2025 - cost]]+Table1[[#This Row],[2026 - cost]]+Table1[[#This Row],[2027 - cost]]+Table1[[#This Row],[2028 - cost]]</f>
        <v>1928059</v>
      </c>
      <c r="P21" s="5">
        <f t="shared" si="1"/>
        <v>482014.75</v>
      </c>
      <c r="Q21" s="18">
        <v>-1.48</v>
      </c>
      <c r="R21" s="18">
        <v>-7.0000000000000007E-2</v>
      </c>
      <c r="S21" s="18">
        <v>-0.03</v>
      </c>
      <c r="T21" s="3">
        <f>Table1[[#This Row],[Diff % - utility risk]]/(Table1[[#This Row],[Total Budget]]/1000000)</f>
        <v>-0.76761136458998402</v>
      </c>
      <c r="U21" s="3">
        <f>Table1[[#This Row],[Diff % - outage program risk]]/(Table1[[#This Row],[Total Budget]]/1000000)</f>
        <v>-3.6305942919796545E-2</v>
      </c>
      <c r="V21" s="3">
        <f>Table1[[#This Row],[Diff % - electrical fire - count]]/(Table1[[#This Row],[Total Budget]]/1000000)</f>
        <v>-1.5559689822769946E-2</v>
      </c>
    </row>
    <row r="22" spans="1:22" ht="13.95" x14ac:dyDescent="0.3">
      <c r="A22" t="s">
        <v>4</v>
      </c>
      <c r="B22" t="s">
        <v>5</v>
      </c>
      <c r="C22" t="s">
        <v>6</v>
      </c>
      <c r="D22" t="s">
        <v>193</v>
      </c>
      <c r="E22" t="s">
        <v>158</v>
      </c>
      <c r="F22" t="s">
        <v>7</v>
      </c>
      <c r="G22">
        <v>2.68</v>
      </c>
      <c r="H22" s="6">
        <v>7640200</v>
      </c>
      <c r="I22">
        <v>3.9</v>
      </c>
      <c r="J22" s="6">
        <v>7081000</v>
      </c>
      <c r="K22">
        <v>3.5</v>
      </c>
      <c r="L22" s="6">
        <v>6310000</v>
      </c>
      <c r="M22">
        <v>3.7</v>
      </c>
      <c r="N22" s="6">
        <v>6695500</v>
      </c>
      <c r="O22" s="5">
        <f>Table1[[#This Row],[2025 - cost]]+Table1[[#This Row],[2026 - cost]]+Table1[[#This Row],[2027 - cost]]+Table1[[#This Row],[2028 - cost]]</f>
        <v>27726700</v>
      </c>
      <c r="P22" s="5">
        <f t="shared" si="1"/>
        <v>6931675</v>
      </c>
      <c r="Q22" s="18">
        <v>-0.3</v>
      </c>
      <c r="R22" s="18">
        <v>2.02</v>
      </c>
      <c r="S22" s="18">
        <v>-0.61</v>
      </c>
      <c r="T22" s="3">
        <f>Table1[[#This Row],[Diff % - utility risk]]/(Table1[[#This Row],[Total Budget]]/1000000)</f>
        <v>-1.0819895624073546E-2</v>
      </c>
      <c r="U22" s="3">
        <f>Table1[[#This Row],[Diff % - outage program risk]]/(Table1[[#This Row],[Total Budget]]/1000000)</f>
        <v>7.2853963868761876E-2</v>
      </c>
      <c r="V22" s="3">
        <f>Table1[[#This Row],[Diff % - electrical fire - count]]/(Table1[[#This Row],[Total Budget]]/1000000)</f>
        <v>-2.2000454435616209E-2</v>
      </c>
    </row>
    <row r="23" spans="1:22" ht="13.95" x14ac:dyDescent="0.3">
      <c r="A23" t="s">
        <v>78</v>
      </c>
      <c r="B23" t="s">
        <v>95</v>
      </c>
      <c r="C23" t="s">
        <v>96</v>
      </c>
      <c r="D23" t="s">
        <v>184</v>
      </c>
      <c r="E23" t="s">
        <v>163</v>
      </c>
      <c r="F23" t="s">
        <v>81</v>
      </c>
      <c r="G23">
        <v>700</v>
      </c>
      <c r="H23" s="6">
        <v>1405502</v>
      </c>
      <c r="I23">
        <v>700</v>
      </c>
      <c r="J23" s="6">
        <v>1133000</v>
      </c>
      <c r="K23">
        <v>700</v>
      </c>
      <c r="L23" s="6">
        <v>1166990</v>
      </c>
      <c r="M23">
        <v>700</v>
      </c>
      <c r="N23" s="6">
        <v>1202000</v>
      </c>
      <c r="O23" s="5">
        <f>Table1[[#This Row],[2025 - cost]]+Table1[[#This Row],[2026 - cost]]+Table1[[#This Row],[2027 - cost]]+Table1[[#This Row],[2028 - cost]]</f>
        <v>4907492</v>
      </c>
      <c r="P23" s="5">
        <f t="shared" si="1"/>
        <v>1226873</v>
      </c>
      <c r="Q23" s="18">
        <v>-0.66</v>
      </c>
      <c r="R23" s="18">
        <v>0.06</v>
      </c>
      <c r="S23" s="18">
        <v>-0.14000000000000001</v>
      </c>
      <c r="T23" s="3">
        <f>Table1[[#This Row],[Diff % - utility risk]]/(Table1[[#This Row],[Total Budget]]/1000000)</f>
        <v>-0.13448824776484608</v>
      </c>
      <c r="U23" s="3">
        <f>Table1[[#This Row],[Diff % - outage program risk]]/(Table1[[#This Row],[Total Budget]]/1000000)</f>
        <v>1.2226204342258733E-2</v>
      </c>
      <c r="V23" s="3">
        <f>Table1[[#This Row],[Diff % - electrical fire - count]]/(Table1[[#This Row],[Total Budget]]/1000000)</f>
        <v>-2.8527810131937045E-2</v>
      </c>
    </row>
    <row r="24" spans="1:22" ht="13.95" x14ac:dyDescent="0.3">
      <c r="A24" t="s">
        <v>78</v>
      </c>
      <c r="B24" t="s">
        <v>97</v>
      </c>
      <c r="C24" t="s">
        <v>98</v>
      </c>
      <c r="D24" t="s">
        <v>182</v>
      </c>
      <c r="E24" t="s">
        <v>163</v>
      </c>
      <c r="F24" t="s">
        <v>81</v>
      </c>
      <c r="G24">
        <v>220</v>
      </c>
      <c r="H24" s="6">
        <v>4810059</v>
      </c>
      <c r="I24">
        <v>220</v>
      </c>
      <c r="J24" s="6">
        <v>3813590</v>
      </c>
      <c r="K24">
        <v>220</v>
      </c>
      <c r="L24" s="6">
        <v>3927998</v>
      </c>
      <c r="M24">
        <v>220</v>
      </c>
      <c r="N24" s="6">
        <v>4045838</v>
      </c>
      <c r="O24" s="5">
        <f>Table1[[#This Row],[2025 - cost]]+Table1[[#This Row],[2026 - cost]]+Table1[[#This Row],[2027 - cost]]+Table1[[#This Row],[2028 - cost]]</f>
        <v>16597485</v>
      </c>
      <c r="P24" s="5">
        <f t="shared" si="1"/>
        <v>4149371.25</v>
      </c>
      <c r="Q24" s="18">
        <v>-1.62</v>
      </c>
      <c r="R24" s="18">
        <v>-0.6</v>
      </c>
      <c r="S24" s="18">
        <v>-0.59</v>
      </c>
      <c r="T24" s="3">
        <f>Table1[[#This Row],[Diff % - utility risk]]/(Table1[[#This Row],[Total Budget]]/1000000)</f>
        <v>-9.7605149213871867E-2</v>
      </c>
      <c r="U24" s="3">
        <f>Table1[[#This Row],[Diff % - outage program risk]]/(Table1[[#This Row],[Total Budget]]/1000000)</f>
        <v>-3.6150055264396984E-2</v>
      </c>
      <c r="V24" s="3">
        <f>Table1[[#This Row],[Diff % - electrical fire - count]]/(Table1[[#This Row],[Total Budget]]/1000000)</f>
        <v>-3.5547554343323705E-2</v>
      </c>
    </row>
    <row r="25" spans="1:22" ht="13.95" x14ac:dyDescent="0.3">
      <c r="A25" t="s">
        <v>4</v>
      </c>
      <c r="B25" t="s">
        <v>50</v>
      </c>
      <c r="C25" t="s">
        <v>51</v>
      </c>
      <c r="D25" t="s">
        <v>186</v>
      </c>
      <c r="E25" t="s">
        <v>160</v>
      </c>
      <c r="F25" t="s">
        <v>7</v>
      </c>
      <c r="G25">
        <v>260.39999999999998</v>
      </c>
      <c r="H25" s="6">
        <v>500000</v>
      </c>
      <c r="I25">
        <v>183.9</v>
      </c>
      <c r="J25" s="6">
        <v>520000</v>
      </c>
      <c r="K25">
        <v>207</v>
      </c>
      <c r="L25" s="6">
        <v>540800</v>
      </c>
      <c r="M25">
        <v>198.5</v>
      </c>
      <c r="N25" s="6">
        <v>562432</v>
      </c>
      <c r="O25" s="5">
        <f>Table1[[#This Row],[2025 - cost]]+Table1[[#This Row],[2026 - cost]]+Table1[[#This Row],[2027 - cost]]+Table1[[#This Row],[2028 - cost]]</f>
        <v>2123232</v>
      </c>
      <c r="P25" s="5">
        <f t="shared" si="1"/>
        <v>530808</v>
      </c>
      <c r="Q25" s="18">
        <v>-2.13</v>
      </c>
      <c r="R25" s="18">
        <v>-0.2</v>
      </c>
      <c r="S25" s="18">
        <v>-0.16</v>
      </c>
      <c r="T25" s="3">
        <f>Table1[[#This Row],[Diff % - utility risk]]/(Table1[[#This Row],[Total Budget]]/1000000)</f>
        <v>-1.0031875932540579</v>
      </c>
      <c r="U25" s="3">
        <f>Table1[[#This Row],[Diff % - outage program risk]]/(Table1[[#This Row],[Total Budget]]/1000000)</f>
        <v>-9.4196018145920948E-2</v>
      </c>
      <c r="V25" s="3">
        <f>Table1[[#This Row],[Diff % - electrical fire - count]]/(Table1[[#This Row],[Total Budget]]/1000000)</f>
        <v>-7.5356814516736759E-2</v>
      </c>
    </row>
    <row r="26" spans="1:22" ht="13.95" x14ac:dyDescent="0.3">
      <c r="A26" t="s">
        <v>4</v>
      </c>
      <c r="B26" t="s">
        <v>34</v>
      </c>
      <c r="C26" t="s">
        <v>35</v>
      </c>
      <c r="D26" t="s">
        <v>187</v>
      </c>
      <c r="E26" t="s">
        <v>161</v>
      </c>
      <c r="F26" t="s">
        <v>36</v>
      </c>
      <c r="G26">
        <v>60</v>
      </c>
      <c r="H26" s="6">
        <v>1101673</v>
      </c>
      <c r="I26">
        <v>60</v>
      </c>
      <c r="J26" s="6">
        <v>1132000</v>
      </c>
      <c r="K26">
        <v>60</v>
      </c>
      <c r="L26" s="6">
        <v>1163000</v>
      </c>
      <c r="M26">
        <v>60</v>
      </c>
      <c r="N26" s="6">
        <v>1195000</v>
      </c>
      <c r="O26" s="5">
        <f>Table1[[#This Row],[2025 - cost]]+Table1[[#This Row],[2026 - cost]]+Table1[[#This Row],[2027 - cost]]+Table1[[#This Row],[2028 - cost]]</f>
        <v>4591673</v>
      </c>
      <c r="P26" s="5">
        <f t="shared" si="1"/>
        <v>1147918.25</v>
      </c>
      <c r="Q26" s="18">
        <v>-2.7</v>
      </c>
      <c r="R26" s="18">
        <v>-0.53</v>
      </c>
      <c r="S26" s="18">
        <v>-0.43</v>
      </c>
      <c r="T26" s="3">
        <f>Table1[[#This Row],[Diff % - utility risk]]/(Table1[[#This Row],[Total Budget]]/1000000)</f>
        <v>-0.58802096752098854</v>
      </c>
      <c r="U26" s="3">
        <f>Table1[[#This Row],[Diff % - outage program risk]]/(Table1[[#This Row],[Total Budget]]/1000000)</f>
        <v>-0.11542633806893479</v>
      </c>
      <c r="V26" s="3">
        <f>Table1[[#This Row],[Diff % - electrical fire - count]]/(Table1[[#This Row],[Total Budget]]/1000000)</f>
        <v>-9.3647783716305583E-2</v>
      </c>
    </row>
    <row r="27" spans="1:22" ht="13.95" x14ac:dyDescent="0.3">
      <c r="B27" t="s">
        <v>204</v>
      </c>
      <c r="D27" t="s">
        <v>180</v>
      </c>
      <c r="E27" t="s">
        <v>163</v>
      </c>
      <c r="G27"/>
      <c r="H27" s="6">
        <v>1115661</v>
      </c>
      <c r="I27"/>
      <c r="J27" s="6">
        <v>1008078</v>
      </c>
      <c r="K27"/>
      <c r="L27" s="6">
        <v>1036820</v>
      </c>
      <c r="M27"/>
      <c r="N27" s="6">
        <v>1016424</v>
      </c>
      <c r="O27" s="5">
        <f>Table1[[#This Row],[2025 - cost]]+Table1[[#This Row],[2026 - cost]]+Table1[[#This Row],[2027 - cost]]+Table1[[#This Row],[2028 - cost]]</f>
        <v>4176983</v>
      </c>
      <c r="P27" s="5">
        <f t="shared" si="1"/>
        <v>1044245.75</v>
      </c>
      <c r="Q27" s="18">
        <v>-0.49</v>
      </c>
      <c r="R27" s="18">
        <v>-0.44</v>
      </c>
      <c r="S27" s="18">
        <v>-0.92</v>
      </c>
      <c r="T27" s="3">
        <f>Table1[[#This Row],[Diff % - utility risk]]/(Table1[[#This Row],[Total Budget]]/1000000)</f>
        <v>-0.11730955093664494</v>
      </c>
      <c r="U27" s="3">
        <f>Table1[[#This Row],[Diff % - outage program risk]]/(Table1[[#This Row],[Total Budget]]/1000000)</f>
        <v>-0.10533918859617097</v>
      </c>
      <c r="V27" s="3">
        <f>Table1[[#This Row],[Diff % - electrical fire - count]]/(Table1[[#This Row],[Total Budget]]/1000000)</f>
        <v>-0.22025466706472113</v>
      </c>
    </row>
    <row r="28" spans="1:22" ht="13.95" hidden="1" x14ac:dyDescent="0.3">
      <c r="A28" t="s">
        <v>4</v>
      </c>
      <c r="B28" t="s">
        <v>70</v>
      </c>
      <c r="C28" t="s">
        <v>71</v>
      </c>
      <c r="F28" t="s">
        <v>15</v>
      </c>
      <c r="G28" t="s">
        <v>15</v>
      </c>
      <c r="H28">
        <v>0</v>
      </c>
      <c r="I28" t="s">
        <v>15</v>
      </c>
      <c r="J28">
        <v>0</v>
      </c>
      <c r="K28" t="s">
        <v>15</v>
      </c>
      <c r="L28">
        <v>0</v>
      </c>
      <c r="M28"/>
      <c r="N28"/>
      <c r="O28" s="2">
        <f>Table1[[#This Row],[2025 - cost]]+Table1[[#This Row],[2026 - cost]]+Table1[[#This Row],[2027 - cost]]+Table1[[#This Row],[2028 - cost]]</f>
        <v>0</v>
      </c>
      <c r="P28" s="2">
        <f t="shared" si="1"/>
        <v>0</v>
      </c>
      <c r="Q28" s="2"/>
      <c r="R28" s="2"/>
      <c r="S28" s="2"/>
      <c r="T28" s="2" t="e">
        <f>Table1[[#This Row],[Diff % - utility risk]]/(Table1[[#This Row],[Total Budget]]/1000000)</f>
        <v>#DIV/0!</v>
      </c>
      <c r="U28" s="2" t="e">
        <f>Table1[[#This Row],[Diff % - outage program risk]]/(Table1[[#This Row],[Total Budget]]/1000000)</f>
        <v>#DIV/0!</v>
      </c>
      <c r="V28" s="2" t="e">
        <f>Table1[[#This Row],[Diff % - electrical fire - count]]/(Table1[[#This Row],[Total Budget]]/1000000)</f>
        <v>#DIV/0!</v>
      </c>
    </row>
    <row r="29" spans="1:22" ht="13.95" x14ac:dyDescent="0.3">
      <c r="A29" t="s">
        <v>78</v>
      </c>
      <c r="B29" t="s">
        <v>86</v>
      </c>
      <c r="C29" t="s">
        <v>87</v>
      </c>
      <c r="D29" t="s">
        <v>190</v>
      </c>
      <c r="E29" t="s">
        <v>159</v>
      </c>
      <c r="F29" t="s">
        <v>81</v>
      </c>
      <c r="G29">
        <v>4900</v>
      </c>
      <c r="H29" s="6">
        <v>453918</v>
      </c>
      <c r="I29">
        <v>4900</v>
      </c>
      <c r="J29" s="6">
        <v>467536</v>
      </c>
      <c r="K29">
        <v>4900</v>
      </c>
      <c r="L29" s="6">
        <v>481562</v>
      </c>
      <c r="M29">
        <v>4900</v>
      </c>
      <c r="N29" s="6">
        <v>496009</v>
      </c>
      <c r="O29" s="5">
        <f>Table1[[#This Row],[2025 - cost]]+Table1[[#This Row],[2026 - cost]]+Table1[[#This Row],[2027 - cost]]+Table1[[#This Row],[2028 - cost]]</f>
        <v>1899025</v>
      </c>
      <c r="P29" s="5">
        <f t="shared" si="1"/>
        <v>474756.25</v>
      </c>
      <c r="Q29" s="18">
        <v>-0.79</v>
      </c>
      <c r="R29" s="18">
        <v>-0.53</v>
      </c>
      <c r="S29" s="18">
        <v>-0.42</v>
      </c>
      <c r="T29" s="3">
        <f>Table1[[#This Row],[Diff % - utility risk]]/(Table1[[#This Row],[Total Budget]]/1000000)</f>
        <v>-0.416002948881663</v>
      </c>
      <c r="U29" s="3">
        <f>Table1[[#This Row],[Diff % - outage program risk]]/(Table1[[#This Row],[Total Budget]]/1000000)</f>
        <v>-0.27909058595858405</v>
      </c>
      <c r="V29" s="3">
        <f>Table1[[#This Row],[Diff % - electrical fire - count]]/(Table1[[#This Row],[Total Budget]]/1000000)</f>
        <v>-0.22116612472189676</v>
      </c>
    </row>
    <row r="30" spans="1:22" ht="13.95" hidden="1" x14ac:dyDescent="0.3">
      <c r="A30" t="s">
        <v>4</v>
      </c>
      <c r="B30" t="s">
        <v>74</v>
      </c>
      <c r="C30" t="s">
        <v>75</v>
      </c>
      <c r="F30" t="s">
        <v>15</v>
      </c>
      <c r="G30" t="s">
        <v>15</v>
      </c>
      <c r="H30">
        <v>0</v>
      </c>
      <c r="I30" t="s">
        <v>15</v>
      </c>
      <c r="J30">
        <v>0</v>
      </c>
      <c r="K30" t="s">
        <v>15</v>
      </c>
      <c r="L30">
        <v>0</v>
      </c>
      <c r="M30"/>
      <c r="N30"/>
      <c r="O30" s="2">
        <f>Table1[[#This Row],[2025 - cost]]+Table1[[#This Row],[2026 - cost]]+Table1[[#This Row],[2027 - cost]]+Table1[[#This Row],[2028 - cost]]</f>
        <v>0</v>
      </c>
      <c r="P30" s="2">
        <f t="shared" si="1"/>
        <v>0</v>
      </c>
      <c r="Q30" s="2"/>
      <c r="R30" s="2"/>
      <c r="S30" s="2"/>
      <c r="T30" s="2" t="e">
        <f>Table1[[#This Row],[Diff % - utility risk]]/(Table1[[#This Row],[Total Budget]]/1000000)</f>
        <v>#DIV/0!</v>
      </c>
      <c r="U30" s="2" t="e">
        <f>Table1[[#This Row],[Diff % - outage program risk]]/(Table1[[#This Row],[Total Budget]]/1000000)</f>
        <v>#DIV/0!</v>
      </c>
      <c r="V30" s="2" t="e">
        <f>Table1[[#This Row],[Diff % - electrical fire - count]]/(Table1[[#This Row],[Total Budget]]/1000000)</f>
        <v>#DIV/0!</v>
      </c>
    </row>
    <row r="31" spans="1:22" ht="13.95" hidden="1" x14ac:dyDescent="0.3">
      <c r="A31" t="s">
        <v>4</v>
      </c>
      <c r="B31" t="s">
        <v>76</v>
      </c>
      <c r="C31" t="s">
        <v>77</v>
      </c>
      <c r="F31" t="s">
        <v>15</v>
      </c>
      <c r="G31" t="s">
        <v>15</v>
      </c>
      <c r="H31">
        <v>0</v>
      </c>
      <c r="I31" t="s">
        <v>15</v>
      </c>
      <c r="J31">
        <v>0</v>
      </c>
      <c r="K31" t="s">
        <v>15</v>
      </c>
      <c r="L31">
        <v>0</v>
      </c>
      <c r="M31"/>
      <c r="N31"/>
      <c r="O31" s="2">
        <f>Table1[[#This Row],[2025 - cost]]+Table1[[#This Row],[2026 - cost]]+Table1[[#This Row],[2027 - cost]]+Table1[[#This Row],[2028 - cost]]</f>
        <v>0</v>
      </c>
      <c r="P31" s="2">
        <f t="shared" si="1"/>
        <v>0</v>
      </c>
      <c r="Q31" s="2"/>
      <c r="R31" s="2"/>
      <c r="S31" s="2"/>
      <c r="T31" s="2" t="e">
        <f>Table1[[#This Row],[Diff % - utility risk]]/(Table1[[#This Row],[Total Budget]]/1000000)</f>
        <v>#DIV/0!</v>
      </c>
      <c r="U31" s="2" t="e">
        <f>Table1[[#This Row],[Diff % - outage program risk]]/(Table1[[#This Row],[Total Budget]]/1000000)</f>
        <v>#DIV/0!</v>
      </c>
      <c r="V31" s="2" t="e">
        <f>Table1[[#This Row],[Diff % - electrical fire - count]]/(Table1[[#This Row],[Total Budget]]/1000000)</f>
        <v>#DIV/0!</v>
      </c>
    </row>
    <row r="32" spans="1:22" ht="13.95" x14ac:dyDescent="0.3">
      <c r="A32" t="s">
        <v>4</v>
      </c>
      <c r="B32" t="s">
        <v>55</v>
      </c>
      <c r="C32" t="s">
        <v>56</v>
      </c>
      <c r="D32" t="s">
        <v>185</v>
      </c>
      <c r="E32" t="s">
        <v>160</v>
      </c>
      <c r="F32" t="s">
        <v>7</v>
      </c>
      <c r="G32">
        <v>540.9</v>
      </c>
      <c r="H32" s="6">
        <v>150000</v>
      </c>
      <c r="I32">
        <v>585.70000000000005</v>
      </c>
      <c r="J32" s="6">
        <v>156000</v>
      </c>
      <c r="K32">
        <v>553.4</v>
      </c>
      <c r="L32" s="6">
        <v>162240</v>
      </c>
      <c r="M32">
        <v>568.79999999999995</v>
      </c>
      <c r="N32" s="6">
        <v>168730</v>
      </c>
      <c r="O32" s="5">
        <f>Table1[[#This Row],[2025 - cost]]+Table1[[#This Row],[2026 - cost]]+Table1[[#This Row],[2027 - cost]]+Table1[[#This Row],[2028 - cost]]</f>
        <v>636970</v>
      </c>
      <c r="P32" s="5">
        <f t="shared" si="1"/>
        <v>159242.5</v>
      </c>
      <c r="Q32" s="18">
        <v>0.03</v>
      </c>
      <c r="R32" s="18">
        <v>0.34</v>
      </c>
      <c r="S32" s="18">
        <v>-0.17</v>
      </c>
      <c r="T32" s="3">
        <f>Table1[[#This Row],[Diff % - utility risk]]/(Table1[[#This Row],[Total Budget]]/1000000)</f>
        <v>4.7097979496679591E-2</v>
      </c>
      <c r="U32" s="3">
        <f>Table1[[#This Row],[Diff % - outage program risk]]/(Table1[[#This Row],[Total Budget]]/1000000)</f>
        <v>0.53377710096236874</v>
      </c>
      <c r="V32" s="3">
        <f>Table1[[#This Row],[Diff % - electrical fire - count]]/(Table1[[#This Row],[Total Budget]]/1000000)</f>
        <v>-0.26688855048118437</v>
      </c>
    </row>
    <row r="33" spans="1:22" ht="13.95" x14ac:dyDescent="0.3">
      <c r="A33" t="s">
        <v>78</v>
      </c>
      <c r="B33" t="s">
        <v>93</v>
      </c>
      <c r="C33" t="s">
        <v>94</v>
      </c>
      <c r="D33" t="s">
        <v>179</v>
      </c>
      <c r="E33" t="s">
        <v>163</v>
      </c>
      <c r="F33" t="s">
        <v>81</v>
      </c>
      <c r="G33" t="s">
        <v>15</v>
      </c>
      <c r="H33" s="6">
        <v>577360</v>
      </c>
      <c r="I33" t="s">
        <v>15</v>
      </c>
      <c r="J33" s="6">
        <v>594681</v>
      </c>
      <c r="K33" t="s">
        <v>15</v>
      </c>
      <c r="L33" s="6">
        <v>612521</v>
      </c>
      <c r="M33"/>
      <c r="N33" s="6">
        <v>630897</v>
      </c>
      <c r="O33" s="5">
        <f>Table1[[#This Row],[2025 - cost]]+Table1[[#This Row],[2026 - cost]]+Table1[[#This Row],[2027 - cost]]+Table1[[#This Row],[2028 - cost]]</f>
        <v>2415459</v>
      </c>
      <c r="P33" s="5">
        <f t="shared" si="1"/>
        <v>603864.75</v>
      </c>
      <c r="Q33" s="18">
        <v>-0.9</v>
      </c>
      <c r="R33" s="18">
        <v>-0.18</v>
      </c>
      <c r="S33" s="18">
        <v>-0.8</v>
      </c>
      <c r="T33" s="3">
        <f>Table1[[#This Row],[Diff % - utility risk]]/(Table1[[#This Row],[Total Budget]]/1000000)</f>
        <v>-0.37259999031240026</v>
      </c>
      <c r="U33" s="3">
        <f>Table1[[#This Row],[Diff % - outage program risk]]/(Table1[[#This Row],[Total Budget]]/1000000)</f>
        <v>-7.4519998062480053E-2</v>
      </c>
      <c r="V33" s="3">
        <f>Table1[[#This Row],[Diff % - electrical fire - count]]/(Table1[[#This Row],[Total Budget]]/1000000)</f>
        <v>-0.3311999913888003</v>
      </c>
    </row>
    <row r="34" spans="1:22" ht="13.95" x14ac:dyDescent="0.3">
      <c r="A34" t="s">
        <v>4</v>
      </c>
      <c r="B34" t="s">
        <v>52</v>
      </c>
      <c r="C34" t="s">
        <v>53</v>
      </c>
      <c r="D34" t="s">
        <v>189</v>
      </c>
      <c r="E34" t="s">
        <v>159</v>
      </c>
      <c r="F34" t="s">
        <v>54</v>
      </c>
      <c r="G34">
        <v>2411</v>
      </c>
      <c r="H34" s="6">
        <v>175000</v>
      </c>
      <c r="I34">
        <v>2533</v>
      </c>
      <c r="J34" s="6">
        <v>182000</v>
      </c>
      <c r="K34">
        <v>2853</v>
      </c>
      <c r="L34" s="6">
        <v>189280</v>
      </c>
      <c r="M34">
        <v>3502</v>
      </c>
      <c r="N34" s="6">
        <v>196851</v>
      </c>
      <c r="O34" s="5">
        <f>Table1[[#This Row],[2025 - cost]]+Table1[[#This Row],[2026 - cost]]+Table1[[#This Row],[2027 - cost]]+Table1[[#This Row],[2028 - cost]]</f>
        <v>743131</v>
      </c>
      <c r="P34" s="5">
        <f t="shared" si="1"/>
        <v>185782.75</v>
      </c>
      <c r="Q34" s="18">
        <v>-0.93</v>
      </c>
      <c r="R34" s="18">
        <v>0.02</v>
      </c>
      <c r="S34" s="18">
        <v>-0.34</v>
      </c>
      <c r="T34" s="3">
        <f>Table1[[#This Row],[Diff % - utility risk]]/(Table1[[#This Row],[Total Budget]]/1000000)</f>
        <v>-1.2514617207464096</v>
      </c>
      <c r="U34" s="3">
        <f>Table1[[#This Row],[Diff % - outage program risk]]/(Table1[[#This Row],[Total Budget]]/1000000)</f>
        <v>2.6913155284869022E-2</v>
      </c>
      <c r="V34" s="3">
        <f>Table1[[#This Row],[Diff % - electrical fire - count]]/(Table1[[#This Row],[Total Budget]]/1000000)</f>
        <v>-0.45752363984277339</v>
      </c>
    </row>
    <row r="35" spans="1:22" ht="13.95" hidden="1" x14ac:dyDescent="0.3">
      <c r="A35" t="s">
        <v>78</v>
      </c>
      <c r="B35" t="s">
        <v>91</v>
      </c>
      <c r="C35" t="s">
        <v>92</v>
      </c>
      <c r="D35" t="s">
        <v>178</v>
      </c>
      <c r="E35" t="s">
        <v>163</v>
      </c>
      <c r="F35" s="1" t="s">
        <v>156</v>
      </c>
      <c r="G35">
        <v>12</v>
      </c>
      <c r="H35" s="6">
        <v>84365</v>
      </c>
      <c r="I35">
        <v>12</v>
      </c>
      <c r="J35" s="6">
        <v>41200</v>
      </c>
      <c r="K35">
        <v>12</v>
      </c>
      <c r="L35" s="6">
        <v>42436</v>
      </c>
      <c r="M35">
        <v>12</v>
      </c>
      <c r="N35" s="5">
        <v>43709</v>
      </c>
      <c r="O35" s="5">
        <f>Table1[[#This Row],[2025 - cost]]+Table1[[#This Row],[2026 - cost]]+Table1[[#This Row],[2027 - cost]]+Table1[[#This Row],[2028 - cost]]</f>
        <v>211710</v>
      </c>
      <c r="P35" s="5">
        <f t="shared" si="1"/>
        <v>52927.5</v>
      </c>
      <c r="Q35" s="3">
        <v>0.13</v>
      </c>
      <c r="R35" s="3">
        <v>-0.19</v>
      </c>
      <c r="S35" s="3">
        <v>-0.37</v>
      </c>
      <c r="T35" s="3">
        <f>Table1[[#This Row],[Diff % - utility risk]]/(Table1[[#This Row],[Total Budget]]/1000000)</f>
        <v>0.6140475178309952</v>
      </c>
      <c r="U35" s="3">
        <f>Table1[[#This Row],[Diff % - outage program risk]]/(Table1[[#This Row],[Total Budget]]/1000000)</f>
        <v>-0.89745406452222376</v>
      </c>
      <c r="V35" s="3">
        <f>Table1[[#This Row],[Diff % - electrical fire - count]]/(Table1[[#This Row],[Total Budget]]/1000000)</f>
        <v>-1.7476737045959094</v>
      </c>
    </row>
    <row r="36" spans="1:22" ht="13.95" hidden="1" x14ac:dyDescent="0.3">
      <c r="A36" t="s">
        <v>4</v>
      </c>
      <c r="B36" t="s">
        <v>48</v>
      </c>
      <c r="C36" t="s">
        <v>49</v>
      </c>
      <c r="F36" t="s">
        <v>22</v>
      </c>
      <c r="G36">
        <v>1</v>
      </c>
      <c r="H36">
        <v>607584</v>
      </c>
      <c r="I36">
        <v>1</v>
      </c>
      <c r="J36">
        <v>607584</v>
      </c>
      <c r="K36">
        <v>1</v>
      </c>
      <c r="L36">
        <v>607584</v>
      </c>
      <c r="M36"/>
      <c r="N36"/>
      <c r="O36" s="2">
        <f>Table1[[#This Row],[2025 - cost]]+Table1[[#This Row],[2026 - cost]]+Table1[[#This Row],[2027 - cost]]+Table1[[#This Row],[2028 - cost]]</f>
        <v>1822752</v>
      </c>
      <c r="P36" s="2">
        <f t="shared" ref="P36:P63" si="2">AVERAGE(H36,J36,L36,N36)</f>
        <v>607584</v>
      </c>
      <c r="Q36" s="2"/>
      <c r="R36" s="2"/>
      <c r="S36" s="2"/>
      <c r="T36" s="2">
        <f>Table1[[#This Row],[Diff % - utility risk]]/(Table1[[#This Row],[Total Budget]]/1000000)</f>
        <v>0</v>
      </c>
      <c r="U36" s="2">
        <f>Table1[[#This Row],[Diff % - outage program risk]]/(Table1[[#This Row],[Total Budget]]/1000000)</f>
        <v>0</v>
      </c>
      <c r="V36" s="2">
        <f>Table1[[#This Row],[Diff % - electrical fire - count]]/(Table1[[#This Row],[Total Budget]]/1000000)</f>
        <v>0</v>
      </c>
    </row>
    <row r="37" spans="1:22" ht="13.95" hidden="1" x14ac:dyDescent="0.3">
      <c r="A37" t="s">
        <v>4</v>
      </c>
      <c r="B37" t="s">
        <v>57</v>
      </c>
      <c r="C37" t="s">
        <v>58</v>
      </c>
      <c r="F37" t="s">
        <v>7</v>
      </c>
      <c r="G37">
        <v>1</v>
      </c>
      <c r="H37">
        <v>150000</v>
      </c>
      <c r="I37">
        <v>1</v>
      </c>
      <c r="J37">
        <v>150000</v>
      </c>
      <c r="K37">
        <v>1</v>
      </c>
      <c r="L37">
        <v>150000</v>
      </c>
      <c r="M37"/>
      <c r="N37"/>
      <c r="O37" s="2">
        <f>Table1[[#This Row],[2025 - cost]]+Table1[[#This Row],[2026 - cost]]+Table1[[#This Row],[2027 - cost]]+Table1[[#This Row],[2028 - cost]]</f>
        <v>450000</v>
      </c>
      <c r="P37" s="2">
        <f t="shared" si="2"/>
        <v>150000</v>
      </c>
      <c r="Q37" s="2"/>
      <c r="R37" s="2"/>
      <c r="S37" s="2"/>
      <c r="T37" s="2">
        <f>Table1[[#This Row],[Diff % - utility risk]]/(Table1[[#This Row],[Total Budget]]/1000000)</f>
        <v>0</v>
      </c>
      <c r="U37" s="2">
        <f>Table1[[#This Row],[Diff % - outage program risk]]/(Table1[[#This Row],[Total Budget]]/1000000)</f>
        <v>0</v>
      </c>
      <c r="V37" s="2">
        <f>Table1[[#This Row],[Diff % - electrical fire - count]]/(Table1[[#This Row],[Total Budget]]/1000000)</f>
        <v>0</v>
      </c>
    </row>
    <row r="38" spans="1:22" ht="13.95" hidden="1" x14ac:dyDescent="0.3">
      <c r="A38" t="s">
        <v>4</v>
      </c>
      <c r="B38" t="s">
        <v>59</v>
      </c>
      <c r="C38" t="s">
        <v>60</v>
      </c>
      <c r="F38" t="s">
        <v>61</v>
      </c>
      <c r="G38">
        <v>0.12</v>
      </c>
      <c r="H38">
        <v>30000</v>
      </c>
      <c r="I38">
        <v>0.12</v>
      </c>
      <c r="J38">
        <v>30000</v>
      </c>
      <c r="K38">
        <v>0.12</v>
      </c>
      <c r="L38">
        <v>30000</v>
      </c>
      <c r="M38"/>
      <c r="N38"/>
      <c r="O38" s="2">
        <f>Table1[[#This Row],[2025 - cost]]+Table1[[#This Row],[2026 - cost]]+Table1[[#This Row],[2027 - cost]]+Table1[[#This Row],[2028 - cost]]</f>
        <v>90000</v>
      </c>
      <c r="P38" s="2">
        <f t="shared" si="2"/>
        <v>30000</v>
      </c>
      <c r="Q38" s="2"/>
      <c r="R38" s="2"/>
      <c r="S38" s="2"/>
      <c r="T38" s="2">
        <f>Table1[[#This Row],[Diff % - utility risk]]/(Table1[[#This Row],[Total Budget]]/1000000)</f>
        <v>0</v>
      </c>
      <c r="U38" s="2">
        <f>Table1[[#This Row],[Diff % - outage program risk]]/(Table1[[#This Row],[Total Budget]]/1000000)</f>
        <v>0</v>
      </c>
      <c r="V38" s="2">
        <f>Table1[[#This Row],[Diff % - electrical fire - count]]/(Table1[[#This Row],[Total Budget]]/1000000)</f>
        <v>0</v>
      </c>
    </row>
    <row r="39" spans="1:22" ht="13.95" hidden="1" x14ac:dyDescent="0.3">
      <c r="A39" t="s">
        <v>4</v>
      </c>
      <c r="B39" t="s">
        <v>62</v>
      </c>
      <c r="C39" t="s">
        <v>63</v>
      </c>
      <c r="F39" t="s">
        <v>64</v>
      </c>
      <c r="G39">
        <v>42</v>
      </c>
      <c r="H39">
        <v>45000</v>
      </c>
      <c r="I39">
        <v>42</v>
      </c>
      <c r="J39">
        <v>45000</v>
      </c>
      <c r="K39">
        <v>42</v>
      </c>
      <c r="L39">
        <v>45000</v>
      </c>
      <c r="M39"/>
      <c r="N39"/>
      <c r="O39" s="2">
        <f>Table1[[#This Row],[2025 - cost]]+Table1[[#This Row],[2026 - cost]]+Table1[[#This Row],[2027 - cost]]+Table1[[#This Row],[2028 - cost]]</f>
        <v>135000</v>
      </c>
      <c r="P39" s="2">
        <f t="shared" si="2"/>
        <v>45000</v>
      </c>
      <c r="Q39" s="2"/>
      <c r="R39" s="2"/>
      <c r="S39" s="2"/>
      <c r="T39" s="2">
        <f>Table1[[#This Row],[Diff % - utility risk]]/(Table1[[#This Row],[Total Budget]]/1000000)</f>
        <v>0</v>
      </c>
      <c r="U39" s="2">
        <f>Table1[[#This Row],[Diff % - outage program risk]]/(Table1[[#This Row],[Total Budget]]/1000000)</f>
        <v>0</v>
      </c>
      <c r="V39" s="2">
        <f>Table1[[#This Row],[Diff % - electrical fire - count]]/(Table1[[#This Row],[Total Budget]]/1000000)</f>
        <v>0</v>
      </c>
    </row>
    <row r="40" spans="1:22" ht="13.95" hidden="1" x14ac:dyDescent="0.3">
      <c r="A40" t="s">
        <v>4</v>
      </c>
      <c r="B40" t="s">
        <v>65</v>
      </c>
      <c r="C40" t="s">
        <v>66</v>
      </c>
      <c r="F40" t="s">
        <v>15</v>
      </c>
      <c r="G40" t="s">
        <v>15</v>
      </c>
      <c r="H40">
        <v>500000</v>
      </c>
      <c r="I40" t="s">
        <v>15</v>
      </c>
      <c r="J40">
        <v>500000</v>
      </c>
      <c r="K40" t="s">
        <v>15</v>
      </c>
      <c r="L40">
        <v>500000</v>
      </c>
      <c r="M40"/>
      <c r="N40"/>
      <c r="O40" s="2">
        <f>Table1[[#This Row],[2025 - cost]]+Table1[[#This Row],[2026 - cost]]+Table1[[#This Row],[2027 - cost]]+Table1[[#This Row],[2028 - cost]]</f>
        <v>1500000</v>
      </c>
      <c r="P40" s="2">
        <f t="shared" si="2"/>
        <v>500000</v>
      </c>
      <c r="Q40" s="2"/>
      <c r="R40" s="2"/>
      <c r="S40" s="2"/>
      <c r="T40" s="2">
        <f>Table1[[#This Row],[Diff % - utility risk]]/(Table1[[#This Row],[Total Budget]]/1000000)</f>
        <v>0</v>
      </c>
      <c r="U40" s="2">
        <f>Table1[[#This Row],[Diff % - outage program risk]]/(Table1[[#This Row],[Total Budget]]/1000000)</f>
        <v>0</v>
      </c>
      <c r="V40" s="2">
        <f>Table1[[#This Row],[Diff % - electrical fire - count]]/(Table1[[#This Row],[Total Budget]]/1000000)</f>
        <v>0</v>
      </c>
    </row>
    <row r="41" spans="1:22" ht="13.95" hidden="1" x14ac:dyDescent="0.3">
      <c r="A41" t="s">
        <v>4</v>
      </c>
      <c r="B41" t="s">
        <v>72</v>
      </c>
      <c r="C41" t="s">
        <v>73</v>
      </c>
      <c r="F41" t="s">
        <v>15</v>
      </c>
      <c r="G41" t="s">
        <v>15</v>
      </c>
      <c r="H41">
        <v>5000</v>
      </c>
      <c r="I41" t="s">
        <v>15</v>
      </c>
      <c r="J41">
        <v>5000</v>
      </c>
      <c r="K41" t="s">
        <v>15</v>
      </c>
      <c r="L41">
        <v>5000</v>
      </c>
      <c r="M41"/>
      <c r="N41"/>
      <c r="O41" s="2">
        <f>Table1[[#This Row],[2025 - cost]]+Table1[[#This Row],[2026 - cost]]+Table1[[#This Row],[2027 - cost]]+Table1[[#This Row],[2028 - cost]]</f>
        <v>15000</v>
      </c>
      <c r="P41" s="2">
        <f t="shared" si="2"/>
        <v>5000</v>
      </c>
      <c r="Q41" s="2"/>
      <c r="R41" s="2"/>
      <c r="S41" s="2"/>
      <c r="T41" s="2">
        <f>Table1[[#This Row],[Diff % - utility risk]]/(Table1[[#This Row],[Total Budget]]/1000000)</f>
        <v>0</v>
      </c>
      <c r="U41" s="2">
        <f>Table1[[#This Row],[Diff % - outage program risk]]/(Table1[[#This Row],[Total Budget]]/1000000)</f>
        <v>0</v>
      </c>
      <c r="V41" s="2">
        <f>Table1[[#This Row],[Diff % - electrical fire - count]]/(Table1[[#This Row],[Total Budget]]/1000000)</f>
        <v>0</v>
      </c>
    </row>
    <row r="42" spans="1:22" ht="13.95" hidden="1" x14ac:dyDescent="0.3">
      <c r="A42" t="s">
        <v>78</v>
      </c>
      <c r="B42" t="s">
        <v>99</v>
      </c>
      <c r="C42" t="s">
        <v>100</v>
      </c>
      <c r="F42" t="s">
        <v>15</v>
      </c>
      <c r="G42" t="s">
        <v>15</v>
      </c>
      <c r="H42">
        <v>0</v>
      </c>
      <c r="I42" t="s">
        <v>15</v>
      </c>
      <c r="J42">
        <v>0</v>
      </c>
      <c r="K42" t="s">
        <v>15</v>
      </c>
      <c r="L42">
        <v>0</v>
      </c>
      <c r="M42"/>
      <c r="N42"/>
      <c r="O42" s="2">
        <f>Table1[[#This Row],[2025 - cost]]+Table1[[#This Row],[2026 - cost]]+Table1[[#This Row],[2027 - cost]]+Table1[[#This Row],[2028 - cost]]</f>
        <v>0</v>
      </c>
      <c r="P42" s="2">
        <f t="shared" si="2"/>
        <v>0</v>
      </c>
      <c r="Q42" s="2"/>
      <c r="R42" s="2"/>
      <c r="S42" s="2"/>
      <c r="T42" s="2" t="e">
        <f>Table1[[#This Row],[Diff % - utility risk]]/(Table1[[#This Row],[Total Budget]]/1000000)</f>
        <v>#DIV/0!</v>
      </c>
      <c r="U42" s="2" t="e">
        <f>Table1[[#This Row],[Diff % - outage program risk]]/(Table1[[#This Row],[Total Budget]]/1000000)</f>
        <v>#DIV/0!</v>
      </c>
      <c r="V42" s="2" t="e">
        <f>Table1[[#This Row],[Diff % - electrical fire - count]]/(Table1[[#This Row],[Total Budget]]/1000000)</f>
        <v>#DIV/0!</v>
      </c>
    </row>
    <row r="43" spans="1:22" ht="13.95" hidden="1" x14ac:dyDescent="0.3">
      <c r="A43" t="s">
        <v>78</v>
      </c>
      <c r="B43" t="s">
        <v>101</v>
      </c>
      <c r="C43" t="s">
        <v>102</v>
      </c>
      <c r="F43" t="s">
        <v>15</v>
      </c>
      <c r="G43" t="s">
        <v>15</v>
      </c>
      <c r="H43">
        <v>0</v>
      </c>
      <c r="I43" t="s">
        <v>15</v>
      </c>
      <c r="J43">
        <v>0</v>
      </c>
      <c r="K43" t="s">
        <v>15</v>
      </c>
      <c r="L43">
        <v>0</v>
      </c>
      <c r="M43"/>
      <c r="N43"/>
      <c r="O43" s="2">
        <f>Table1[[#This Row],[2025 - cost]]+Table1[[#This Row],[2026 - cost]]+Table1[[#This Row],[2027 - cost]]+Table1[[#This Row],[2028 - cost]]</f>
        <v>0</v>
      </c>
      <c r="P43" s="2">
        <f t="shared" si="2"/>
        <v>0</v>
      </c>
      <c r="Q43" s="2"/>
      <c r="R43" s="2"/>
      <c r="S43" s="2"/>
      <c r="T43" s="2" t="e">
        <f>Table1[[#This Row],[Diff % - utility risk]]/(Table1[[#This Row],[Total Budget]]/1000000)</f>
        <v>#DIV/0!</v>
      </c>
      <c r="U43" s="2" t="e">
        <f>Table1[[#This Row],[Diff % - outage program risk]]/(Table1[[#This Row],[Total Budget]]/1000000)</f>
        <v>#DIV/0!</v>
      </c>
      <c r="V43" s="2" t="e">
        <f>Table1[[#This Row],[Diff % - electrical fire - count]]/(Table1[[#This Row],[Total Budget]]/1000000)</f>
        <v>#DIV/0!</v>
      </c>
    </row>
    <row r="44" spans="1:22" ht="13.95" hidden="1" x14ac:dyDescent="0.3">
      <c r="A44" t="s">
        <v>78</v>
      </c>
      <c r="B44" t="s">
        <v>103</v>
      </c>
      <c r="C44" t="s">
        <v>104</v>
      </c>
      <c r="F44" t="s">
        <v>15</v>
      </c>
      <c r="G44" t="s">
        <v>15</v>
      </c>
      <c r="H44">
        <v>843648</v>
      </c>
      <c r="I44" t="s">
        <v>15</v>
      </c>
      <c r="J44">
        <v>843648</v>
      </c>
      <c r="K44" t="s">
        <v>15</v>
      </c>
      <c r="L44">
        <v>843648</v>
      </c>
      <c r="M44"/>
      <c r="N44"/>
      <c r="O44" s="2">
        <f>Table1[[#This Row],[2025 - cost]]+Table1[[#This Row],[2026 - cost]]+Table1[[#This Row],[2027 - cost]]+Table1[[#This Row],[2028 - cost]]</f>
        <v>2530944</v>
      </c>
      <c r="P44" s="2">
        <f t="shared" si="2"/>
        <v>843648</v>
      </c>
      <c r="Q44" s="2"/>
      <c r="R44" s="2"/>
      <c r="S44" s="2"/>
      <c r="T44" s="2">
        <f>Table1[[#This Row],[Diff % - utility risk]]/(Table1[[#This Row],[Total Budget]]/1000000)</f>
        <v>0</v>
      </c>
      <c r="U44" s="2">
        <f>Table1[[#This Row],[Diff % - outage program risk]]/(Table1[[#This Row],[Total Budget]]/1000000)</f>
        <v>0</v>
      </c>
      <c r="V44" s="2">
        <f>Table1[[#This Row],[Diff % - electrical fire - count]]/(Table1[[#This Row],[Total Budget]]/1000000)</f>
        <v>0</v>
      </c>
    </row>
    <row r="45" spans="1:22" ht="13.95" hidden="1" x14ac:dyDescent="0.3">
      <c r="A45" t="s">
        <v>78</v>
      </c>
      <c r="B45" t="s">
        <v>82</v>
      </c>
      <c r="C45" t="s">
        <v>83</v>
      </c>
      <c r="E45" t="s">
        <v>163</v>
      </c>
      <c r="F45" t="s">
        <v>81</v>
      </c>
      <c r="G45" t="s">
        <v>15</v>
      </c>
      <c r="H45" s="1">
        <v>330173</v>
      </c>
      <c r="I45" t="s">
        <v>15</v>
      </c>
      <c r="J45" s="1">
        <v>340078</v>
      </c>
      <c r="K45" t="s">
        <v>15</v>
      </c>
      <c r="L45" s="1">
        <v>350280</v>
      </c>
      <c r="M45"/>
      <c r="N45" s="1">
        <v>360788</v>
      </c>
      <c r="O45" s="2"/>
      <c r="P45" s="2">
        <f t="shared" si="2"/>
        <v>345329.75</v>
      </c>
      <c r="Q45" s="2"/>
      <c r="R45" s="2"/>
      <c r="S45" s="2"/>
      <c r="T45" s="2" t="e">
        <f>Table1[[#This Row],[Diff % - utility risk]]/(Table1[[#This Row],[Total Budget]]/1000000)</f>
        <v>#DIV/0!</v>
      </c>
      <c r="U45" s="2" t="e">
        <f>Table1[[#This Row],[Diff % - outage program risk]]/(Table1[[#This Row],[Total Budget]]/1000000)</f>
        <v>#DIV/0!</v>
      </c>
      <c r="V45" s="2" t="e">
        <f>Table1[[#This Row],[Diff % - electrical fire - count]]/(Table1[[#This Row],[Total Budget]]/1000000)</f>
        <v>#DIV/0!</v>
      </c>
    </row>
    <row r="46" spans="1:22" ht="13.95" hidden="1" x14ac:dyDescent="0.3">
      <c r="A46" t="s">
        <v>107</v>
      </c>
      <c r="B46" t="s">
        <v>108</v>
      </c>
      <c r="C46" t="s">
        <v>109</v>
      </c>
      <c r="F46" t="s">
        <v>110</v>
      </c>
      <c r="G46">
        <v>0</v>
      </c>
      <c r="H46">
        <v>50000</v>
      </c>
      <c r="I46">
        <v>0</v>
      </c>
      <c r="J46">
        <v>50000</v>
      </c>
      <c r="K46">
        <v>0</v>
      </c>
      <c r="L46">
        <v>50000</v>
      </c>
      <c r="M46"/>
      <c r="N46"/>
      <c r="O46" s="2">
        <f>Table1[[#This Row],[2025 - cost]]+Table1[[#This Row],[2026 - cost]]+Table1[[#This Row],[2027 - cost]]+Table1[[#This Row],[2028 - cost]]</f>
        <v>150000</v>
      </c>
      <c r="P46" s="2">
        <f t="shared" si="2"/>
        <v>50000</v>
      </c>
      <c r="Q46" s="2"/>
      <c r="R46" s="2"/>
      <c r="S46" s="2"/>
      <c r="T46" s="2">
        <f>Table1[[#This Row],[Diff % - utility risk]]/(Table1[[#This Row],[Total Budget]]/1000000)</f>
        <v>0</v>
      </c>
      <c r="U46" s="2">
        <f>Table1[[#This Row],[Diff % - outage program risk]]/(Table1[[#This Row],[Total Budget]]/1000000)</f>
        <v>0</v>
      </c>
      <c r="V46" s="2">
        <f>Table1[[#This Row],[Diff % - electrical fire - count]]/(Table1[[#This Row],[Total Budget]]/1000000)</f>
        <v>0</v>
      </c>
    </row>
    <row r="47" spans="1:22" ht="13.95" hidden="1" x14ac:dyDescent="0.3">
      <c r="A47" t="s">
        <v>78</v>
      </c>
      <c r="B47" t="s">
        <v>84</v>
      </c>
      <c r="C47" t="s">
        <v>85</v>
      </c>
      <c r="E47" t="s">
        <v>163</v>
      </c>
      <c r="F47" t="s">
        <v>81</v>
      </c>
      <c r="G47">
        <v>700</v>
      </c>
      <c r="H47" s="1">
        <v>735488</v>
      </c>
      <c r="I47">
        <v>700</v>
      </c>
      <c r="J47" s="1">
        <v>618000</v>
      </c>
      <c r="K47">
        <v>700</v>
      </c>
      <c r="L47" s="1">
        <v>636540</v>
      </c>
      <c r="M47">
        <v>700</v>
      </c>
      <c r="N47" s="1">
        <v>655636</v>
      </c>
      <c r="O47" s="2"/>
      <c r="P47" s="2">
        <f t="shared" si="2"/>
        <v>661416</v>
      </c>
      <c r="Q47" s="2"/>
      <c r="R47" s="2"/>
      <c r="S47" s="2"/>
      <c r="T47" s="2" t="e">
        <f>Table1[[#This Row],[Diff % - utility risk]]/(Table1[[#This Row],[Total Budget]]/1000000)</f>
        <v>#DIV/0!</v>
      </c>
      <c r="U47" s="2" t="e">
        <f>Table1[[#This Row],[Diff % - outage program risk]]/(Table1[[#This Row],[Total Budget]]/1000000)</f>
        <v>#DIV/0!</v>
      </c>
      <c r="V47" s="2" t="e">
        <f>Table1[[#This Row],[Diff % - electrical fire - count]]/(Table1[[#This Row],[Total Budget]]/1000000)</f>
        <v>#DIV/0!</v>
      </c>
    </row>
    <row r="48" spans="1:22" ht="13.95" hidden="1" x14ac:dyDescent="0.3">
      <c r="A48" t="s">
        <v>107</v>
      </c>
      <c r="B48" t="s">
        <v>114</v>
      </c>
      <c r="C48" t="s">
        <v>115</v>
      </c>
      <c r="F48" t="s">
        <v>116</v>
      </c>
      <c r="G48" t="s">
        <v>15</v>
      </c>
      <c r="H48">
        <v>0</v>
      </c>
      <c r="I48" t="s">
        <v>15</v>
      </c>
      <c r="J48">
        <v>0</v>
      </c>
      <c r="K48" t="s">
        <v>15</v>
      </c>
      <c r="L48">
        <v>0</v>
      </c>
      <c r="M48"/>
      <c r="N48"/>
      <c r="O48" s="2">
        <f>Table1[[#This Row],[2025 - cost]]+Table1[[#This Row],[2026 - cost]]+Table1[[#This Row],[2027 - cost]]+Table1[[#This Row],[2028 - cost]]</f>
        <v>0</v>
      </c>
      <c r="P48" s="2">
        <f t="shared" si="2"/>
        <v>0</v>
      </c>
      <c r="Q48" s="2"/>
      <c r="R48" s="2"/>
      <c r="S48" s="2"/>
      <c r="T48" s="2" t="e">
        <f>Table1[[#This Row],[Diff % - utility risk]]/(Table1[[#This Row],[Total Budget]]/1000000)</f>
        <v>#DIV/0!</v>
      </c>
      <c r="U48" s="2" t="e">
        <f>Table1[[#This Row],[Diff % - outage program risk]]/(Table1[[#This Row],[Total Budget]]/1000000)</f>
        <v>#DIV/0!</v>
      </c>
      <c r="V48" s="2" t="e">
        <f>Table1[[#This Row],[Diff % - electrical fire - count]]/(Table1[[#This Row],[Total Budget]]/1000000)</f>
        <v>#DIV/0!</v>
      </c>
    </row>
    <row r="49" spans="1:22" ht="13.95" hidden="1" x14ac:dyDescent="0.3">
      <c r="A49" t="s">
        <v>107</v>
      </c>
      <c r="B49" t="s">
        <v>117</v>
      </c>
      <c r="C49" t="s">
        <v>118</v>
      </c>
      <c r="F49" t="s">
        <v>15</v>
      </c>
      <c r="G49" t="s">
        <v>15</v>
      </c>
      <c r="H49">
        <v>0</v>
      </c>
      <c r="I49" t="s">
        <v>15</v>
      </c>
      <c r="J49">
        <v>0</v>
      </c>
      <c r="K49" t="s">
        <v>15</v>
      </c>
      <c r="L49">
        <v>0</v>
      </c>
      <c r="M49"/>
      <c r="N49"/>
      <c r="O49" s="2">
        <f>Table1[[#This Row],[2025 - cost]]+Table1[[#This Row],[2026 - cost]]+Table1[[#This Row],[2027 - cost]]+Table1[[#This Row],[2028 - cost]]</f>
        <v>0</v>
      </c>
      <c r="P49" s="2">
        <f t="shared" si="2"/>
        <v>0</v>
      </c>
      <c r="Q49" s="2"/>
      <c r="R49" s="2"/>
      <c r="S49" s="2"/>
      <c r="T49" s="2" t="e">
        <f>Table1[[#This Row],[Diff % - utility risk]]/(Table1[[#This Row],[Total Budget]]/1000000)</f>
        <v>#DIV/0!</v>
      </c>
      <c r="U49" s="2" t="e">
        <f>Table1[[#This Row],[Diff % - outage program risk]]/(Table1[[#This Row],[Total Budget]]/1000000)</f>
        <v>#DIV/0!</v>
      </c>
      <c r="V49" s="2" t="e">
        <f>Table1[[#This Row],[Diff % - electrical fire - count]]/(Table1[[#This Row],[Total Budget]]/1000000)</f>
        <v>#DIV/0!</v>
      </c>
    </row>
    <row r="50" spans="1:22" ht="13.95" hidden="1" x14ac:dyDescent="0.3">
      <c r="A50" t="s">
        <v>107</v>
      </c>
      <c r="B50" t="s">
        <v>119</v>
      </c>
      <c r="C50" t="s">
        <v>120</v>
      </c>
      <c r="F50" t="s">
        <v>15</v>
      </c>
      <c r="G50" t="s">
        <v>15</v>
      </c>
      <c r="H50">
        <v>0</v>
      </c>
      <c r="I50" t="s">
        <v>15</v>
      </c>
      <c r="J50">
        <v>0</v>
      </c>
      <c r="K50" t="s">
        <v>15</v>
      </c>
      <c r="L50">
        <v>0</v>
      </c>
      <c r="M50"/>
      <c r="N50"/>
      <c r="O50" s="2">
        <f>Table1[[#This Row],[2025 - cost]]+Table1[[#This Row],[2026 - cost]]+Table1[[#This Row],[2027 - cost]]+Table1[[#This Row],[2028 - cost]]</f>
        <v>0</v>
      </c>
      <c r="P50" s="2">
        <f t="shared" si="2"/>
        <v>0</v>
      </c>
      <c r="Q50" s="2"/>
      <c r="R50" s="2"/>
      <c r="S50" s="2"/>
      <c r="T50" s="2" t="e">
        <f>Table1[[#This Row],[Diff % - utility risk]]/(Table1[[#This Row],[Total Budget]]/1000000)</f>
        <v>#DIV/0!</v>
      </c>
      <c r="U50" s="2" t="e">
        <f>Table1[[#This Row],[Diff % - outage program risk]]/(Table1[[#This Row],[Total Budget]]/1000000)</f>
        <v>#DIV/0!</v>
      </c>
      <c r="V50" s="2" t="e">
        <f>Table1[[#This Row],[Diff % - electrical fire - count]]/(Table1[[#This Row],[Total Budget]]/1000000)</f>
        <v>#DIV/0!</v>
      </c>
    </row>
    <row r="51" spans="1:22" ht="13.95" hidden="1" x14ac:dyDescent="0.3">
      <c r="A51" t="s">
        <v>107</v>
      </c>
      <c r="B51" t="s">
        <v>121</v>
      </c>
      <c r="C51" t="s">
        <v>122</v>
      </c>
      <c r="F51" t="s">
        <v>15</v>
      </c>
      <c r="G51" t="s">
        <v>15</v>
      </c>
      <c r="H51">
        <v>806000</v>
      </c>
      <c r="I51" t="s">
        <v>15</v>
      </c>
      <c r="J51">
        <v>806000</v>
      </c>
      <c r="K51" t="s">
        <v>15</v>
      </c>
      <c r="L51">
        <v>806000</v>
      </c>
      <c r="M51"/>
      <c r="N51"/>
      <c r="O51" s="2">
        <f>Table1[[#This Row],[2025 - cost]]+Table1[[#This Row],[2026 - cost]]+Table1[[#This Row],[2027 - cost]]+Table1[[#This Row],[2028 - cost]]</f>
        <v>2418000</v>
      </c>
      <c r="P51" s="2">
        <f t="shared" si="2"/>
        <v>806000</v>
      </c>
      <c r="Q51" s="2"/>
      <c r="R51" s="2"/>
      <c r="S51" s="2"/>
      <c r="T51" s="2">
        <f>Table1[[#This Row],[Diff % - utility risk]]/(Table1[[#This Row],[Total Budget]]/1000000)</f>
        <v>0</v>
      </c>
      <c r="U51" s="2">
        <f>Table1[[#This Row],[Diff % - outage program risk]]/(Table1[[#This Row],[Total Budget]]/1000000)</f>
        <v>0</v>
      </c>
      <c r="V51" s="2">
        <f>Table1[[#This Row],[Diff % - electrical fire - count]]/(Table1[[#This Row],[Total Budget]]/1000000)</f>
        <v>0</v>
      </c>
    </row>
    <row r="52" spans="1:22" ht="13.95" hidden="1" x14ac:dyDescent="0.3">
      <c r="A52" t="s">
        <v>107</v>
      </c>
      <c r="B52" t="s">
        <v>123</v>
      </c>
      <c r="C52" t="s">
        <v>124</v>
      </c>
      <c r="F52" t="s">
        <v>15</v>
      </c>
      <c r="G52" t="s">
        <v>15</v>
      </c>
      <c r="H52">
        <v>0</v>
      </c>
      <c r="I52" t="s">
        <v>15</v>
      </c>
      <c r="J52">
        <v>0</v>
      </c>
      <c r="K52" t="s">
        <v>15</v>
      </c>
      <c r="L52">
        <v>0</v>
      </c>
      <c r="M52"/>
      <c r="N52"/>
      <c r="O52" s="2">
        <f>Table1[[#This Row],[2025 - cost]]+Table1[[#This Row],[2026 - cost]]+Table1[[#This Row],[2027 - cost]]+Table1[[#This Row],[2028 - cost]]</f>
        <v>0</v>
      </c>
      <c r="P52" s="2">
        <f t="shared" si="2"/>
        <v>0</v>
      </c>
      <c r="Q52" s="2"/>
      <c r="R52" s="2"/>
      <c r="S52" s="2"/>
      <c r="T52" s="2" t="e">
        <f>Table1[[#This Row],[Diff % - utility risk]]/(Table1[[#This Row],[Total Budget]]/1000000)</f>
        <v>#DIV/0!</v>
      </c>
      <c r="U52" s="2" t="e">
        <f>Table1[[#This Row],[Diff % - outage program risk]]/(Table1[[#This Row],[Total Budget]]/1000000)</f>
        <v>#DIV/0!</v>
      </c>
      <c r="V52" s="2" t="e">
        <f>Table1[[#This Row],[Diff % - electrical fire - count]]/(Table1[[#This Row],[Total Budget]]/1000000)</f>
        <v>#DIV/0!</v>
      </c>
    </row>
    <row r="53" spans="1:22" ht="13.95" hidden="1" x14ac:dyDescent="0.3">
      <c r="A53" t="s">
        <v>125</v>
      </c>
      <c r="B53" t="s">
        <v>126</v>
      </c>
      <c r="C53" t="s">
        <v>127</v>
      </c>
      <c r="F53" t="s">
        <v>15</v>
      </c>
      <c r="G53" t="s">
        <v>15</v>
      </c>
      <c r="H53">
        <v>35000</v>
      </c>
      <c r="I53" t="s">
        <v>15</v>
      </c>
      <c r="J53">
        <v>35000</v>
      </c>
      <c r="K53" t="s">
        <v>15</v>
      </c>
      <c r="L53">
        <v>35000</v>
      </c>
      <c r="M53"/>
      <c r="N53"/>
      <c r="O53" s="2">
        <f>Table1[[#This Row],[2025 - cost]]+Table1[[#This Row],[2026 - cost]]+Table1[[#This Row],[2027 - cost]]+Table1[[#This Row],[2028 - cost]]</f>
        <v>105000</v>
      </c>
      <c r="P53" s="2">
        <f t="shared" si="2"/>
        <v>35000</v>
      </c>
      <c r="Q53" s="2"/>
      <c r="R53" s="2"/>
      <c r="S53" s="2"/>
      <c r="T53" s="2">
        <f>Table1[[#This Row],[Diff % - utility risk]]/(Table1[[#This Row],[Total Budget]]/1000000)</f>
        <v>0</v>
      </c>
      <c r="U53" s="2">
        <f>Table1[[#This Row],[Diff % - outage program risk]]/(Table1[[#This Row],[Total Budget]]/1000000)</f>
        <v>0</v>
      </c>
      <c r="V53" s="2">
        <f>Table1[[#This Row],[Diff % - electrical fire - count]]/(Table1[[#This Row],[Total Budget]]/1000000)</f>
        <v>0</v>
      </c>
    </row>
    <row r="54" spans="1:22" ht="13.95" hidden="1" x14ac:dyDescent="0.3">
      <c r="A54" t="s">
        <v>125</v>
      </c>
      <c r="B54" t="s">
        <v>128</v>
      </c>
      <c r="C54" t="s">
        <v>129</v>
      </c>
      <c r="F54" t="s">
        <v>15</v>
      </c>
      <c r="G54" t="s">
        <v>22</v>
      </c>
      <c r="H54">
        <v>0</v>
      </c>
      <c r="I54" t="s">
        <v>22</v>
      </c>
      <c r="J54">
        <v>0</v>
      </c>
      <c r="K54" t="s">
        <v>22</v>
      </c>
      <c r="L54">
        <v>0</v>
      </c>
      <c r="M54"/>
      <c r="N54"/>
      <c r="O54" s="2">
        <f>Table1[[#This Row],[2025 - cost]]+Table1[[#This Row],[2026 - cost]]+Table1[[#This Row],[2027 - cost]]+Table1[[#This Row],[2028 - cost]]</f>
        <v>0</v>
      </c>
      <c r="P54" s="2">
        <f t="shared" si="2"/>
        <v>0</v>
      </c>
      <c r="Q54" s="2"/>
      <c r="R54" s="2"/>
      <c r="S54" s="2"/>
      <c r="T54" s="2" t="e">
        <f>Table1[[#This Row],[Diff % - utility risk]]/(Table1[[#This Row],[Total Budget]]/1000000)</f>
        <v>#DIV/0!</v>
      </c>
      <c r="U54" s="2" t="e">
        <f>Table1[[#This Row],[Diff % - outage program risk]]/(Table1[[#This Row],[Total Budget]]/1000000)</f>
        <v>#DIV/0!</v>
      </c>
      <c r="V54" s="2" t="e">
        <f>Table1[[#This Row],[Diff % - electrical fire - count]]/(Table1[[#This Row],[Total Budget]]/1000000)</f>
        <v>#DIV/0!</v>
      </c>
    </row>
    <row r="55" spans="1:22" ht="13.95" hidden="1" x14ac:dyDescent="0.3">
      <c r="A55" t="s">
        <v>125</v>
      </c>
      <c r="B55" t="s">
        <v>130</v>
      </c>
      <c r="C55" t="s">
        <v>131</v>
      </c>
      <c r="F55" t="s">
        <v>15</v>
      </c>
      <c r="G55" t="s">
        <v>15</v>
      </c>
      <c r="H55">
        <v>0</v>
      </c>
      <c r="I55" t="s">
        <v>15</v>
      </c>
      <c r="J55">
        <v>0</v>
      </c>
      <c r="K55" t="s">
        <v>15</v>
      </c>
      <c r="L55">
        <v>0</v>
      </c>
      <c r="M55"/>
      <c r="N55"/>
      <c r="O55" s="2">
        <f>Table1[[#This Row],[2025 - cost]]+Table1[[#This Row],[2026 - cost]]+Table1[[#This Row],[2027 - cost]]+Table1[[#This Row],[2028 - cost]]</f>
        <v>0</v>
      </c>
      <c r="P55" s="2">
        <f t="shared" si="2"/>
        <v>0</v>
      </c>
      <c r="Q55" s="2"/>
      <c r="R55" s="2"/>
      <c r="S55" s="2"/>
      <c r="T55" s="2" t="e">
        <f>Table1[[#This Row],[Diff % - utility risk]]/(Table1[[#This Row],[Total Budget]]/1000000)</f>
        <v>#DIV/0!</v>
      </c>
      <c r="U55" s="2" t="e">
        <f>Table1[[#This Row],[Diff % - outage program risk]]/(Table1[[#This Row],[Total Budget]]/1000000)</f>
        <v>#DIV/0!</v>
      </c>
      <c r="V55" s="2" t="e">
        <f>Table1[[#This Row],[Diff % - electrical fire - count]]/(Table1[[#This Row],[Total Budget]]/1000000)</f>
        <v>#DIV/0!</v>
      </c>
    </row>
    <row r="56" spans="1:22" ht="13.95" hidden="1" x14ac:dyDescent="0.3">
      <c r="A56" t="s">
        <v>125</v>
      </c>
      <c r="B56" t="s">
        <v>132</v>
      </c>
      <c r="C56" t="s">
        <v>133</v>
      </c>
      <c r="F56" t="s">
        <v>15</v>
      </c>
      <c r="G56" t="s">
        <v>15</v>
      </c>
      <c r="H56">
        <v>225000</v>
      </c>
      <c r="I56" t="s">
        <v>15</v>
      </c>
      <c r="J56">
        <v>225000</v>
      </c>
      <c r="K56" t="s">
        <v>15</v>
      </c>
      <c r="L56">
        <v>225000</v>
      </c>
      <c r="M56"/>
      <c r="N56"/>
      <c r="O56" s="2">
        <f>Table1[[#This Row],[2025 - cost]]+Table1[[#This Row],[2026 - cost]]+Table1[[#This Row],[2027 - cost]]+Table1[[#This Row],[2028 - cost]]</f>
        <v>675000</v>
      </c>
      <c r="P56" s="2">
        <f t="shared" si="2"/>
        <v>225000</v>
      </c>
      <c r="Q56" s="2"/>
      <c r="R56" s="2"/>
      <c r="S56" s="2"/>
      <c r="T56" s="2">
        <f>Table1[[#This Row],[Diff % - utility risk]]/(Table1[[#This Row],[Total Budget]]/1000000)</f>
        <v>0</v>
      </c>
      <c r="U56" s="2">
        <f>Table1[[#This Row],[Diff % - outage program risk]]/(Table1[[#This Row],[Total Budget]]/1000000)</f>
        <v>0</v>
      </c>
      <c r="V56" s="2">
        <f>Table1[[#This Row],[Diff % - electrical fire - count]]/(Table1[[#This Row],[Total Budget]]/1000000)</f>
        <v>0</v>
      </c>
    </row>
    <row r="57" spans="1:22" ht="13.95" hidden="1" x14ac:dyDescent="0.3">
      <c r="A57" t="s">
        <v>125</v>
      </c>
      <c r="B57" t="s">
        <v>134</v>
      </c>
      <c r="C57" t="s">
        <v>135</v>
      </c>
      <c r="F57" t="s">
        <v>15</v>
      </c>
      <c r="G57" t="s">
        <v>22</v>
      </c>
      <c r="H57">
        <v>55000</v>
      </c>
      <c r="I57" t="s">
        <v>22</v>
      </c>
      <c r="J57">
        <v>55000</v>
      </c>
      <c r="K57" t="s">
        <v>22</v>
      </c>
      <c r="L57">
        <v>55000</v>
      </c>
      <c r="M57"/>
      <c r="N57"/>
      <c r="O57" s="2">
        <f>Table1[[#This Row],[2025 - cost]]+Table1[[#This Row],[2026 - cost]]+Table1[[#This Row],[2027 - cost]]+Table1[[#This Row],[2028 - cost]]</f>
        <v>165000</v>
      </c>
      <c r="P57" s="2">
        <f t="shared" si="2"/>
        <v>55000</v>
      </c>
      <c r="Q57" s="2"/>
      <c r="R57" s="2"/>
      <c r="S57" s="2"/>
      <c r="T57" s="2">
        <f>Table1[[#This Row],[Diff % - utility risk]]/(Table1[[#This Row],[Total Budget]]/1000000)</f>
        <v>0</v>
      </c>
      <c r="U57" s="2">
        <f>Table1[[#This Row],[Diff % - outage program risk]]/(Table1[[#This Row],[Total Budget]]/1000000)</f>
        <v>0</v>
      </c>
      <c r="V57" s="2">
        <f>Table1[[#This Row],[Diff % - electrical fire - count]]/(Table1[[#This Row],[Total Budget]]/1000000)</f>
        <v>0</v>
      </c>
    </row>
    <row r="58" spans="1:22" ht="13.95" hidden="1" x14ac:dyDescent="0.3">
      <c r="A58" t="s">
        <v>125</v>
      </c>
      <c r="B58" t="s">
        <v>136</v>
      </c>
      <c r="C58" t="s">
        <v>131</v>
      </c>
      <c r="F58" t="s">
        <v>15</v>
      </c>
      <c r="G58" t="s">
        <v>15</v>
      </c>
      <c r="H58">
        <v>0</v>
      </c>
      <c r="I58" t="s">
        <v>15</v>
      </c>
      <c r="J58">
        <v>0</v>
      </c>
      <c r="K58" t="s">
        <v>15</v>
      </c>
      <c r="L58">
        <v>0</v>
      </c>
      <c r="M58"/>
      <c r="N58"/>
      <c r="O58" s="2">
        <f>Table1[[#This Row],[2025 - cost]]+Table1[[#This Row],[2026 - cost]]+Table1[[#This Row],[2027 - cost]]+Table1[[#This Row],[2028 - cost]]</f>
        <v>0</v>
      </c>
      <c r="P58" s="2">
        <f t="shared" si="2"/>
        <v>0</v>
      </c>
      <c r="Q58" s="2"/>
      <c r="R58" s="2"/>
      <c r="S58" s="2"/>
      <c r="T58" s="2" t="e">
        <f>Table1[[#This Row],[Diff % - utility risk]]/(Table1[[#This Row],[Total Budget]]/1000000)</f>
        <v>#DIV/0!</v>
      </c>
      <c r="U58" s="2" t="e">
        <f>Table1[[#This Row],[Diff % - outage program risk]]/(Table1[[#This Row],[Total Budget]]/1000000)</f>
        <v>#DIV/0!</v>
      </c>
      <c r="V58" s="2" t="e">
        <f>Table1[[#This Row],[Diff % - electrical fire - count]]/(Table1[[#This Row],[Total Budget]]/1000000)</f>
        <v>#DIV/0!</v>
      </c>
    </row>
    <row r="59" spans="1:22" ht="13.95" hidden="1" x14ac:dyDescent="0.3">
      <c r="A59" t="s">
        <v>137</v>
      </c>
      <c r="B59" t="s">
        <v>138</v>
      </c>
      <c r="C59" t="s">
        <v>139</v>
      </c>
      <c r="F59" t="s">
        <v>15</v>
      </c>
      <c r="G59" t="s">
        <v>22</v>
      </c>
      <c r="H59">
        <v>90000</v>
      </c>
      <c r="I59" t="s">
        <v>22</v>
      </c>
      <c r="J59">
        <v>90000</v>
      </c>
      <c r="K59" t="s">
        <v>22</v>
      </c>
      <c r="L59">
        <v>90000</v>
      </c>
      <c r="M59"/>
      <c r="N59"/>
      <c r="O59" s="2">
        <f>Table1[[#This Row],[2025 - cost]]+Table1[[#This Row],[2026 - cost]]+Table1[[#This Row],[2027 - cost]]+Table1[[#This Row],[2028 - cost]]</f>
        <v>270000</v>
      </c>
      <c r="P59" s="2">
        <f t="shared" si="2"/>
        <v>90000</v>
      </c>
      <c r="Q59" s="2"/>
      <c r="R59" s="2"/>
      <c r="S59" s="2"/>
      <c r="T59" s="2">
        <f>Table1[[#This Row],[Diff % - utility risk]]/(Table1[[#This Row],[Total Budget]]/1000000)</f>
        <v>0</v>
      </c>
      <c r="U59" s="2">
        <f>Table1[[#This Row],[Diff % - outage program risk]]/(Table1[[#This Row],[Total Budget]]/1000000)</f>
        <v>0</v>
      </c>
      <c r="V59" s="2">
        <f>Table1[[#This Row],[Diff % - electrical fire - count]]/(Table1[[#This Row],[Total Budget]]/1000000)</f>
        <v>0</v>
      </c>
    </row>
    <row r="60" spans="1:22" ht="13.95" hidden="1" x14ac:dyDescent="0.3">
      <c r="A60" t="s">
        <v>137</v>
      </c>
      <c r="B60" t="s">
        <v>140</v>
      </c>
      <c r="C60" t="s">
        <v>141</v>
      </c>
      <c r="F60" t="s">
        <v>15</v>
      </c>
      <c r="G60" t="s">
        <v>15</v>
      </c>
      <c r="H60">
        <v>0</v>
      </c>
      <c r="I60" t="s">
        <v>15</v>
      </c>
      <c r="J60">
        <v>0</v>
      </c>
      <c r="K60" t="s">
        <v>15</v>
      </c>
      <c r="L60">
        <v>0</v>
      </c>
      <c r="M60"/>
      <c r="N60"/>
      <c r="O60" s="2">
        <f>Table1[[#This Row],[2025 - cost]]+Table1[[#This Row],[2026 - cost]]+Table1[[#This Row],[2027 - cost]]+Table1[[#This Row],[2028 - cost]]</f>
        <v>0</v>
      </c>
      <c r="P60" s="2">
        <f t="shared" si="2"/>
        <v>0</v>
      </c>
      <c r="Q60" s="2"/>
      <c r="R60" s="2"/>
      <c r="S60" s="2"/>
      <c r="T60" s="2" t="e">
        <f>Table1[[#This Row],[Diff % - utility risk]]/(Table1[[#This Row],[Total Budget]]/1000000)</f>
        <v>#DIV/0!</v>
      </c>
      <c r="U60" s="2" t="e">
        <f>Table1[[#This Row],[Diff % - outage program risk]]/(Table1[[#This Row],[Total Budget]]/1000000)</f>
        <v>#DIV/0!</v>
      </c>
      <c r="V60" s="2" t="e">
        <f>Table1[[#This Row],[Diff % - electrical fire - count]]/(Table1[[#This Row],[Total Budget]]/1000000)</f>
        <v>#DIV/0!</v>
      </c>
    </row>
    <row r="61" spans="1:22" ht="13.95" hidden="1" x14ac:dyDescent="0.3">
      <c r="A61" t="s">
        <v>137</v>
      </c>
      <c r="B61" t="s">
        <v>142</v>
      </c>
      <c r="C61" t="s">
        <v>143</v>
      </c>
      <c r="F61" t="s">
        <v>15</v>
      </c>
      <c r="G61" t="s">
        <v>15</v>
      </c>
      <c r="H61">
        <v>0</v>
      </c>
      <c r="I61" t="s">
        <v>15</v>
      </c>
      <c r="J61">
        <v>0</v>
      </c>
      <c r="K61" t="s">
        <v>15</v>
      </c>
      <c r="L61">
        <v>0</v>
      </c>
      <c r="M61"/>
      <c r="N61"/>
      <c r="O61" s="2">
        <f>Table1[[#This Row],[2025 - cost]]+Table1[[#This Row],[2026 - cost]]+Table1[[#This Row],[2027 - cost]]+Table1[[#This Row],[2028 - cost]]</f>
        <v>0</v>
      </c>
      <c r="P61" s="2">
        <f t="shared" si="2"/>
        <v>0</v>
      </c>
      <c r="Q61" s="2"/>
      <c r="R61" s="2"/>
      <c r="S61" s="2"/>
      <c r="T61" s="2" t="e">
        <f>Table1[[#This Row],[Diff % - utility risk]]/(Table1[[#This Row],[Total Budget]]/1000000)</f>
        <v>#DIV/0!</v>
      </c>
      <c r="U61" s="2" t="e">
        <f>Table1[[#This Row],[Diff % - outage program risk]]/(Table1[[#This Row],[Total Budget]]/1000000)</f>
        <v>#DIV/0!</v>
      </c>
      <c r="V61" s="2" t="e">
        <f>Table1[[#This Row],[Diff % - electrical fire - count]]/(Table1[[#This Row],[Total Budget]]/1000000)</f>
        <v>#DIV/0!</v>
      </c>
    </row>
    <row r="62" spans="1:22" ht="13.95" hidden="1" x14ac:dyDescent="0.3">
      <c r="A62" t="s">
        <v>137</v>
      </c>
      <c r="B62" t="s">
        <v>144</v>
      </c>
      <c r="C62" t="s">
        <v>145</v>
      </c>
      <c r="F62" t="s">
        <v>15</v>
      </c>
      <c r="G62" t="s">
        <v>15</v>
      </c>
      <c r="H62">
        <v>0</v>
      </c>
      <c r="I62" t="s">
        <v>15</v>
      </c>
      <c r="J62">
        <v>0</v>
      </c>
      <c r="K62" t="s">
        <v>15</v>
      </c>
      <c r="L62">
        <v>0</v>
      </c>
      <c r="M62"/>
      <c r="N62"/>
      <c r="O62" s="2">
        <f>Table1[[#This Row],[2025 - cost]]+Table1[[#This Row],[2026 - cost]]+Table1[[#This Row],[2027 - cost]]+Table1[[#This Row],[2028 - cost]]</f>
        <v>0</v>
      </c>
      <c r="P62" s="2">
        <f t="shared" si="2"/>
        <v>0</v>
      </c>
      <c r="Q62" s="2"/>
      <c r="R62" s="2"/>
      <c r="S62" s="2"/>
      <c r="T62" s="2" t="e">
        <f>Table1[[#This Row],[Diff % - utility risk]]/(Table1[[#This Row],[Total Budget]]/1000000)</f>
        <v>#DIV/0!</v>
      </c>
      <c r="U62" s="2" t="e">
        <f>Table1[[#This Row],[Diff % - outage program risk]]/(Table1[[#This Row],[Total Budget]]/1000000)</f>
        <v>#DIV/0!</v>
      </c>
      <c r="V62" s="2" t="e">
        <f>Table1[[#This Row],[Diff % - electrical fire - count]]/(Table1[[#This Row],[Total Budget]]/1000000)</f>
        <v>#DIV/0!</v>
      </c>
    </row>
    <row r="63" spans="1:22" ht="13.95" hidden="1" x14ac:dyDescent="0.3">
      <c r="A63" t="s">
        <v>137</v>
      </c>
      <c r="B63" t="s">
        <v>146</v>
      </c>
      <c r="C63" t="s">
        <v>147</v>
      </c>
      <c r="F63" t="s">
        <v>15</v>
      </c>
      <c r="G63" t="s">
        <v>15</v>
      </c>
      <c r="H63">
        <v>0</v>
      </c>
      <c r="I63" t="s">
        <v>15</v>
      </c>
      <c r="J63">
        <v>0</v>
      </c>
      <c r="K63" t="s">
        <v>15</v>
      </c>
      <c r="L63">
        <v>0</v>
      </c>
      <c r="M63"/>
      <c r="N63"/>
      <c r="O63" s="2">
        <f>Table1[[#This Row],[2025 - cost]]+Table1[[#This Row],[2026 - cost]]+Table1[[#This Row],[2027 - cost]]+Table1[[#This Row],[2028 - cost]]</f>
        <v>0</v>
      </c>
      <c r="P63" s="2">
        <f t="shared" si="2"/>
        <v>0</v>
      </c>
      <c r="Q63" s="2"/>
      <c r="R63" s="2"/>
      <c r="S63" s="2"/>
      <c r="T63" s="2" t="e">
        <f>Table1[[#This Row],[Diff % - utility risk]]/(Table1[[#This Row],[Total Budget]]/1000000)</f>
        <v>#DIV/0!</v>
      </c>
      <c r="U63" s="2" t="e">
        <f>Table1[[#This Row],[Diff % - outage program risk]]/(Table1[[#This Row],[Total Budget]]/1000000)</f>
        <v>#DIV/0!</v>
      </c>
      <c r="V63" s="2" t="e">
        <f>Table1[[#This Row],[Diff % - electrical fire - count]]/(Table1[[#This Row],[Total Budget]]/1000000)</f>
        <v>#DIV/0!</v>
      </c>
    </row>
    <row r="64" spans="1:22" ht="13.95" hidden="1" x14ac:dyDescent="0.3"/>
    <row r="66" spans="2:13" ht="13.95" x14ac:dyDescent="0.3">
      <c r="I66" s="2"/>
      <c r="K66" s="2"/>
      <c r="M66" s="2"/>
    </row>
    <row r="67" spans="2:13" ht="13.95" x14ac:dyDescent="0.3">
      <c r="B67" s="4"/>
    </row>
    <row r="69" spans="2:13" ht="13.95" x14ac:dyDescent="0.3">
      <c r="F69" s="2"/>
    </row>
    <row r="70" spans="2:13" ht="13.95" x14ac:dyDescent="0.3">
      <c r="F70" s="2"/>
    </row>
    <row r="72" spans="2:13" ht="15.45" x14ac:dyDescent="0.3">
      <c r="B72" s="19"/>
      <c r="F72" s="2"/>
    </row>
    <row r="73" spans="2:13" ht="15.6" x14ac:dyDescent="0.3">
      <c r="B73" s="19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92740-048C-4D38-964D-4D1D9D577EEE}">
  <dimension ref="A1:H16"/>
  <sheetViews>
    <sheetView workbookViewId="0">
      <selection activeCell="A3" sqref="A3:E3"/>
    </sheetView>
  </sheetViews>
  <sheetFormatPr defaultRowHeight="14.4" x14ac:dyDescent="0.3"/>
  <cols>
    <col min="1" max="1" width="39.109375" customWidth="1"/>
    <col min="2" max="2" width="17.44140625" customWidth="1"/>
    <col min="3" max="3" width="35.33203125" customWidth="1"/>
    <col min="4" max="4" width="42" customWidth="1"/>
    <col min="5" max="5" width="34.44140625" customWidth="1"/>
    <col min="6" max="6" width="20.109375" customWidth="1"/>
    <col min="7" max="7" width="26" customWidth="1"/>
    <col min="8" max="8" width="36.77734375" customWidth="1"/>
    <col min="9" max="9" width="16.33203125" customWidth="1"/>
    <col min="12" max="12" width="16.5546875" customWidth="1"/>
    <col min="13" max="13" width="27.33203125" customWidth="1"/>
  </cols>
  <sheetData>
    <row r="1" spans="1:8" x14ac:dyDescent="0.3">
      <c r="A1" s="20" t="s">
        <v>172</v>
      </c>
      <c r="B1" s="20"/>
      <c r="C1" s="20"/>
      <c r="D1" s="20"/>
      <c r="E1" s="20"/>
      <c r="F1" s="20"/>
      <c r="G1" s="20"/>
      <c r="H1" s="20"/>
    </row>
    <row r="2" spans="1:8" x14ac:dyDescent="0.3">
      <c r="A2" s="9" t="s">
        <v>165</v>
      </c>
      <c r="B2" s="10" t="s">
        <v>169</v>
      </c>
      <c r="C2" s="10" t="s">
        <v>205</v>
      </c>
      <c r="D2" s="10" t="s">
        <v>206</v>
      </c>
      <c r="E2" s="10" t="s">
        <v>207</v>
      </c>
      <c r="F2" s="10" t="s">
        <v>210</v>
      </c>
      <c r="G2" s="8" t="s">
        <v>209</v>
      </c>
      <c r="H2" s="11" t="s">
        <v>208</v>
      </c>
    </row>
    <row r="3" spans="1:8" x14ac:dyDescent="0.3">
      <c r="A3" s="12" t="s">
        <v>168</v>
      </c>
      <c r="B3" s="8">
        <v>1.47</v>
      </c>
      <c r="C3" s="8">
        <v>0.44</v>
      </c>
      <c r="D3" s="8">
        <v>-0.39</v>
      </c>
      <c r="E3" s="8">
        <v>-0.05</v>
      </c>
      <c r="F3" s="8">
        <f>-1*Table3[[#This Row],[Diff % - Mean - Utility Risk]]/(Table3[[#This Row],[Cost (million $)]]-0.04)</f>
        <v>-0.30769230769230771</v>
      </c>
      <c r="G3" s="8">
        <f>-1*Table3[[#This Row],[Diff % - Mean - Outage Program Risk]]/(Table3[[#This Row],[Cost (million $)]]-0.04)</f>
        <v>0.27272727272727276</v>
      </c>
      <c r="H3" s="8">
        <f>-1*Table3[[#This Row],[Diff % - Mean - Fire Risk]]/(Table3[[#This Row],[Cost (million $)]]-0.04)</f>
        <v>3.4965034965034968E-2</v>
      </c>
    </row>
    <row r="4" spans="1:8" x14ac:dyDescent="0.3">
      <c r="A4" s="12" t="s">
        <v>166</v>
      </c>
      <c r="B4" s="8">
        <v>6.96</v>
      </c>
      <c r="C4" s="8">
        <v>0.44</v>
      </c>
      <c r="D4" s="8">
        <v>-0.11</v>
      </c>
      <c r="E4" s="8">
        <v>1</v>
      </c>
      <c r="F4" s="8">
        <f>-1*Table3[[#This Row],[Diff % - Mean - Utility Risk]]/(Table3[[#This Row],[Cost (million $)]]-0.04)</f>
        <v>-6.358381502890173E-2</v>
      </c>
      <c r="G4" s="8">
        <f>-1*Table3[[#This Row],[Diff % - Mean - Outage Program Risk]]/(Table3[[#This Row],[Cost (million $)]]-0.04)</f>
        <v>1.5895953757225433E-2</v>
      </c>
      <c r="H4" s="8">
        <f>-1*Table3[[#This Row],[Diff % - Mean - Fire Risk]]/(Table3[[#This Row],[Cost (million $)]]-0.04)</f>
        <v>-0.14450867052023122</v>
      </c>
    </row>
    <row r="5" spans="1:8" x14ac:dyDescent="0.3">
      <c r="A5" s="13" t="s">
        <v>171</v>
      </c>
      <c r="B5" s="14">
        <v>0.04</v>
      </c>
      <c r="C5" s="14" t="s">
        <v>175</v>
      </c>
      <c r="D5" s="14" t="s">
        <v>175</v>
      </c>
      <c r="E5" s="14" t="s">
        <v>175</v>
      </c>
      <c r="F5" s="14" t="s">
        <v>175</v>
      </c>
      <c r="G5" s="14" t="s">
        <v>175</v>
      </c>
      <c r="H5" s="15" t="s">
        <v>175</v>
      </c>
    </row>
    <row r="12" spans="1:8" x14ac:dyDescent="0.3">
      <c r="A12" s="20" t="s">
        <v>173</v>
      </c>
      <c r="B12" s="20"/>
      <c r="C12" s="20"/>
      <c r="D12" s="20"/>
      <c r="E12" s="20"/>
      <c r="F12" s="20"/>
      <c r="G12" s="20"/>
      <c r="H12" s="20"/>
    </row>
    <row r="13" spans="1:8" x14ac:dyDescent="0.3">
      <c r="A13" s="8" t="s">
        <v>165</v>
      </c>
      <c r="B13" s="8" t="s">
        <v>169</v>
      </c>
      <c r="C13" s="8" t="s">
        <v>205</v>
      </c>
      <c r="D13" s="8" t="s">
        <v>206</v>
      </c>
      <c r="E13" s="8" t="s">
        <v>207</v>
      </c>
      <c r="F13" s="8" t="s">
        <v>210</v>
      </c>
      <c r="G13" s="8" t="s">
        <v>209</v>
      </c>
      <c r="H13" s="8" t="s">
        <v>208</v>
      </c>
    </row>
    <row r="14" spans="1:8" x14ac:dyDescent="0.3">
      <c r="A14" s="8" t="s">
        <v>170</v>
      </c>
      <c r="B14" s="8">
        <v>7.46</v>
      </c>
      <c r="C14" s="8">
        <v>0.95</v>
      </c>
      <c r="D14" s="8">
        <v>-0.11</v>
      </c>
      <c r="E14" s="8">
        <v>0.16</v>
      </c>
      <c r="F14" s="8">
        <f>-1*Table2[[#This Row],[Diff % - Mean - Utility Risk]]/(Table2[[#This Row],[Cost (million $)]]-0.54)</f>
        <v>-0.13728323699421965</v>
      </c>
      <c r="G14" s="8">
        <f>-1*Table2[[#This Row],[Diff % - Mean - Outage Program Risk]]/(Table2[[#This Row],[Cost (million $)]]-0.54)</f>
        <v>1.5895953757225433E-2</v>
      </c>
      <c r="H14" s="8">
        <f>-1*Table2[[#This Row],[Diff % - Mean - Fire Risk]]/(Table2[[#This Row],[Cost (million $)]]-0.54)</f>
        <v>-2.3121387283236997E-2</v>
      </c>
    </row>
    <row r="15" spans="1:8" x14ac:dyDescent="0.3">
      <c r="A15" s="8" t="s">
        <v>167</v>
      </c>
      <c r="B15" s="8">
        <v>1.97</v>
      </c>
      <c r="C15" s="8">
        <v>-0.16</v>
      </c>
      <c r="D15" s="8">
        <v>-0.03</v>
      </c>
      <c r="E15" s="8">
        <v>-0.99</v>
      </c>
      <c r="F15" s="8">
        <f>-1*Table2[[#This Row],[Diff % - Mean - Utility Risk]]/(Table2[[#This Row],[Cost (million $)]]-0.54)</f>
        <v>0.1118881118881119</v>
      </c>
      <c r="G15" s="8">
        <f>-1*Table2[[#This Row],[Diff % - Mean - Outage Program Risk]]/(Table2[[#This Row],[Cost (million $)]]-0.54)</f>
        <v>2.097902097902098E-2</v>
      </c>
      <c r="H15" s="8">
        <f>-1*Table2[[#This Row],[Diff % - Mean - Fire Risk]]/(Table2[[#This Row],[Cost (million $)]]-0.54)</f>
        <v>0.69230769230769229</v>
      </c>
    </row>
    <row r="16" spans="1:8" x14ac:dyDescent="0.3">
      <c r="A16" s="8" t="s">
        <v>174</v>
      </c>
      <c r="B16" s="8">
        <v>0.54</v>
      </c>
      <c r="C16" s="8" t="s">
        <v>175</v>
      </c>
      <c r="D16" s="8" t="s">
        <v>175</v>
      </c>
      <c r="E16" s="8" t="s">
        <v>175</v>
      </c>
      <c r="F16" s="8" t="s">
        <v>175</v>
      </c>
      <c r="G16" s="8" t="s">
        <v>175</v>
      </c>
      <c r="H16" s="8" t="s">
        <v>175</v>
      </c>
    </row>
  </sheetData>
  <mergeCells count="2">
    <mergeCell ref="A12:H12"/>
    <mergeCell ref="A1:H1"/>
  </mergeCell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F45FC-69B9-42E8-8720-C00F8CDCCF00}">
  <dimension ref="A1:N61"/>
  <sheetViews>
    <sheetView zoomScale="110" zoomScaleNormal="110" workbookViewId="0">
      <selection activeCell="C3" sqref="C3:C61"/>
    </sheetView>
  </sheetViews>
  <sheetFormatPr defaultRowHeight="14.4" x14ac:dyDescent="0.3"/>
  <cols>
    <col min="1" max="3" width="21.44140625" customWidth="1"/>
    <col min="4" max="4" width="10.33203125" style="16" bestFit="1" customWidth="1"/>
    <col min="5" max="5" width="18.77734375" style="16" bestFit="1" customWidth="1"/>
    <col min="6" max="6" width="27.77734375" style="16" bestFit="1" customWidth="1"/>
    <col min="7" max="7" width="28.33203125" style="16" bestFit="1" customWidth="1"/>
    <col min="8" max="8" width="25.33203125" style="16" bestFit="1" customWidth="1"/>
    <col min="9" max="9" width="10.44140625" style="16" bestFit="1" customWidth="1"/>
    <col min="10" max="10" width="11.33203125" style="16" bestFit="1" customWidth="1"/>
    <col min="11" max="11" width="14.44140625" style="17" customWidth="1"/>
    <col min="12" max="12" width="10.33203125" style="16" bestFit="1" customWidth="1"/>
    <col min="13" max="13" width="14.44140625" style="16" bestFit="1" customWidth="1"/>
    <col min="14" max="14" width="19.5546875" style="16" bestFit="1" customWidth="1"/>
  </cols>
  <sheetData>
    <row r="1" spans="1:14" x14ac:dyDescent="0.3">
      <c r="A1" t="s">
        <v>211</v>
      </c>
      <c r="B1" t="s">
        <v>283</v>
      </c>
      <c r="C1" t="s">
        <v>284</v>
      </c>
      <c r="D1" s="16" t="s">
        <v>212</v>
      </c>
      <c r="E1" s="16" t="s">
        <v>213</v>
      </c>
      <c r="F1" s="16" t="s">
        <v>214</v>
      </c>
      <c r="G1" s="16" t="s">
        <v>215</v>
      </c>
      <c r="H1" s="16" t="s">
        <v>216</v>
      </c>
      <c r="I1" s="16" t="s">
        <v>217</v>
      </c>
      <c r="J1" s="16" t="s">
        <v>218</v>
      </c>
      <c r="K1" s="17" t="s">
        <v>282</v>
      </c>
      <c r="L1" s="16" t="s">
        <v>219</v>
      </c>
      <c r="M1" s="16" t="s">
        <v>220</v>
      </c>
      <c r="N1" s="16" t="s">
        <v>221</v>
      </c>
    </row>
    <row r="2" spans="1:14" x14ac:dyDescent="0.3">
      <c r="A2" t="s">
        <v>232</v>
      </c>
      <c r="B2">
        <v>1</v>
      </c>
      <c r="C2">
        <v>1</v>
      </c>
      <c r="D2" s="16">
        <v>6.6091326306683903E-6</v>
      </c>
      <c r="E2" s="16">
        <v>0.51110346092039405</v>
      </c>
      <c r="F2" s="16">
        <v>500329.21713191603</v>
      </c>
      <c r="G2" s="16">
        <v>2943113.04195244</v>
      </c>
      <c r="H2" s="16">
        <v>1376.9594230487401</v>
      </c>
      <c r="I2" s="16">
        <v>4.6045310794318201E-2</v>
      </c>
      <c r="J2" s="16">
        <v>2.30259599634745E-2</v>
      </c>
      <c r="K2" s="17">
        <f>Table4[[#This Row],[utility risk]]/SUM(J:J)</f>
        <v>0.86583076834688188</v>
      </c>
      <c r="L2" s="16">
        <v>0.176343748824449</v>
      </c>
      <c r="M2" s="16">
        <v>2.2503300059242E-3</v>
      </c>
      <c r="N2" s="16">
        <v>0.111194529809384</v>
      </c>
    </row>
    <row r="3" spans="1:14" x14ac:dyDescent="0.3">
      <c r="A3" t="s">
        <v>271</v>
      </c>
      <c r="B3">
        <v>2</v>
      </c>
      <c r="C3">
        <v>2</v>
      </c>
      <c r="D3" s="16">
        <v>8.9088036045348006E-6</v>
      </c>
      <c r="E3" s="16">
        <v>4.08414484454643E-2</v>
      </c>
      <c r="F3" s="16">
        <v>49674.648062009001</v>
      </c>
      <c r="G3" s="16">
        <v>292203.812129464</v>
      </c>
      <c r="H3" s="16">
        <v>1.84799917924098</v>
      </c>
      <c r="I3" s="16">
        <v>4.9009738134557102E-3</v>
      </c>
      <c r="J3" s="16">
        <v>2.4549413085301198E-3</v>
      </c>
      <c r="K3" s="17">
        <f>Table4[[#This Row],[utility risk]]/SUM(J:J)</f>
        <v>9.2311622307294089E-2</v>
      </c>
      <c r="L3" s="16">
        <v>1.16866146271864E-3</v>
      </c>
      <c r="M3" s="16">
        <v>1.1219064927853E-3</v>
      </c>
      <c r="N3" s="16">
        <v>3.0348176380871699E-3</v>
      </c>
    </row>
    <row r="4" spans="1:14" x14ac:dyDescent="0.3">
      <c r="A4" t="s">
        <v>240</v>
      </c>
      <c r="B4">
        <v>3</v>
      </c>
      <c r="C4">
        <v>3</v>
      </c>
      <c r="D4" s="16">
        <v>1.1747497697968E-5</v>
      </c>
      <c r="E4" s="16">
        <v>9.7162409507271202E-2</v>
      </c>
      <c r="F4" s="16">
        <v>115992.979153333</v>
      </c>
      <c r="G4" s="16">
        <v>682311.64207843004</v>
      </c>
      <c r="H4" s="16">
        <v>28.766054136533899</v>
      </c>
      <c r="I4" s="16">
        <v>8.61655679992381E-4</v>
      </c>
      <c r="J4" s="16">
        <v>4.3670158884517402E-4</v>
      </c>
      <c r="K4" s="17">
        <f>Table4[[#This Row],[utility risk]]/SUM(J:J)</f>
        <v>1.6421016661537974E-2</v>
      </c>
      <c r="L4" s="16">
        <v>2.5873592644215099E-2</v>
      </c>
      <c r="M4" s="16">
        <v>1.23190243052816E-3</v>
      </c>
      <c r="N4" s="16">
        <v>1.3367624162103801E-2</v>
      </c>
    </row>
    <row r="5" spans="1:14" x14ac:dyDescent="0.3">
      <c r="A5" t="s">
        <v>266</v>
      </c>
      <c r="B5">
        <v>4</v>
      </c>
      <c r="C5">
        <v>4</v>
      </c>
      <c r="D5" s="16">
        <v>7.4050909402342904E-6</v>
      </c>
      <c r="E5" s="16">
        <v>0.105386655197345</v>
      </c>
      <c r="F5" s="16">
        <v>126560.974771836</v>
      </c>
      <c r="G5" s="16">
        <v>744476.32218726794</v>
      </c>
      <c r="H5" s="16">
        <v>22.832939906219</v>
      </c>
      <c r="I5" s="16">
        <v>5.5660594262408702E-4</v>
      </c>
      <c r="J5" s="16">
        <v>2.82005516782161E-4</v>
      </c>
      <c r="K5" s="17">
        <f>Table4[[#This Row],[utility risk]]/SUM(J:J)</f>
        <v>1.0604077035696977E-2</v>
      </c>
      <c r="L5" s="16">
        <v>2.4794792849705798E-2</v>
      </c>
      <c r="M5" s="16">
        <v>1.4269921045484001E-3</v>
      </c>
      <c r="N5" s="16">
        <v>1.2675699396165E-2</v>
      </c>
    </row>
    <row r="6" spans="1:14" x14ac:dyDescent="0.3">
      <c r="A6" t="s">
        <v>255</v>
      </c>
      <c r="B6">
        <v>9</v>
      </c>
      <c r="C6">
        <v>5</v>
      </c>
      <c r="D6" s="16">
        <v>8.1686380658475905E-8</v>
      </c>
      <c r="E6" s="16">
        <v>0.37291136098338501</v>
      </c>
      <c r="F6" s="16">
        <v>418348.28664215602</v>
      </c>
      <c r="G6" s="16">
        <v>2460872.2743656202</v>
      </c>
      <c r="H6" s="16">
        <v>409.87402687815</v>
      </c>
      <c r="I6" s="16">
        <v>4.4749363318005897E-5</v>
      </c>
      <c r="J6" s="16">
        <v>2.2415524849331901E-5</v>
      </c>
      <c r="K6" s="17">
        <f>Table4[[#This Row],[utility risk]]/SUM(J:J)</f>
        <v>8.4287695861463179E-4</v>
      </c>
      <c r="L6" s="16">
        <v>4.3113716706563703E-3</v>
      </c>
      <c r="M6" s="16">
        <v>9.5140885097641601E-4</v>
      </c>
      <c r="N6" s="16">
        <v>2.17806051698718E-3</v>
      </c>
    </row>
    <row r="7" spans="1:14" x14ac:dyDescent="0.3">
      <c r="A7" t="s">
        <v>267</v>
      </c>
      <c r="B7">
        <v>23</v>
      </c>
      <c r="C7">
        <v>6</v>
      </c>
      <c r="D7" s="16">
        <v>2.5326965679203901E-6</v>
      </c>
      <c r="E7" s="16">
        <v>6.60624064086045E-3</v>
      </c>
      <c r="F7" s="16">
        <v>8060.4132239500996</v>
      </c>
      <c r="G7" s="16">
        <v>47414.1954350007</v>
      </c>
      <c r="H7" s="16">
        <v>1.57675906919095E-2</v>
      </c>
      <c r="I7" s="16">
        <v>5.5682681113683896E-6</v>
      </c>
      <c r="J7" s="16">
        <v>4.0504823396443896E-6</v>
      </c>
      <c r="K7" s="17">
        <f>Table4[[#This Row],[utility risk]]/SUM(J:J)</f>
        <v>1.5230775359085548E-4</v>
      </c>
      <c r="L7" s="16">
        <v>2.3267298248950399E-4</v>
      </c>
      <c r="M7" s="16">
        <v>9.3654570765828104E-4</v>
      </c>
      <c r="N7" s="16">
        <v>1.19120625300437E-4</v>
      </c>
    </row>
    <row r="8" spans="1:14" x14ac:dyDescent="0.3">
      <c r="A8" t="s">
        <v>245</v>
      </c>
      <c r="B8">
        <v>5</v>
      </c>
      <c r="C8">
        <v>7</v>
      </c>
      <c r="D8" s="16">
        <v>1.4026341114280701E-4</v>
      </c>
      <c r="E8" s="16">
        <v>7.2788736848858502E-3</v>
      </c>
      <c r="F8" s="16">
        <v>8882.6510947898005</v>
      </c>
      <c r="G8" s="16">
        <v>52250.888792881102</v>
      </c>
      <c r="H8" s="16">
        <v>1.41077399740779E-4</v>
      </c>
      <c r="I8" s="16">
        <v>0</v>
      </c>
      <c r="J8" s="16">
        <v>7.0131705571403004E-5</v>
      </c>
      <c r="K8" s="17">
        <f>Table4[[#This Row],[utility risk]]/SUM(J:J)</f>
        <v>2.6371186528894881E-3</v>
      </c>
      <c r="L8" s="16">
        <v>3.7792344023946203E-4</v>
      </c>
      <c r="M8" s="16">
        <v>3.7953281048044899E-3</v>
      </c>
      <c r="N8" s="16">
        <v>1.8896172011973101E-4</v>
      </c>
    </row>
    <row r="9" spans="1:14" x14ac:dyDescent="0.3">
      <c r="A9" t="s">
        <v>275</v>
      </c>
      <c r="B9">
        <v>6</v>
      </c>
      <c r="C9">
        <v>8</v>
      </c>
      <c r="D9" s="16">
        <v>1.3273162707991301E-4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6.6365813539957005E-5</v>
      </c>
      <c r="K9" s="17">
        <f>Table4[[#This Row],[utility risk]]/SUM(J:J)</f>
        <v>2.4955121706290075E-3</v>
      </c>
      <c r="L9" s="16">
        <v>0</v>
      </c>
      <c r="M9" s="16">
        <v>1.55246160559771E-3</v>
      </c>
      <c r="N9" s="16">
        <v>0</v>
      </c>
    </row>
    <row r="10" spans="1:14" x14ac:dyDescent="0.3">
      <c r="A10" t="s">
        <v>262</v>
      </c>
      <c r="B10">
        <v>7</v>
      </c>
      <c r="C10">
        <v>9</v>
      </c>
      <c r="D10" s="16">
        <v>8.7662139996285901E-5</v>
      </c>
      <c r="E10" s="16">
        <v>1.7842980036353401E-2</v>
      </c>
      <c r="F10" s="16">
        <v>21772.6688874375</v>
      </c>
      <c r="G10" s="16">
        <v>128074.522867279</v>
      </c>
      <c r="H10" s="16">
        <v>1.9448116297396401E-2</v>
      </c>
      <c r="I10" s="16">
        <v>0</v>
      </c>
      <c r="J10" s="16">
        <v>4.3831069998142903E-5</v>
      </c>
      <c r="K10" s="17">
        <f>Table4[[#This Row],[utility risk]]/SUM(J:J)</f>
        <v>1.6481523060996206E-3</v>
      </c>
      <c r="L10" s="16">
        <v>4.81140172059971E-4</v>
      </c>
      <c r="M10" s="16">
        <v>1.3971252594758301E-3</v>
      </c>
      <c r="N10" s="16">
        <v>2.4057008602998501E-4</v>
      </c>
    </row>
    <row r="11" spans="1:14" x14ac:dyDescent="0.3">
      <c r="A11" t="s">
        <v>222</v>
      </c>
      <c r="B11">
        <v>8</v>
      </c>
      <c r="C11">
        <v>10</v>
      </c>
      <c r="D11" s="16">
        <v>8.6896448786490002E-5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4.3448224393245001E-5</v>
      </c>
      <c r="K11" s="17">
        <f>Table4[[#This Row],[utility risk]]/SUM(J:J)</f>
        <v>1.6337564023122086E-3</v>
      </c>
      <c r="L11" s="16">
        <v>0</v>
      </c>
      <c r="M11" s="16">
        <v>2.6066486812627299E-3</v>
      </c>
      <c r="N11" s="16">
        <v>0</v>
      </c>
    </row>
    <row r="12" spans="1:14" x14ac:dyDescent="0.3">
      <c r="A12" t="s">
        <v>258</v>
      </c>
      <c r="B12">
        <v>10</v>
      </c>
      <c r="C12">
        <v>11</v>
      </c>
      <c r="D12" s="16">
        <v>3.7707798086390902E-5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1.8853899043196E-5</v>
      </c>
      <c r="K12" s="17">
        <f>Table4[[#This Row],[utility risk]]/SUM(J:J)</f>
        <v>7.0895137144335078E-4</v>
      </c>
      <c r="L12" s="16">
        <v>0</v>
      </c>
      <c r="M12" s="16">
        <v>1.8834831448396199E-3</v>
      </c>
      <c r="N12" s="16">
        <v>0</v>
      </c>
    </row>
    <row r="13" spans="1:14" x14ac:dyDescent="0.3">
      <c r="A13" t="s">
        <v>244</v>
      </c>
      <c r="B13">
        <v>11</v>
      </c>
      <c r="C13">
        <v>12</v>
      </c>
      <c r="D13" s="16">
        <v>2.97116731940699E-5</v>
      </c>
      <c r="E13" s="16">
        <v>2.4262847292085901E-2</v>
      </c>
      <c r="F13" s="16">
        <v>29577.7522726239</v>
      </c>
      <c r="G13" s="16">
        <v>173986.77807425801</v>
      </c>
      <c r="H13" s="16">
        <v>0.346477269857077</v>
      </c>
      <c r="I13" s="16">
        <v>0</v>
      </c>
      <c r="J13" s="16">
        <v>1.4855836597034899E-5</v>
      </c>
      <c r="K13" s="17">
        <f>Table4[[#This Row],[utility risk]]/SUM(J:J)</f>
        <v>5.5861473031526749E-4</v>
      </c>
      <c r="L13" s="16">
        <v>1.2919602362432699E-3</v>
      </c>
      <c r="M13" s="16">
        <v>1.75467214984441E-3</v>
      </c>
      <c r="N13" s="16">
        <v>6.4598011812164202E-4</v>
      </c>
    </row>
    <row r="14" spans="1:14" x14ac:dyDescent="0.3">
      <c r="A14" t="s">
        <v>263</v>
      </c>
      <c r="B14">
        <v>12</v>
      </c>
      <c r="C14">
        <v>13</v>
      </c>
      <c r="D14" s="16">
        <v>2.4201500808122001E-5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1.2100750404061E-5</v>
      </c>
      <c r="K14" s="17">
        <f>Table4[[#This Row],[utility risk]]/SUM(J:J)</f>
        <v>4.5501694767739102E-4</v>
      </c>
      <c r="L14" s="16">
        <v>0</v>
      </c>
      <c r="M14" s="16">
        <v>1.05994513454971E-3</v>
      </c>
      <c r="N14" s="16">
        <v>0</v>
      </c>
    </row>
    <row r="15" spans="1:14" x14ac:dyDescent="0.3">
      <c r="A15" t="s">
        <v>264</v>
      </c>
      <c r="B15">
        <v>13</v>
      </c>
      <c r="C15">
        <v>14</v>
      </c>
      <c r="D15" s="16">
        <v>2.0189722079931E-5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1.0094861039966E-5</v>
      </c>
      <c r="K15" s="17">
        <f>Table4[[#This Row],[utility risk]]/SUM(J:J)</f>
        <v>3.7959074472697368E-4</v>
      </c>
      <c r="L15" s="16">
        <v>0</v>
      </c>
      <c r="M15" s="16">
        <v>2.7635630697327301E-3</v>
      </c>
      <c r="N15" s="16">
        <v>0</v>
      </c>
    </row>
    <row r="16" spans="1:14" x14ac:dyDescent="0.3">
      <c r="A16" t="s">
        <v>276</v>
      </c>
      <c r="B16">
        <v>14</v>
      </c>
      <c r="C16">
        <v>15</v>
      </c>
      <c r="D16" s="16">
        <v>1.8584360137728901E-5</v>
      </c>
      <c r="E16" s="16">
        <v>0.119485216646201</v>
      </c>
      <c r="F16" s="16">
        <v>142711.414512894</v>
      </c>
      <c r="G16" s="16">
        <v>839478.908899375</v>
      </c>
      <c r="H16" s="16">
        <v>34.601012057832698</v>
      </c>
      <c r="I16" s="16">
        <v>0</v>
      </c>
      <c r="J16" s="16">
        <v>9.2921800688645893E-6</v>
      </c>
      <c r="K16" s="17">
        <f>Table4[[#This Row],[utility risk]]/SUM(J:J)</f>
        <v>3.4940803429715469E-4</v>
      </c>
      <c r="L16" s="16">
        <v>1.05026942394452E-2</v>
      </c>
      <c r="M16" s="16">
        <v>1.24215449822523E-3</v>
      </c>
      <c r="N16" s="16">
        <v>5.2513471197225903E-3</v>
      </c>
    </row>
    <row r="17" spans="1:14" x14ac:dyDescent="0.3">
      <c r="A17" t="s">
        <v>253</v>
      </c>
      <c r="B17">
        <v>15</v>
      </c>
      <c r="C17">
        <v>16</v>
      </c>
      <c r="D17" s="16">
        <v>1.6058741037433E-5</v>
      </c>
      <c r="E17" s="16">
        <v>0.457996289317259</v>
      </c>
      <c r="F17" s="16">
        <v>505065.79711440898</v>
      </c>
      <c r="G17" s="16">
        <v>2970975.2771435902</v>
      </c>
      <c r="H17" s="16">
        <v>600.86563766972404</v>
      </c>
      <c r="I17" s="16">
        <v>0</v>
      </c>
      <c r="J17" s="16">
        <v>8.0293705187163897E-6</v>
      </c>
      <c r="K17" s="17">
        <f>Table4[[#This Row],[utility risk]]/SUM(J:J)</f>
        <v>3.0192339674827524E-4</v>
      </c>
      <c r="L17" s="16">
        <v>4.87781154840276E-2</v>
      </c>
      <c r="M17" s="16">
        <v>2.3331854991707002E-3</v>
      </c>
      <c r="N17" s="16">
        <v>2.43890577420138E-2</v>
      </c>
    </row>
    <row r="18" spans="1:14" x14ac:dyDescent="0.3">
      <c r="A18" t="s">
        <v>254</v>
      </c>
      <c r="B18">
        <v>16</v>
      </c>
      <c r="C18">
        <v>17</v>
      </c>
      <c r="D18" s="16">
        <v>1.6004991742689E-5</v>
      </c>
      <c r="E18" s="16">
        <v>0.181624131576686</v>
      </c>
      <c r="F18" s="16">
        <v>206696.33899016</v>
      </c>
      <c r="G18" s="16">
        <v>1215860.8175891801</v>
      </c>
      <c r="H18" s="16">
        <v>166.79020633782</v>
      </c>
      <c r="I18" s="16">
        <v>0</v>
      </c>
      <c r="J18" s="16">
        <v>8.0024958713446001E-6</v>
      </c>
      <c r="K18" s="17">
        <f>Table4[[#This Row],[utility risk]]/SUM(J:J)</f>
        <v>3.0091284619490513E-4</v>
      </c>
      <c r="L18" s="16">
        <v>2.6885869141523602E-2</v>
      </c>
      <c r="M18" s="16">
        <v>1.5773803310935399E-3</v>
      </c>
      <c r="N18" s="16">
        <v>1.3442934570761801E-2</v>
      </c>
    </row>
    <row r="19" spans="1:14" x14ac:dyDescent="0.3">
      <c r="A19" t="s">
        <v>277</v>
      </c>
      <c r="B19">
        <v>17</v>
      </c>
      <c r="C19">
        <v>18</v>
      </c>
      <c r="D19" s="16">
        <v>1.2077151990955899E-5</v>
      </c>
      <c r="E19" s="16">
        <v>1.07227965445759E-2</v>
      </c>
      <c r="F19" s="16">
        <v>13080.226138537801</v>
      </c>
      <c r="G19" s="16">
        <v>76942.506697281206</v>
      </c>
      <c r="H19" s="16">
        <v>5.7772281153653501E-2</v>
      </c>
      <c r="I19" s="16">
        <v>0</v>
      </c>
      <c r="J19" s="16">
        <v>6.0385759954777896E-6</v>
      </c>
      <c r="K19" s="17">
        <f>Table4[[#This Row],[utility risk]]/SUM(J:J)</f>
        <v>2.2706479565582616E-4</v>
      </c>
      <c r="L19" s="16">
        <v>1.9195508832960001E-4</v>
      </c>
      <c r="M19" s="16">
        <v>9.767008600938651E-4</v>
      </c>
      <c r="N19" s="16">
        <v>9.5977544164800005E-5</v>
      </c>
    </row>
    <row r="20" spans="1:14" x14ac:dyDescent="0.3">
      <c r="A20" t="s">
        <v>257</v>
      </c>
      <c r="B20">
        <v>18</v>
      </c>
      <c r="C20">
        <v>19</v>
      </c>
      <c r="D20" s="16">
        <v>1.1771170829124001E-5</v>
      </c>
      <c r="E20" s="16">
        <v>1.3876978571245101E-4</v>
      </c>
      <c r="F20" s="16">
        <v>169.34561089562101</v>
      </c>
      <c r="G20" s="16">
        <v>996.15065232718405</v>
      </c>
      <c r="H20" s="16">
        <v>4.9807532616358898E-8</v>
      </c>
      <c r="I20" s="16">
        <v>0</v>
      </c>
      <c r="J20" s="16">
        <v>5.8855854145618004E-6</v>
      </c>
      <c r="K20" s="17">
        <f>Table4[[#This Row],[utility risk]]/SUM(J:J)</f>
        <v>2.2131198654669668E-4</v>
      </c>
      <c r="L20" s="16">
        <v>1.3184723745819001E-5</v>
      </c>
      <c r="M20" s="16">
        <v>1.164046710539E-3</v>
      </c>
      <c r="N20" s="16">
        <v>6.5923618729097002E-6</v>
      </c>
    </row>
    <row r="21" spans="1:14" x14ac:dyDescent="0.3">
      <c r="A21" t="s">
        <v>270</v>
      </c>
      <c r="B21">
        <v>19</v>
      </c>
      <c r="C21">
        <v>20</v>
      </c>
      <c r="D21" s="16">
        <v>1.1310968530994001E-5</v>
      </c>
      <c r="E21" s="16">
        <v>7.5352459163387604E-3</v>
      </c>
      <c r="F21" s="16">
        <v>9192.4311163322509</v>
      </c>
      <c r="G21" s="16">
        <v>54073.1242137191</v>
      </c>
      <c r="H21" s="16">
        <v>3.4512171529406201E-2</v>
      </c>
      <c r="I21" s="16">
        <v>0</v>
      </c>
      <c r="J21" s="16">
        <v>5.6554842654969003E-6</v>
      </c>
      <c r="K21" s="17">
        <f>Table4[[#This Row],[utility risk]]/SUM(J:J)</f>
        <v>2.1265963698088514E-4</v>
      </c>
      <c r="L21" s="16">
        <v>2.5512938206981002E-4</v>
      </c>
      <c r="M21" s="16">
        <v>1.3573518121650001E-3</v>
      </c>
      <c r="N21" s="16">
        <v>1.2756469103490501E-4</v>
      </c>
    </row>
    <row r="22" spans="1:14" x14ac:dyDescent="0.3">
      <c r="A22" t="s">
        <v>242</v>
      </c>
      <c r="B22">
        <v>20</v>
      </c>
      <c r="C22">
        <v>21</v>
      </c>
      <c r="D22" s="16">
        <v>9.5145367956823002E-6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4.7572683978412001E-6</v>
      </c>
      <c r="K22" s="17">
        <f>Table4[[#This Row],[utility risk]]/SUM(J:J)</f>
        <v>1.7888458759891162E-4</v>
      </c>
      <c r="L22" s="16">
        <v>0</v>
      </c>
      <c r="M22" s="16">
        <v>1.1904074579543701E-3</v>
      </c>
      <c r="N22" s="16">
        <v>0</v>
      </c>
    </row>
    <row r="23" spans="1:14" x14ac:dyDescent="0.3">
      <c r="A23" t="s">
        <v>259</v>
      </c>
      <c r="B23">
        <v>21</v>
      </c>
      <c r="C23">
        <v>22</v>
      </c>
      <c r="D23" s="16">
        <v>9.0517594680918008E-6</v>
      </c>
      <c r="E23" s="16">
        <v>0.38929679101388398</v>
      </c>
      <c r="F23" s="16">
        <v>425899.40835592401</v>
      </c>
      <c r="G23" s="16">
        <v>2505290.63738778</v>
      </c>
      <c r="H23" s="16">
        <v>548.75034322525403</v>
      </c>
      <c r="I23" s="16">
        <v>0</v>
      </c>
      <c r="J23" s="16">
        <v>4.5258797340459004E-6</v>
      </c>
      <c r="K23" s="17">
        <f>Table4[[#This Row],[utility risk]]/SUM(J:J)</f>
        <v>1.7018382442211282E-4</v>
      </c>
      <c r="L23" s="16">
        <v>5.9414704302218103E-2</v>
      </c>
      <c r="M23" s="16">
        <v>1.61623658518592E-3</v>
      </c>
      <c r="N23" s="16">
        <v>2.9707352151109E-2</v>
      </c>
    </row>
    <row r="24" spans="1:14" x14ac:dyDescent="0.3">
      <c r="A24" t="s">
        <v>228</v>
      </c>
      <c r="B24">
        <v>22</v>
      </c>
      <c r="C24">
        <v>23</v>
      </c>
      <c r="D24" s="16">
        <v>8.4047229345557008E-6</v>
      </c>
      <c r="E24" s="16">
        <v>4.0349249887406E-2</v>
      </c>
      <c r="F24" s="16">
        <v>49179.547623519204</v>
      </c>
      <c r="G24" s="16">
        <v>289291.45660893701</v>
      </c>
      <c r="H24" s="16">
        <v>0.67014365923460095</v>
      </c>
      <c r="I24" s="16">
        <v>0</v>
      </c>
      <c r="J24" s="16">
        <v>4.2023614672779004E-6</v>
      </c>
      <c r="K24" s="17">
        <f>Table4[[#This Row],[utility risk]]/SUM(J:J)</f>
        <v>1.5801876941748657E-4</v>
      </c>
      <c r="L24" s="16">
        <v>1.3410763172505601E-4</v>
      </c>
      <c r="M24" s="16">
        <v>6.0230928639532898E-4</v>
      </c>
      <c r="N24" s="16">
        <v>6.7053815862528005E-5</v>
      </c>
    </row>
    <row r="25" spans="1:14" x14ac:dyDescent="0.3">
      <c r="A25" t="s">
        <v>227</v>
      </c>
      <c r="B25">
        <v>24</v>
      </c>
      <c r="C25">
        <v>24</v>
      </c>
      <c r="D25" s="16">
        <v>7.6690437022517908E-6</v>
      </c>
      <c r="E25" s="16">
        <v>0.91960050267879401</v>
      </c>
      <c r="F25" s="16">
        <v>715442.29925678903</v>
      </c>
      <c r="G25" s="16">
        <v>4208484.1132752197</v>
      </c>
      <c r="H25" s="16">
        <v>4539.4721301192803</v>
      </c>
      <c r="I25" s="16">
        <v>0</v>
      </c>
      <c r="J25" s="16">
        <v>3.8345218511258903E-6</v>
      </c>
      <c r="K25" s="17">
        <f>Table4[[#This Row],[utility risk]]/SUM(J:J)</f>
        <v>1.4418712643771397E-4</v>
      </c>
      <c r="L25" s="16">
        <v>0.185223608023036</v>
      </c>
      <c r="M25" s="16">
        <v>2.9968422604178401E-3</v>
      </c>
      <c r="N25" s="16">
        <v>9.2611804011517807E-2</v>
      </c>
    </row>
    <row r="26" spans="1:14" x14ac:dyDescent="0.3">
      <c r="A26" t="s">
        <v>236</v>
      </c>
      <c r="B26">
        <v>25</v>
      </c>
      <c r="C26">
        <v>25</v>
      </c>
      <c r="D26" s="16">
        <v>6.7480222008677002E-6</v>
      </c>
      <c r="E26" s="16">
        <v>0.71462224540381303</v>
      </c>
      <c r="F26" s="16">
        <v>705293.53918236704</v>
      </c>
      <c r="G26" s="16">
        <v>4148785.5246021501</v>
      </c>
      <c r="H26" s="16">
        <v>1861.2486985353701</v>
      </c>
      <c r="I26" s="16">
        <v>0</v>
      </c>
      <c r="J26" s="16">
        <v>3.3740111004339001E-6</v>
      </c>
      <c r="K26" s="17">
        <f>Table4[[#This Row],[utility risk]]/SUM(J:J)</f>
        <v>1.2687082875735095E-4</v>
      </c>
      <c r="L26" s="16">
        <v>0.15823953239867899</v>
      </c>
      <c r="M26" s="16">
        <v>1.84035827190077E-3</v>
      </c>
      <c r="N26" s="16">
        <v>7.91197661993399E-2</v>
      </c>
    </row>
    <row r="27" spans="1:14" x14ac:dyDescent="0.3">
      <c r="A27" t="s">
        <v>241</v>
      </c>
      <c r="B27">
        <v>26</v>
      </c>
      <c r="C27">
        <v>26</v>
      </c>
      <c r="D27" s="16">
        <v>6.2921906761287E-6</v>
      </c>
      <c r="E27" s="16">
        <v>0.125275142817318</v>
      </c>
      <c r="F27" s="16">
        <v>151409.37037509101</v>
      </c>
      <c r="G27" s="16">
        <v>890643.35514759505</v>
      </c>
      <c r="H27" s="16">
        <v>16.3851658046502</v>
      </c>
      <c r="I27" s="16">
        <v>0</v>
      </c>
      <c r="J27" s="16">
        <v>3.1460953380643E-6</v>
      </c>
      <c r="K27" s="17">
        <f>Table4[[#This Row],[utility risk]]/SUM(J:J)</f>
        <v>1.1830065492034845E-4</v>
      </c>
      <c r="L27" s="16">
        <v>5.9776291696748401E-3</v>
      </c>
      <c r="M27" s="16">
        <v>8.3307152918249904E-4</v>
      </c>
      <c r="N27" s="16">
        <v>2.98881458483742E-3</v>
      </c>
    </row>
    <row r="28" spans="1:14" x14ac:dyDescent="0.3">
      <c r="A28" t="s">
        <v>247</v>
      </c>
      <c r="B28">
        <v>27</v>
      </c>
      <c r="C28">
        <v>27</v>
      </c>
      <c r="D28" s="16">
        <v>6.0615591344731898E-6</v>
      </c>
      <c r="E28" s="16">
        <v>0.46471019187192197</v>
      </c>
      <c r="F28" s="16">
        <v>493704.14122502599</v>
      </c>
      <c r="G28" s="16">
        <v>2904142.00720604</v>
      </c>
      <c r="H28" s="16">
        <v>819.08958437510501</v>
      </c>
      <c r="I28" s="16">
        <v>0</v>
      </c>
      <c r="J28" s="16">
        <v>3.0307795672366E-6</v>
      </c>
      <c r="K28" s="17">
        <f>Table4[[#This Row],[utility risk]]/SUM(J:J)</f>
        <v>1.1396450812704904E-4</v>
      </c>
      <c r="L28" s="16">
        <v>5.1254393405845901E-2</v>
      </c>
      <c r="M28" s="16">
        <v>1.7988076815535999E-3</v>
      </c>
      <c r="N28" s="16">
        <v>2.5627196702922898E-2</v>
      </c>
    </row>
    <row r="29" spans="1:14" x14ac:dyDescent="0.3">
      <c r="A29" t="s">
        <v>281</v>
      </c>
      <c r="B29">
        <v>28</v>
      </c>
      <c r="C29">
        <v>28</v>
      </c>
      <c r="D29" s="16">
        <v>5.5698489879614903E-6</v>
      </c>
      <c r="E29" s="16">
        <v>0.66060882487709305</v>
      </c>
      <c r="F29" s="16">
        <v>649724.70123373903</v>
      </c>
      <c r="G29" s="16">
        <v>3821910.0072573</v>
      </c>
      <c r="H29" s="16">
        <v>1745.7959400525301</v>
      </c>
      <c r="I29" s="16">
        <v>0</v>
      </c>
      <c r="J29" s="16">
        <v>2.7849244939807901E-6</v>
      </c>
      <c r="K29" s="17">
        <f>Table4[[#This Row],[utility risk]]/SUM(J:J)</f>
        <v>1.0471977360493898E-4</v>
      </c>
      <c r="L29" s="16">
        <v>0.13460392988782299</v>
      </c>
      <c r="M29" s="16">
        <v>1.9268387075667001E-3</v>
      </c>
      <c r="N29" s="16">
        <v>6.7301964943911899E-2</v>
      </c>
    </row>
    <row r="30" spans="1:14" x14ac:dyDescent="0.3">
      <c r="A30" t="s">
        <v>223</v>
      </c>
      <c r="B30">
        <v>29</v>
      </c>
      <c r="C30">
        <v>29</v>
      </c>
      <c r="D30" s="16">
        <v>4.2888378726183896E-6</v>
      </c>
      <c r="E30" s="16">
        <v>4.8963642432421203E-3</v>
      </c>
      <c r="F30" s="16">
        <v>5975.19938564112</v>
      </c>
      <c r="G30" s="16">
        <v>35148.231680241901</v>
      </c>
      <c r="H30" s="16">
        <v>5.4479759104374897E-5</v>
      </c>
      <c r="I30" s="16">
        <v>0</v>
      </c>
      <c r="J30" s="16">
        <v>2.1444189363091901E-6</v>
      </c>
      <c r="K30" s="17">
        <f>Table4[[#This Row],[utility risk]]/SUM(J:J)</f>
        <v>8.0635243795586884E-5</v>
      </c>
      <c r="L30" s="16">
        <v>8.5738154081656002E-5</v>
      </c>
      <c r="M30" s="16">
        <v>8.3604151532838602E-4</v>
      </c>
      <c r="N30" s="16">
        <v>4.2869077040828001E-5</v>
      </c>
    </row>
    <row r="31" spans="1:14" x14ac:dyDescent="0.3">
      <c r="A31" t="s">
        <v>268</v>
      </c>
      <c r="B31">
        <v>30</v>
      </c>
      <c r="C31">
        <v>30</v>
      </c>
      <c r="D31" s="16">
        <v>4.1290039570584898E-6</v>
      </c>
      <c r="E31" s="16">
        <v>8.3838598227227501E-2</v>
      </c>
      <c r="F31" s="16">
        <v>101757.246144137</v>
      </c>
      <c r="G31" s="16">
        <v>598572.03614197904</v>
      </c>
      <c r="H31" s="16">
        <v>6.1815432030436401</v>
      </c>
      <c r="I31" s="16">
        <v>0</v>
      </c>
      <c r="J31" s="16">
        <v>2.0645019785292902E-6</v>
      </c>
      <c r="K31" s="17">
        <f>Table4[[#This Row],[utility risk]]/SUM(J:J)</f>
        <v>7.7630176425180712E-5</v>
      </c>
      <c r="L31" s="16">
        <v>2.0240864483119501E-3</v>
      </c>
      <c r="M31" s="16">
        <v>8.4758169786340999E-4</v>
      </c>
      <c r="N31" s="16">
        <v>1.01204322415598E-3</v>
      </c>
    </row>
    <row r="32" spans="1:14" x14ac:dyDescent="0.3">
      <c r="A32" t="s">
        <v>237</v>
      </c>
      <c r="B32">
        <v>31</v>
      </c>
      <c r="C32">
        <v>31</v>
      </c>
      <c r="D32" s="16">
        <v>4.0893276079818E-6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2.0446638039909E-6</v>
      </c>
      <c r="K32" s="17">
        <f>Table4[[#This Row],[utility risk]]/SUM(J:J)</f>
        <v>7.6884213958016673E-5</v>
      </c>
      <c r="L32" s="16">
        <v>0</v>
      </c>
      <c r="M32" s="16">
        <v>3.0752416983832601E-4</v>
      </c>
      <c r="N32" s="16">
        <v>0</v>
      </c>
    </row>
    <row r="33" spans="1:14" x14ac:dyDescent="0.3">
      <c r="A33" t="s">
        <v>250</v>
      </c>
      <c r="B33">
        <v>32</v>
      </c>
      <c r="C33">
        <v>32</v>
      </c>
      <c r="D33" s="16">
        <v>3.0504010537929901E-6</v>
      </c>
      <c r="E33" s="16">
        <v>2.8601862374027202E-4</v>
      </c>
      <c r="F33" s="16">
        <v>349.03795320124601</v>
      </c>
      <c r="G33" s="16">
        <v>2053.1644305955601</v>
      </c>
      <c r="H33" s="16">
        <v>6.2621515133165003E-6</v>
      </c>
      <c r="I33" s="16">
        <v>0</v>
      </c>
      <c r="J33" s="16">
        <v>1.52520052689649E-6</v>
      </c>
      <c r="K33" s="17">
        <f>Table4[[#This Row],[utility risk]]/SUM(J:J)</f>
        <v>5.7351161305788632E-5</v>
      </c>
      <c r="L33" s="16">
        <v>8.8699653314957907E-6</v>
      </c>
      <c r="M33" s="16">
        <v>1.1760336955411201E-3</v>
      </c>
      <c r="N33" s="16">
        <v>4.4349826657478903E-6</v>
      </c>
    </row>
    <row r="34" spans="1:14" x14ac:dyDescent="0.3">
      <c r="A34" t="s">
        <v>273</v>
      </c>
      <c r="B34">
        <v>33</v>
      </c>
      <c r="C34">
        <v>33</v>
      </c>
      <c r="D34" s="16">
        <v>2.7677259397777901E-6</v>
      </c>
      <c r="E34" s="16">
        <v>2.6875509736252801E-2</v>
      </c>
      <c r="F34" s="16">
        <v>32695.288435839</v>
      </c>
      <c r="G34" s="16">
        <v>192325.22609317</v>
      </c>
      <c r="H34" s="16">
        <v>1.13643052846194</v>
      </c>
      <c r="I34" s="16">
        <v>0</v>
      </c>
      <c r="J34" s="16">
        <v>1.38386296988889E-6</v>
      </c>
      <c r="K34" s="17">
        <f>Table4[[#This Row],[utility risk]]/SUM(J:J)</f>
        <v>5.2036533565000364E-5</v>
      </c>
      <c r="L34" s="16">
        <v>1.02956731470302E-3</v>
      </c>
      <c r="M34" s="16">
        <v>1.3341473543634101E-3</v>
      </c>
      <c r="N34" s="16">
        <v>5.14783657351511E-4</v>
      </c>
    </row>
    <row r="35" spans="1:14" x14ac:dyDescent="0.3">
      <c r="A35" t="s">
        <v>272</v>
      </c>
      <c r="B35">
        <v>34</v>
      </c>
      <c r="C35">
        <v>34</v>
      </c>
      <c r="D35" s="16">
        <v>2.0794505626629E-6</v>
      </c>
      <c r="E35" s="16">
        <v>0.86710890961813603</v>
      </c>
      <c r="F35" s="16">
        <v>813556.61339584203</v>
      </c>
      <c r="G35" s="16">
        <v>4785627.1376226004</v>
      </c>
      <c r="H35" s="16">
        <v>2729.7059267303698</v>
      </c>
      <c r="I35" s="16">
        <v>0</v>
      </c>
      <c r="J35" s="16">
        <v>1.0397252813315E-6</v>
      </c>
      <c r="K35" s="17">
        <f>Table4[[#This Row],[utility risk]]/SUM(J:J)</f>
        <v>3.9096139341549129E-5</v>
      </c>
      <c r="L35" s="16">
        <v>0.43288265716701602</v>
      </c>
      <c r="M35" s="16">
        <v>2.3210390400351501E-3</v>
      </c>
      <c r="N35" s="16">
        <v>0.21644132858350801</v>
      </c>
    </row>
    <row r="36" spans="1:14" x14ac:dyDescent="0.3">
      <c r="A36" t="s">
        <v>239</v>
      </c>
      <c r="B36">
        <v>35</v>
      </c>
      <c r="C36">
        <v>35</v>
      </c>
      <c r="D36" s="16">
        <v>1.8182922979358E-6</v>
      </c>
      <c r="E36" s="16">
        <v>8.1718588549246698E-2</v>
      </c>
      <c r="F36" s="16">
        <v>98189.928720108001</v>
      </c>
      <c r="G36" s="16">
        <v>577587.81600063504</v>
      </c>
      <c r="H36" s="16">
        <v>17.120107177729899</v>
      </c>
      <c r="I36" s="16">
        <v>0</v>
      </c>
      <c r="J36" s="16">
        <v>9.09146148967889E-7</v>
      </c>
      <c r="K36" s="17">
        <f>Table4[[#This Row],[utility risk]]/SUM(J:J)</f>
        <v>3.4186053912589909E-5</v>
      </c>
      <c r="L36" s="16">
        <v>4.56181174805847E-3</v>
      </c>
      <c r="M36" s="16">
        <v>5.5422398190896197E-4</v>
      </c>
      <c r="N36" s="16">
        <v>2.2809058740292198E-3</v>
      </c>
    </row>
    <row r="37" spans="1:14" x14ac:dyDescent="0.3">
      <c r="A37" t="s">
        <v>225</v>
      </c>
      <c r="B37">
        <v>36</v>
      </c>
      <c r="C37">
        <v>36</v>
      </c>
      <c r="D37" s="16">
        <v>1.7955988020408E-6</v>
      </c>
      <c r="E37" s="16">
        <v>0.25344448715792101</v>
      </c>
      <c r="F37" s="16">
        <v>298442.30102663301</v>
      </c>
      <c r="G37" s="16">
        <v>1755542.94721549</v>
      </c>
      <c r="H37" s="16">
        <v>121.023970803731</v>
      </c>
      <c r="I37" s="16">
        <v>0</v>
      </c>
      <c r="J37" s="16">
        <v>8.97799401020409E-7</v>
      </c>
      <c r="K37" s="17">
        <f>Table4[[#This Row],[utility risk]]/SUM(J:J)</f>
        <v>3.3759389247612244E-5</v>
      </c>
      <c r="L37" s="16">
        <v>2.2820601051932201E-2</v>
      </c>
      <c r="M37" s="16">
        <v>1.1718030191363801E-3</v>
      </c>
      <c r="N37" s="16">
        <v>1.14103005259661E-2</v>
      </c>
    </row>
    <row r="38" spans="1:14" x14ac:dyDescent="0.3">
      <c r="A38" t="s">
        <v>233</v>
      </c>
      <c r="B38">
        <v>37</v>
      </c>
      <c r="C38">
        <v>37</v>
      </c>
      <c r="D38" s="16">
        <v>1.4281985370867E-6</v>
      </c>
      <c r="E38" s="16">
        <v>0.158871892050547</v>
      </c>
      <c r="F38" s="16">
        <v>189319.00200446101</v>
      </c>
      <c r="G38" s="16">
        <v>1113641.1882615299</v>
      </c>
      <c r="H38" s="16">
        <v>50.864391950597799</v>
      </c>
      <c r="I38" s="16">
        <v>0</v>
      </c>
      <c r="J38" s="16">
        <v>7.1409926854332903E-7</v>
      </c>
      <c r="K38" s="17">
        <f>Table4[[#This Row],[utility risk]]/SUM(J:J)</f>
        <v>2.6851828081851673E-5</v>
      </c>
      <c r="L38" s="16">
        <v>1.2283700887387901E-2</v>
      </c>
      <c r="M38" s="16">
        <v>8.9018602808238598E-4</v>
      </c>
      <c r="N38" s="16">
        <v>6.1418504436939201E-3</v>
      </c>
    </row>
    <row r="39" spans="1:14" x14ac:dyDescent="0.3">
      <c r="A39" t="s">
        <v>249</v>
      </c>
      <c r="B39">
        <v>38</v>
      </c>
      <c r="C39">
        <v>38</v>
      </c>
      <c r="D39" s="16">
        <v>1.3701862073416E-6</v>
      </c>
      <c r="E39" s="16">
        <v>0.19260792992485201</v>
      </c>
      <c r="F39" s="16">
        <v>230572.352477251</v>
      </c>
      <c r="G39" s="16">
        <v>1356307.9557485301</v>
      </c>
      <c r="H39" s="16">
        <v>49.926034928092697</v>
      </c>
      <c r="I39" s="16">
        <v>0</v>
      </c>
      <c r="J39" s="16">
        <v>6.8509310367077903E-7</v>
      </c>
      <c r="K39" s="17">
        <f>Table4[[#This Row],[utility risk]]/SUM(J:J)</f>
        <v>2.5761127409296231E-5</v>
      </c>
      <c r="L39" s="16">
        <v>2.0886626146333302E-2</v>
      </c>
      <c r="M39" s="16">
        <v>6.4260345802209405E-4</v>
      </c>
      <c r="N39" s="16">
        <v>1.04433130731666E-2</v>
      </c>
    </row>
    <row r="40" spans="1:14" x14ac:dyDescent="0.3">
      <c r="A40" t="s">
        <v>279</v>
      </c>
      <c r="B40">
        <v>39</v>
      </c>
      <c r="C40">
        <v>39</v>
      </c>
      <c r="D40" s="16">
        <v>9.4719980205580902E-7</v>
      </c>
      <c r="E40" s="16">
        <v>0.476093067812908</v>
      </c>
      <c r="F40" s="16">
        <v>535852.37132306304</v>
      </c>
      <c r="G40" s="16">
        <v>3152072.7724886001</v>
      </c>
      <c r="H40" s="16">
        <v>503.75008617165201</v>
      </c>
      <c r="I40" s="16">
        <v>0</v>
      </c>
      <c r="J40" s="16">
        <v>4.7359990102790001E-7</v>
      </c>
      <c r="K40" s="17">
        <f>Table4[[#This Row],[utility risk]]/SUM(J:J)</f>
        <v>1.7808480812372538E-5</v>
      </c>
      <c r="L40" s="16">
        <v>9.4815011360358997E-2</v>
      </c>
      <c r="M40" s="16">
        <v>1.54661857529666E-3</v>
      </c>
      <c r="N40" s="16">
        <v>4.7407505680179603E-2</v>
      </c>
    </row>
    <row r="41" spans="1:14" x14ac:dyDescent="0.3">
      <c r="A41" t="s">
        <v>246</v>
      </c>
      <c r="B41">
        <v>40</v>
      </c>
      <c r="C41">
        <v>40</v>
      </c>
      <c r="D41" s="16">
        <v>7.7559516490990001E-7</v>
      </c>
      <c r="E41" s="16">
        <v>0.46080739990652803</v>
      </c>
      <c r="F41" s="16">
        <v>470517.12755385402</v>
      </c>
      <c r="G41" s="16">
        <v>2767747.8091403102</v>
      </c>
      <c r="H41" s="16">
        <v>1024.6969055580601</v>
      </c>
      <c r="I41" s="16">
        <v>0</v>
      </c>
      <c r="J41" s="16">
        <v>3.8779758245495001E-7</v>
      </c>
      <c r="K41" s="17">
        <f>Table4[[#This Row],[utility risk]]/SUM(J:J)</f>
        <v>1.458210990172186E-5</v>
      </c>
      <c r="L41" s="16">
        <v>9.2502525256566506E-2</v>
      </c>
      <c r="M41" s="16">
        <v>1.65754849569254E-3</v>
      </c>
      <c r="N41" s="16">
        <v>4.62512626282831E-2</v>
      </c>
    </row>
    <row r="42" spans="1:14" x14ac:dyDescent="0.3">
      <c r="A42" t="s">
        <v>280</v>
      </c>
      <c r="B42">
        <v>41</v>
      </c>
      <c r="C42">
        <v>41</v>
      </c>
      <c r="D42" s="16">
        <v>7.6855823210532901E-7</v>
      </c>
      <c r="E42" s="16">
        <v>1.26700133522473E-2</v>
      </c>
      <c r="F42" s="16">
        <v>15455.911203223301</v>
      </c>
      <c r="G42" s="16">
        <v>90917.124724843205</v>
      </c>
      <c r="H42" s="16">
        <v>6.41511232058493E-2</v>
      </c>
      <c r="I42" s="16">
        <v>0</v>
      </c>
      <c r="J42" s="16">
        <v>3.8427911605266001E-7</v>
      </c>
      <c r="K42" s="17">
        <f>Table4[[#This Row],[utility risk]]/SUM(J:J)</f>
        <v>1.4449807210614525E-5</v>
      </c>
      <c r="L42" s="16">
        <v>1.1409720700165899E-5</v>
      </c>
      <c r="M42" s="16">
        <v>3.0540418272499101E-4</v>
      </c>
      <c r="N42" s="16">
        <v>5.7048603500829903E-6</v>
      </c>
    </row>
    <row r="43" spans="1:14" x14ac:dyDescent="0.3">
      <c r="A43" t="s">
        <v>260</v>
      </c>
      <c r="B43">
        <v>42</v>
      </c>
      <c r="C43">
        <v>42</v>
      </c>
      <c r="D43" s="16">
        <v>4.7926432355419902E-7</v>
      </c>
      <c r="E43" s="16">
        <v>3.9917158461501803E-2</v>
      </c>
      <c r="F43" s="16">
        <v>48628.608860065702</v>
      </c>
      <c r="G43" s="16">
        <v>286050.64035332802</v>
      </c>
      <c r="H43" s="16">
        <v>0.93398394581765098</v>
      </c>
      <c r="I43" s="16">
        <v>0</v>
      </c>
      <c r="J43" s="16">
        <v>2.3963216177709898E-7</v>
      </c>
      <c r="K43" s="17">
        <f>Table4[[#This Row],[utility risk]]/SUM(J:J)</f>
        <v>9.0107382745914447E-6</v>
      </c>
      <c r="L43" s="16">
        <v>9.5386803294619305E-4</v>
      </c>
      <c r="M43" s="16">
        <v>7.1736579034772702E-4</v>
      </c>
      <c r="N43" s="16">
        <v>4.7693401647309501E-4</v>
      </c>
    </row>
    <row r="44" spans="1:14" x14ac:dyDescent="0.3">
      <c r="A44" t="s">
        <v>231</v>
      </c>
      <c r="B44">
        <v>43</v>
      </c>
      <c r="C44">
        <v>43</v>
      </c>
      <c r="D44" s="16">
        <v>3.9231635848153E-7</v>
      </c>
      <c r="E44" s="16">
        <v>7.2575939655306607E-2</v>
      </c>
      <c r="F44" s="16">
        <v>88013.576895004604</v>
      </c>
      <c r="G44" s="16">
        <v>517726.922911792</v>
      </c>
      <c r="H44" s="16">
        <v>6.1754467364918399</v>
      </c>
      <c r="I44" s="16">
        <v>0</v>
      </c>
      <c r="J44" s="16">
        <v>1.9615817924077E-7</v>
      </c>
      <c r="K44" s="17">
        <f>Table4[[#This Row],[utility risk]]/SUM(J:J)</f>
        <v>7.3760133049381586E-6</v>
      </c>
      <c r="L44" s="16">
        <v>1.72708371603325E-3</v>
      </c>
      <c r="M44" s="16">
        <v>4.8621315704298201E-4</v>
      </c>
      <c r="N44" s="16">
        <v>8.6354185801662401E-4</v>
      </c>
    </row>
    <row r="45" spans="1:14" x14ac:dyDescent="0.3">
      <c r="A45" t="s">
        <v>274</v>
      </c>
      <c r="B45">
        <v>44</v>
      </c>
      <c r="C45">
        <v>44</v>
      </c>
      <c r="D45" s="16">
        <v>2.7476331654309002E-7</v>
      </c>
      <c r="E45" s="16">
        <v>3.31675620939007E-4</v>
      </c>
      <c r="F45" s="16">
        <v>404.755321040485</v>
      </c>
      <c r="G45" s="16">
        <v>2380.9136531793201</v>
      </c>
      <c r="H45" s="16">
        <v>2.3809136531792901E-7</v>
      </c>
      <c r="I45" s="16">
        <v>0</v>
      </c>
      <c r="J45" s="16">
        <v>1.3738165827155001E-7</v>
      </c>
      <c r="K45" s="17">
        <f>Table4[[#This Row],[utility risk]]/SUM(J:J)</f>
        <v>5.1658765552754862E-6</v>
      </c>
      <c r="L45" s="16">
        <v>3.1968228349351002E-7</v>
      </c>
      <c r="M45" s="16">
        <v>2.0337321482370401E-4</v>
      </c>
      <c r="N45" s="16">
        <v>1.5984114174675001E-7</v>
      </c>
    </row>
    <row r="46" spans="1:14" x14ac:dyDescent="0.3">
      <c r="A46" t="s">
        <v>269</v>
      </c>
      <c r="B46">
        <v>45</v>
      </c>
      <c r="C46">
        <v>45</v>
      </c>
      <c r="D46" s="16">
        <v>2.4056334514348001E-7</v>
      </c>
      <c r="E46" s="16">
        <v>1.05798120251482E-3</v>
      </c>
      <c r="F46" s="16">
        <v>1291.06683881806</v>
      </c>
      <c r="G46" s="16">
        <v>7594.5108165768097</v>
      </c>
      <c r="H46" s="16">
        <v>2.74161840478423E-4</v>
      </c>
      <c r="I46" s="16">
        <v>0</v>
      </c>
      <c r="J46" s="16">
        <v>1.2028167257174001E-7</v>
      </c>
      <c r="K46" s="17">
        <f>Table4[[#This Row],[utility risk]]/SUM(J:J)</f>
        <v>4.5228764901023906E-6</v>
      </c>
      <c r="L46" s="16">
        <v>2.7246624167054E-7</v>
      </c>
      <c r="M46" s="16">
        <v>4.1532796536811602E-4</v>
      </c>
      <c r="N46" s="16">
        <v>1.3623312083527E-7</v>
      </c>
    </row>
    <row r="47" spans="1:14" x14ac:dyDescent="0.3">
      <c r="A47" t="s">
        <v>248</v>
      </c>
      <c r="B47">
        <v>46</v>
      </c>
      <c r="C47">
        <v>46</v>
      </c>
      <c r="D47" s="16">
        <v>2.3604528363180901E-7</v>
      </c>
      <c r="E47" s="16">
        <v>1.45016186172909E-2</v>
      </c>
      <c r="F47" s="16">
        <v>17695.545327790602</v>
      </c>
      <c r="G47" s="16">
        <v>104091.44310465</v>
      </c>
      <c r="H47" s="16">
        <v>1.43542100041313E-2</v>
      </c>
      <c r="I47" s="16">
        <v>0</v>
      </c>
      <c r="J47" s="16">
        <v>1.1802264181591E-7</v>
      </c>
      <c r="K47" s="17">
        <f>Table4[[#This Row],[utility risk]]/SUM(J:J)</f>
        <v>4.437931569754132E-6</v>
      </c>
      <c r="L47" s="16">
        <v>6.4234692355944002E-5</v>
      </c>
      <c r="M47" s="16">
        <v>2.62972200583605E-4</v>
      </c>
      <c r="N47" s="16">
        <v>3.2117346177972001E-5</v>
      </c>
    </row>
    <row r="48" spans="1:14" x14ac:dyDescent="0.3">
      <c r="A48" t="s">
        <v>243</v>
      </c>
      <c r="B48">
        <v>47</v>
      </c>
      <c r="C48">
        <v>47</v>
      </c>
      <c r="D48" s="16">
        <v>1.8939835446717901E-7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9.4699177233592907E-8</v>
      </c>
      <c r="K48" s="17">
        <f>Table4[[#This Row],[utility risk]]/SUM(J:J)</f>
        <v>3.5609139213324203E-6</v>
      </c>
      <c r="L48" s="16">
        <v>0</v>
      </c>
      <c r="M48" s="16">
        <v>5.3812544343709399E-4</v>
      </c>
      <c r="N48" s="16">
        <v>0</v>
      </c>
    </row>
    <row r="49" spans="1:14" x14ac:dyDescent="0.3">
      <c r="A49" t="s">
        <v>251</v>
      </c>
      <c r="B49">
        <v>48</v>
      </c>
      <c r="C49">
        <v>48</v>
      </c>
      <c r="D49" s="16">
        <v>1.5188682507437901E-7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7.5943412537191901E-8</v>
      </c>
      <c r="K49" s="17">
        <f>Table4[[#This Row],[utility risk]]/SUM(J:J)</f>
        <v>2.8556526343425083E-6</v>
      </c>
      <c r="L49" s="16">
        <v>0</v>
      </c>
      <c r="M49" s="16">
        <v>3.2344075543676201E-4</v>
      </c>
      <c r="N49" s="16">
        <v>0</v>
      </c>
    </row>
    <row r="50" spans="1:14" x14ac:dyDescent="0.3">
      <c r="A50" t="s">
        <v>235</v>
      </c>
      <c r="B50">
        <v>49</v>
      </c>
      <c r="C50">
        <v>49</v>
      </c>
      <c r="D50" s="16">
        <v>1.2191866869395899E-7</v>
      </c>
      <c r="E50" s="16">
        <v>9.2500509750325699E-2</v>
      </c>
      <c r="F50" s="16">
        <v>112217.984134079</v>
      </c>
      <c r="G50" s="16">
        <v>660105.78902399505</v>
      </c>
      <c r="H50" s="16">
        <v>7.4056938417707601</v>
      </c>
      <c r="I50" s="16">
        <v>0</v>
      </c>
      <c r="J50" s="16">
        <v>6.0959334346981902E-8</v>
      </c>
      <c r="K50" s="17">
        <f>Table4[[#This Row],[utility risk]]/SUM(J:J)</f>
        <v>2.2922157156221124E-6</v>
      </c>
      <c r="L50" s="16">
        <v>1.7111540009673301E-3</v>
      </c>
      <c r="M50" s="16">
        <v>6.5189134125449898E-4</v>
      </c>
      <c r="N50" s="16">
        <v>8.5557700048366405E-4</v>
      </c>
    </row>
    <row r="51" spans="1:14" x14ac:dyDescent="0.3">
      <c r="A51" t="s">
        <v>230</v>
      </c>
      <c r="B51">
        <v>50</v>
      </c>
      <c r="C51">
        <v>50</v>
      </c>
      <c r="D51" s="16">
        <v>5.4746355133091001E-8</v>
      </c>
      <c r="E51" s="16">
        <v>1.6435826158276801E-4</v>
      </c>
      <c r="F51" s="16">
        <v>200.5719674293</v>
      </c>
      <c r="G51" s="16">
        <v>1179.83510252529</v>
      </c>
      <c r="H51" s="16">
        <v>1.7697526537879E-6</v>
      </c>
      <c r="I51" s="16">
        <v>0</v>
      </c>
      <c r="J51" s="16">
        <v>2.7373177566546E-8</v>
      </c>
      <c r="K51" s="17">
        <f>Table4[[#This Row],[utility risk]]/SUM(J:J)</f>
        <v>1.0292964724221584E-6</v>
      </c>
      <c r="L51" s="16">
        <v>8.2503387785768902E-8</v>
      </c>
      <c r="M51" s="16">
        <v>1.2570291882370299E-4</v>
      </c>
      <c r="N51" s="16">
        <v>4.1251693892885E-8</v>
      </c>
    </row>
    <row r="52" spans="1:14" x14ac:dyDescent="0.3">
      <c r="A52" t="s">
        <v>252</v>
      </c>
      <c r="B52">
        <v>51</v>
      </c>
      <c r="C52">
        <v>51</v>
      </c>
      <c r="D52" s="16">
        <v>2.8694781195787E-8</v>
      </c>
      <c r="E52" s="16">
        <v>7.9079764908472905E-3</v>
      </c>
      <c r="F52" s="16">
        <v>9649.6357120307803</v>
      </c>
      <c r="G52" s="16">
        <v>56762.5630119458</v>
      </c>
      <c r="H52" s="16">
        <v>8.3043629686476595E-3</v>
      </c>
      <c r="I52" s="16">
        <v>0</v>
      </c>
      <c r="J52" s="16">
        <v>1.4347390597893E-8</v>
      </c>
      <c r="K52" s="17">
        <f>Table4[[#This Row],[utility risk]]/SUM(J:J)</f>
        <v>5.3949595347390013E-7</v>
      </c>
      <c r="L52" s="16">
        <v>3.3274774705929902E-4</v>
      </c>
      <c r="M52" s="16">
        <v>1.0850691288708E-3</v>
      </c>
      <c r="N52" s="16">
        <v>1.6637387352965E-4</v>
      </c>
    </row>
    <row r="53" spans="1:14" x14ac:dyDescent="0.3">
      <c r="A53" t="s">
        <v>226</v>
      </c>
      <c r="B53">
        <v>52</v>
      </c>
      <c r="C53">
        <v>52</v>
      </c>
      <c r="D53" s="16">
        <v>2.0401090485378E-8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1.0200545242689E-8</v>
      </c>
      <c r="K53" s="17">
        <f>Table4[[#This Row],[utility risk]]/SUM(J:J)</f>
        <v>3.8356472168997255E-7</v>
      </c>
      <c r="L53" s="16">
        <v>0</v>
      </c>
      <c r="M53" s="16">
        <v>4.50494445239402E-4</v>
      </c>
      <c r="N53" s="16">
        <v>0</v>
      </c>
    </row>
    <row r="54" spans="1:14" x14ac:dyDescent="0.3">
      <c r="A54" t="s">
        <v>224</v>
      </c>
      <c r="B54">
        <v>53</v>
      </c>
      <c r="C54">
        <v>53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7">
        <f>Table4[[#This Row],[utility risk]]/SUM(J:J)</f>
        <v>0</v>
      </c>
      <c r="L54" s="16">
        <v>0</v>
      </c>
      <c r="M54" s="16">
        <v>4.1866458632557903E-6</v>
      </c>
      <c r="N54" s="16">
        <v>0</v>
      </c>
    </row>
    <row r="55" spans="1:14" x14ac:dyDescent="0.3">
      <c r="A55" t="s">
        <v>229</v>
      </c>
      <c r="B55">
        <v>54</v>
      </c>
      <c r="C55">
        <v>54</v>
      </c>
      <c r="D55" s="16">
        <v>0</v>
      </c>
      <c r="E55" s="16">
        <v>3.1710774393348601E-4</v>
      </c>
      <c r="F55" s="16">
        <v>386.97703121359501</v>
      </c>
      <c r="G55" s="16">
        <v>2276.3354777270401</v>
      </c>
      <c r="H55" s="16">
        <v>6.9428232070674897E-6</v>
      </c>
      <c r="I55" s="16">
        <v>0</v>
      </c>
      <c r="J55" s="16">
        <v>0</v>
      </c>
      <c r="K55" s="17">
        <f>Table4[[#This Row],[utility risk]]/SUM(J:J)</f>
        <v>0</v>
      </c>
      <c r="L55" s="16">
        <v>0</v>
      </c>
      <c r="M55" s="16">
        <v>0</v>
      </c>
      <c r="N55" s="16">
        <v>0</v>
      </c>
    </row>
    <row r="56" spans="1:14" x14ac:dyDescent="0.3">
      <c r="A56" t="s">
        <v>234</v>
      </c>
      <c r="B56">
        <v>55</v>
      </c>
      <c r="C56">
        <v>55</v>
      </c>
      <c r="D56" s="16">
        <v>0</v>
      </c>
      <c r="E56" s="16">
        <v>9.6667800010841198E-4</v>
      </c>
      <c r="F56" s="16">
        <v>1179.6651682157701</v>
      </c>
      <c r="G56" s="16">
        <v>6939.2068718574701</v>
      </c>
      <c r="H56" s="16">
        <v>6.4187663564682003E-5</v>
      </c>
      <c r="I56" s="16">
        <v>0</v>
      </c>
      <c r="J56" s="16">
        <v>0</v>
      </c>
      <c r="K56" s="17">
        <f>Table4[[#This Row],[utility risk]]/SUM(J:J)</f>
        <v>0</v>
      </c>
      <c r="L56" s="16">
        <v>0</v>
      </c>
      <c r="M56" s="16">
        <v>0</v>
      </c>
      <c r="N56" s="16">
        <v>0</v>
      </c>
    </row>
    <row r="57" spans="1:14" x14ac:dyDescent="0.3">
      <c r="A57" t="s">
        <v>238</v>
      </c>
      <c r="B57">
        <v>56</v>
      </c>
      <c r="C57">
        <v>56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7">
        <f>Table4[[#This Row],[utility risk]]/SUM(J:J)</f>
        <v>0</v>
      </c>
      <c r="L57" s="16">
        <v>0</v>
      </c>
      <c r="M57" s="16">
        <v>0</v>
      </c>
      <c r="N57" s="16">
        <v>0</v>
      </c>
    </row>
    <row r="58" spans="1:14" x14ac:dyDescent="0.3">
      <c r="A58" t="s">
        <v>256</v>
      </c>
      <c r="B58">
        <v>57</v>
      </c>
      <c r="C58">
        <v>57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7">
        <f>Table4[[#This Row],[utility risk]]/SUM(J:J)</f>
        <v>0</v>
      </c>
      <c r="L58" s="16">
        <v>0</v>
      </c>
      <c r="M58" s="16">
        <v>0</v>
      </c>
      <c r="N58" s="16">
        <v>0</v>
      </c>
    </row>
    <row r="59" spans="1:14" x14ac:dyDescent="0.3">
      <c r="A59" t="s">
        <v>261</v>
      </c>
      <c r="B59">
        <v>58</v>
      </c>
      <c r="C59">
        <v>58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7">
        <f>Table4[[#This Row],[utility risk]]/SUM(J:J)</f>
        <v>0</v>
      </c>
      <c r="L59" s="16">
        <v>0</v>
      </c>
      <c r="M59" s="16">
        <v>0</v>
      </c>
      <c r="N59" s="16">
        <v>0</v>
      </c>
    </row>
    <row r="60" spans="1:14" x14ac:dyDescent="0.3">
      <c r="A60" t="s">
        <v>265</v>
      </c>
      <c r="B60">
        <v>59</v>
      </c>
      <c r="C60">
        <v>59</v>
      </c>
      <c r="D60" s="16">
        <v>0</v>
      </c>
      <c r="E60" s="16">
        <v>1.5111064203464201E-4</v>
      </c>
      <c r="F60" s="16">
        <v>184.405588412535</v>
      </c>
      <c r="G60" s="16">
        <v>1084.73875536785</v>
      </c>
      <c r="H60" s="16">
        <v>5.4236937768393E-8</v>
      </c>
      <c r="I60" s="16">
        <v>0</v>
      </c>
      <c r="J60" s="16">
        <v>0</v>
      </c>
      <c r="K60" s="17">
        <f>Table4[[#This Row],[utility risk]]/SUM(J:J)</f>
        <v>0</v>
      </c>
      <c r="L60" s="16">
        <v>0</v>
      </c>
      <c r="M60" s="16">
        <v>0</v>
      </c>
      <c r="N60" s="16">
        <v>0</v>
      </c>
    </row>
    <row r="61" spans="1:14" x14ac:dyDescent="0.3">
      <c r="A61" t="s">
        <v>278</v>
      </c>
      <c r="B61">
        <v>60</v>
      </c>
      <c r="C61">
        <v>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7">
        <f>Table4[[#This Row],[utility risk]]/SUM(J:J)</f>
        <v>0</v>
      </c>
      <c r="L61" s="16">
        <v>0</v>
      </c>
      <c r="M61" s="16">
        <v>0</v>
      </c>
      <c r="N61" s="16"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413c27-45ee-44c3-97ed-dca2b9a2c046">
      <Terms xmlns="http://schemas.microsoft.com/office/infopath/2007/PartnerControls"/>
    </lcf76f155ced4ddcb4097134ff3c332f>
    <TaxCatchAll xmlns="a75dc84f-29dc-48fe-85ea-556a80082a8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C88ECA94EA3E4C947E5BD0ADEBB920" ma:contentTypeVersion="11" ma:contentTypeDescription="Create a new document." ma:contentTypeScope="" ma:versionID="2c96a7598f4b685c04557f6fa3f44c12">
  <xsd:schema xmlns:xsd="http://www.w3.org/2001/XMLSchema" xmlns:xs="http://www.w3.org/2001/XMLSchema" xmlns:p="http://schemas.microsoft.com/office/2006/metadata/properties" xmlns:ns2="15413c27-45ee-44c3-97ed-dca2b9a2c046" xmlns:ns3="a75dc84f-29dc-48fe-85ea-556a80082a84" targetNamespace="http://schemas.microsoft.com/office/2006/metadata/properties" ma:root="true" ma:fieldsID="879a66f90e853c3ebe89b6eda07eabac" ns2:_="" ns3:_="">
    <xsd:import namespace="15413c27-45ee-44c3-97ed-dca2b9a2c046"/>
    <xsd:import namespace="a75dc84f-29dc-48fe-85ea-556a80082a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13c27-45ee-44c3-97ed-dca2b9a2c0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dab768c-cda7-4925-a511-6ce547cba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dc84f-29dc-48fe-85ea-556a80082a8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e440963-6bfe-48d1-9098-09730471ee3d}" ma:internalName="TaxCatchAll" ma:showField="CatchAllData" ma:web="a75dc84f-29dc-48fe-85ea-556a80082a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6C2D40-C9B4-4F7F-BB24-B9F2686D2ECB}">
  <ds:schemaRefs>
    <ds:schemaRef ds:uri="http://purl.org/dc/elements/1.1/"/>
    <ds:schemaRef ds:uri="15413c27-45ee-44c3-97ed-dca2b9a2c046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75dc84f-29dc-48fe-85ea-556a80082a8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A02729-25EC-46F1-891A-E909C6B36B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13c27-45ee-44c3-97ed-dca2b9a2c046"/>
    <ds:schemaRef ds:uri="a75dc84f-29dc-48fe-85ea-556a80082a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17526B-982A-412D-AB34-02831FD5D5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Project</vt:lpstr>
      <vt:lpstr>Circuit Ranking</vt:lpstr>
    </vt:vector>
  </TitlesOfParts>
  <Company>DIREXYON Technologies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Hervieux</dc:creator>
  <cp:lastModifiedBy>Nicholas Raft</cp:lastModifiedBy>
  <dcterms:created xsi:type="dcterms:W3CDTF">2025-04-16T17:19:24Z</dcterms:created>
  <dcterms:modified xsi:type="dcterms:W3CDTF">2025-07-23T18:44:45Z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0x01010021C88ECA94EA3E4C947E5BD0ADEBB920</vt:lpwstr>
  </property>
</Properties>
</file>