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hartsheets/sheet1.xml" ContentType="application/vnd.openxmlformats-officedocument.spreadsheetml.chart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spexnet.gswater.com/sites/2026-2028WMP/WMP Shared Documents/WMP Draft/WMP Draft Presubmittal Findings/"/>
    </mc:Choice>
  </mc:AlternateContent>
  <xr:revisionPtr revIDLastSave="0" documentId="13_ncr:1_{7F8ACDBA-5785-4E97-9110-6763D12468CD}" xr6:coauthVersionLast="47" xr6:coauthVersionMax="47" xr10:uidLastSave="{00000000-0000-0000-0000-000000000000}"/>
  <bookViews>
    <workbookView xWindow="-120" yWindow="-120" windowWidth="29040" windowHeight="15720" tabRatio="746" firstSheet="23" activeTab="27" xr2:uid="{00000000-000D-0000-FFFF-FFFF00000000}"/>
  </bookViews>
  <sheets>
    <sheet name="BVES Table 2-1" sheetId="72" r:id="rId1"/>
    <sheet name="Table 3-1" sheetId="1" r:id="rId2"/>
    <sheet name="Table 3-2" sheetId="3" r:id="rId3"/>
    <sheet name="BVES Table 3-1 " sheetId="54" r:id="rId4"/>
    <sheet name="Table 3-3" sheetId="4" r:id="rId5"/>
    <sheet name="Table 4-1" sheetId="5" r:id="rId6"/>
    <sheet name="Table 4-2" sheetId="6" r:id="rId7"/>
    <sheet name="Table 4-3" sheetId="7" r:id="rId8"/>
    <sheet name="Table 5-1" sheetId="58" r:id="rId9"/>
    <sheet name="Table 5-2" sheetId="59" r:id="rId10"/>
    <sheet name="Table 5-3" sheetId="60" r:id="rId11"/>
    <sheet name="Table 5-4" sheetId="61" r:id="rId12"/>
    <sheet name="Table 5-5" sheetId="62" r:id="rId13"/>
    <sheet name="Table 5-6" sheetId="63" r:id="rId14"/>
    <sheet name="Figure 6-1" sheetId="64" r:id="rId15"/>
    <sheet name="Table 6-1" sheetId="65" r:id="rId16"/>
    <sheet name="Table 6-2" sheetId="66" r:id="rId17"/>
    <sheet name="Table 6-3" sheetId="67" r:id="rId18"/>
    <sheet name="Table 6-4" sheetId="68" r:id="rId19"/>
    <sheet name="Table 8-1" sheetId="18" r:id="rId20"/>
    <sheet name="Table 8-2" sheetId="19" r:id="rId21"/>
    <sheet name="Table 8-3" sheetId="20" r:id="rId22"/>
    <sheet name="Table 8-4" sheetId="21" r:id="rId23"/>
    <sheet name="Table 8-5" sheetId="22" r:id="rId24"/>
    <sheet name="Table 8-6" sheetId="23" r:id="rId25"/>
    <sheet name="Table 8-7" sheetId="24" r:id="rId26"/>
    <sheet name="Table 9-1" sheetId="25" r:id="rId27"/>
    <sheet name="Table 9-2" sheetId="26" r:id="rId28"/>
    <sheet name="Table 9-3" sheetId="27" r:id="rId29"/>
    <sheet name="Table 9-4" sheetId="55" r:id="rId30"/>
    <sheet name="Table 9-5" sheetId="28" r:id="rId31"/>
    <sheet name="Table 9-6" sheetId="29" r:id="rId32"/>
    <sheet name="Table 9-7" sheetId="30" r:id="rId33"/>
    <sheet name="Table 9-8" sheetId="31" r:id="rId34"/>
    <sheet name="Table 9-9" sheetId="32" r:id="rId35"/>
    <sheet name="Table 10-1" sheetId="33" r:id="rId36"/>
    <sheet name="Table 10-2" sheetId="34" r:id="rId37"/>
    <sheet name="Table 10-3" sheetId="35" r:id="rId38"/>
    <sheet name="Table 10-4" sheetId="36" r:id="rId39"/>
    <sheet name="Table 10-5" sheetId="39" r:id="rId40"/>
    <sheet name="Table 11-1" sheetId="40" r:id="rId41"/>
    <sheet name="Table 11-2" sheetId="41" r:id="rId42"/>
    <sheet name="Table 11-3" sheetId="42" r:id="rId43"/>
    <sheet name="Table 11-4" sheetId="43" r:id="rId44"/>
    <sheet name="Table 11-5" sheetId="44" r:id="rId45"/>
    <sheet name="Table 11-6" sheetId="47" r:id="rId46"/>
    <sheet name="Table 11-7" sheetId="48" r:id="rId47"/>
    <sheet name="Table 11-8" sheetId="49" r:id="rId48"/>
    <sheet name="Table 11-9" sheetId="50" r:id="rId49"/>
    <sheet name="Table 11-10" sheetId="46" r:id="rId50"/>
    <sheet name="Table 11-11" sheetId="45" r:id="rId51"/>
    <sheet name="Table 12-1" sheetId="51" r:id="rId52"/>
    <sheet name="Table 13-1" sheetId="57" r:id="rId53"/>
    <sheet name="Table 13-2" sheetId="53" r:id="rId54"/>
  </sheets>
  <externalReferences>
    <externalReference r:id="rId55"/>
    <externalReference r:id="rId56"/>
  </externalReferences>
  <definedNames>
    <definedName name="_xlnm._FilterDatabase" localSheetId="12" hidden="1">'Table 5-5'!$A$2:$V$2</definedName>
    <definedName name="_xlnm._FilterDatabase" localSheetId="15" hidden="1">'Table 6-1'!$A$1:$H$1</definedName>
    <definedName name="_xlnm._FilterDatabase" localSheetId="17" hidden="1">'Table 6-3'!$A$1:$K$1</definedName>
    <definedName name="_xlnm._FilterDatabase" localSheetId="18" hidden="1">'Table 6-4'!$A$1:$H$24</definedName>
    <definedName name="_ftn1" localSheetId="11">'Table 5-4'!$I$51</definedName>
    <definedName name="_ftn2" localSheetId="11">'Table 5-4'!$I$52</definedName>
    <definedName name="_ftnref1" localSheetId="11">'Table 5-4'!$M$4</definedName>
    <definedName name="_ftnref2" localSheetId="11">'Table 5-4'!$M$8</definedName>
    <definedName name="Comparisons">[1]DropListData!$A$3:$A$11</definedName>
    <definedName name="Imp_Compliance">'[1]Weight Pairwise'!$Z$13</definedName>
    <definedName name="Imp_Environmental">'[1]Weight Pairwise'!$Z$11</definedName>
    <definedName name="Imp_Quality">'[1]Weight Pairwise'!$Z$12</definedName>
    <definedName name="Imp_Reliability">'[1]Weight Pairwise'!$Z$10</definedName>
    <definedName name="Imp_Safety">'[1]Weight Pairwise'!$Z$9</definedName>
    <definedName name="ListBoxSelections">OFFSET([1]TabNamesSheet!$C$2,1,0,COUNTA([1]TabNamesSheet!$C:$C)-1)</definedName>
    <definedName name="NumCriteria">COUNTA('[1]Criteria Inputs'!$A$9:$A$18)</definedName>
    <definedName name="RIVALUE">[1]DropListData!$I$72</definedName>
    <definedName name="Scores">TRANSPOSE([1]WeightScoring!$D$7:$D$16)</definedName>
    <definedName name="SelectedProjectNum">MATCH('[1]Weight Pairwise'!$B$3,'[1]Weight Pairwise'!$B$6:$B$1985,0)</definedName>
    <definedName name="SheetNames">[1]TabNamesSheet!$B$3:$B$100</definedName>
    <definedName name="Spend_Exacter">#REF!</definedName>
    <definedName name="Spend_Replacement">#REF!</definedName>
    <definedName name="Spend_VM">#REF!</definedName>
    <definedName name="VM_Spend">'[2]DCF for Mitigations'!$D$15</definedName>
    <definedName name="XLSIMSIM" hidden="1">{"Sim",3,"Objective Function","'Coefficient Sensitivity'!$K$18","10% Coefficient Decrease","'Coefficient Sensitivity'!$K$19","10% Coefficient Increase","'Coefficient Sensitivity'!$K$20","1","6","1,000,000","0"}</definedName>
    <definedName name="XLSIMSIM_sub_1" hidden="1">"={""Sim"",7,""System %nkLRA"",""'Simulation %Kil'!$J$6"",""Training %nkLRA"",""'Simulation %Kil'!$J$9"",""Sensor %nkLRA"",""'Simulation %Kil'!$J$12"",""Reactive Fires%nkLRA"",""'Simulation %Kil'!$J$15"",""Class V%nkLRA"",""'Simulation %Kil'!$J$18"","""</definedName>
    <definedName name="XLSIMSIM_sub_2" hidden="1">"C2%nkLRA"",""'Simulation %Kil'!$J$21"",""%nkLRA"",""'Simulation %Kil'!$J$24"",""1"",""6"",""1,000,000"",""0""}"</definedName>
    <definedName name="XLSIMSIM2" hidden="1">{"Sim",3,"Objective Function","'Coefficient Sensitivity'!$K$18","10% Coefficient Decrease","'Coefficient Sensitivity'!$K$19","10% Coefficient Increase","'Coefficient Sensitivity'!$K$20","1","6","1,000,000","0"}</definedName>
    <definedName name="XLSIMSIM3" hidden="1">{"Sim",3,"Objective Function","'Coefficient Sensitivity'!$K$18","10% Coefficient Decrease","'Coefficient Sensitivity'!$K$19","10% Coefficient Increase","'Coefficient Sensitivity'!$K$20","1","6","1,000,000","0"}</definedName>
    <definedName name="XLSIMSIM4" hidden="1">{"Sim",3,"Objective Function","'Coefficient Sensitivity'!$K$18","10% Coefficient Decrease","'Coefficient Sensitivity'!$K$19","10% Coefficient Increase","'Coefficient Sensitivity'!$K$20","1","6","1,000,000","0"}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 i="67" l="1"/>
  <c r="C61" i="67"/>
  <c r="J61" i="67" s="1"/>
  <c r="F60" i="67"/>
  <c r="C60" i="67"/>
  <c r="J60" i="67" s="1"/>
  <c r="F59" i="67"/>
  <c r="C59" i="67"/>
  <c r="J59" i="67" s="1"/>
  <c r="F58" i="67"/>
  <c r="C58" i="67"/>
  <c r="J58" i="67" s="1"/>
  <c r="F57" i="67"/>
  <c r="C57" i="67"/>
  <c r="J57" i="67" s="1"/>
  <c r="J56" i="67"/>
  <c r="F56" i="67"/>
  <c r="C56" i="67"/>
  <c r="F55" i="67"/>
  <c r="C55" i="67"/>
  <c r="J55" i="67" s="1"/>
  <c r="F54" i="67"/>
  <c r="C54" i="67"/>
  <c r="J54" i="67" s="1"/>
  <c r="F53" i="67"/>
  <c r="C53" i="67"/>
  <c r="J53" i="67" s="1"/>
  <c r="F52" i="67"/>
  <c r="C52" i="67"/>
  <c r="J52" i="67" s="1"/>
  <c r="F51" i="67"/>
  <c r="C51" i="67"/>
  <c r="J51" i="67" s="1"/>
  <c r="F50" i="67"/>
  <c r="C50" i="67"/>
  <c r="J50" i="67" s="1"/>
  <c r="F49" i="67"/>
  <c r="C49" i="67"/>
  <c r="J49" i="67" s="1"/>
  <c r="F48" i="67"/>
  <c r="C48" i="67"/>
  <c r="J48" i="67" s="1"/>
  <c r="F47" i="67"/>
  <c r="C47" i="67"/>
  <c r="J47" i="67" s="1"/>
  <c r="F46" i="67"/>
  <c r="C46" i="67"/>
  <c r="J46" i="67" s="1"/>
  <c r="F45" i="67"/>
  <c r="C45" i="67"/>
  <c r="J45" i="67" s="1"/>
  <c r="F44" i="67"/>
  <c r="C44" i="67"/>
  <c r="J44" i="67" s="1"/>
  <c r="F43" i="67"/>
  <c r="C43" i="67"/>
  <c r="J43" i="67" s="1"/>
  <c r="F42" i="67"/>
  <c r="C42" i="67"/>
  <c r="J42" i="67" s="1"/>
  <c r="F41" i="67"/>
  <c r="C41" i="67"/>
  <c r="J41" i="67" s="1"/>
  <c r="F40" i="67"/>
  <c r="C40" i="67"/>
  <c r="J40" i="67" s="1"/>
  <c r="F39" i="67"/>
  <c r="C39" i="67"/>
  <c r="J39" i="67" s="1"/>
  <c r="F38" i="67"/>
  <c r="C38" i="67"/>
  <c r="J38" i="67" s="1"/>
  <c r="F37" i="67"/>
  <c r="C37" i="67"/>
  <c r="J37" i="67" s="1"/>
  <c r="F36" i="67"/>
  <c r="C36" i="67"/>
  <c r="J36" i="67" s="1"/>
  <c r="F35" i="67"/>
  <c r="C35" i="67"/>
  <c r="J35" i="67" s="1"/>
  <c r="F34" i="67"/>
  <c r="C34" i="67"/>
  <c r="J34" i="67" s="1"/>
  <c r="F33" i="67"/>
  <c r="C33" i="67"/>
  <c r="J33" i="67" s="1"/>
  <c r="F32" i="67"/>
  <c r="C32" i="67"/>
  <c r="J32" i="67" s="1"/>
  <c r="F31" i="67"/>
  <c r="C31" i="67"/>
  <c r="J31" i="67" s="1"/>
  <c r="F30" i="67"/>
  <c r="C30" i="67"/>
  <c r="J30" i="67" s="1"/>
  <c r="F29" i="67"/>
  <c r="C29" i="67"/>
  <c r="J29" i="67" s="1"/>
  <c r="F28" i="67"/>
  <c r="C28" i="67"/>
  <c r="J28" i="67" s="1"/>
  <c r="F27" i="67"/>
  <c r="C27" i="67"/>
  <c r="J27" i="67" s="1"/>
  <c r="F26" i="67"/>
  <c r="C26" i="67"/>
  <c r="J26" i="67" s="1"/>
  <c r="F25" i="67"/>
  <c r="C25" i="67"/>
  <c r="J25" i="67" s="1"/>
  <c r="F24" i="67"/>
  <c r="C24" i="67"/>
  <c r="J24" i="67" s="1"/>
  <c r="F23" i="67"/>
  <c r="C23" i="67"/>
  <c r="J23" i="67" s="1"/>
  <c r="F22" i="67"/>
  <c r="C22" i="67"/>
  <c r="J22" i="67" s="1"/>
  <c r="F21" i="67"/>
  <c r="C21" i="67"/>
  <c r="J21" i="67" s="1"/>
  <c r="F20" i="67"/>
  <c r="C20" i="67"/>
  <c r="J20" i="67" s="1"/>
  <c r="F19" i="67"/>
  <c r="C19" i="67"/>
  <c r="J19" i="67" s="1"/>
  <c r="F18" i="67"/>
  <c r="C18" i="67"/>
  <c r="J18" i="67" s="1"/>
  <c r="F17" i="67"/>
  <c r="C17" i="67"/>
  <c r="J17" i="67" s="1"/>
  <c r="F16" i="67"/>
  <c r="C16" i="67"/>
  <c r="J16" i="67" s="1"/>
  <c r="F15" i="67"/>
  <c r="C15" i="67"/>
  <c r="J15" i="67" s="1"/>
  <c r="F14" i="67"/>
  <c r="C14" i="67"/>
  <c r="J14" i="67" s="1"/>
  <c r="F13" i="67"/>
  <c r="C13" i="67"/>
  <c r="J13" i="67" s="1"/>
  <c r="F12" i="67"/>
  <c r="C12" i="67"/>
  <c r="J12" i="67" s="1"/>
  <c r="F11" i="67"/>
  <c r="C11" i="67"/>
  <c r="J11" i="67" s="1"/>
  <c r="F10" i="67"/>
  <c r="C10" i="67"/>
  <c r="J10" i="67" s="1"/>
  <c r="F9" i="67"/>
  <c r="C9" i="67"/>
  <c r="J9" i="67" s="1"/>
  <c r="F8" i="67"/>
  <c r="C8" i="67"/>
  <c r="J8" i="67" s="1"/>
  <c r="F7" i="67"/>
  <c r="C7" i="67"/>
  <c r="J7" i="67" s="1"/>
  <c r="F6" i="67"/>
  <c r="C6" i="67"/>
  <c r="J6" i="67" s="1"/>
  <c r="J5" i="67"/>
  <c r="F5" i="67"/>
  <c r="C5" i="67"/>
  <c r="F4" i="67"/>
  <c r="C4" i="67"/>
  <c r="J4" i="67" s="1"/>
  <c r="F3" i="67"/>
  <c r="C3" i="67"/>
  <c r="J3" i="67" s="1"/>
  <c r="F2" i="67"/>
  <c r="C2" i="67"/>
  <c r="J2" i="67" s="1"/>
  <c r="H24" i="68" l="1"/>
  <c r="F24" i="68"/>
  <c r="D24" i="68"/>
  <c r="B24" i="68"/>
  <c r="H23" i="68"/>
  <c r="F23" i="68"/>
  <c r="D23" i="68"/>
  <c r="B23" i="68"/>
  <c r="H22" i="68"/>
  <c r="F22" i="68"/>
  <c r="D22" i="68"/>
  <c r="B22" i="68"/>
  <c r="H21" i="68"/>
  <c r="F21" i="68"/>
  <c r="D21" i="68"/>
  <c r="B21" i="68"/>
  <c r="H20" i="68"/>
  <c r="F20" i="68"/>
  <c r="D20" i="68"/>
  <c r="B20" i="68"/>
  <c r="H19" i="68"/>
  <c r="F19" i="68"/>
  <c r="D19" i="68"/>
  <c r="B19" i="68"/>
  <c r="H18" i="68"/>
  <c r="F18" i="68"/>
  <c r="D18" i="68"/>
  <c r="B18" i="68"/>
  <c r="H17" i="68"/>
  <c r="F17" i="68"/>
  <c r="D17" i="68"/>
  <c r="B17" i="68"/>
  <c r="H16" i="68"/>
  <c r="F16" i="68"/>
  <c r="D16" i="68"/>
  <c r="B16" i="68"/>
  <c r="H15" i="68"/>
  <c r="F15" i="68"/>
  <c r="D15" i="68"/>
  <c r="B15" i="68"/>
  <c r="H14" i="68"/>
  <c r="F14" i="68"/>
  <c r="D14" i="68"/>
  <c r="B14" i="68"/>
  <c r="H13" i="68"/>
  <c r="F13" i="68"/>
  <c r="D13" i="68"/>
  <c r="B13" i="68"/>
  <c r="H12" i="68"/>
  <c r="F12" i="68"/>
  <c r="D12" i="68"/>
  <c r="B12" i="68"/>
  <c r="H11" i="68"/>
  <c r="F11" i="68"/>
  <c r="D11" i="68"/>
  <c r="B11" i="68"/>
  <c r="H10" i="68"/>
  <c r="F10" i="68"/>
  <c r="D10" i="68"/>
  <c r="B10" i="68"/>
  <c r="H9" i="68"/>
  <c r="F9" i="68"/>
  <c r="D9" i="68"/>
  <c r="B9" i="68"/>
  <c r="H8" i="68"/>
  <c r="F8" i="68"/>
  <c r="D8" i="68"/>
  <c r="B8" i="68"/>
  <c r="H7" i="68"/>
  <c r="F7" i="68"/>
  <c r="D7" i="68"/>
  <c r="B7" i="68"/>
  <c r="H6" i="68"/>
  <c r="F6" i="68"/>
  <c r="D6" i="68"/>
  <c r="B6" i="68"/>
  <c r="H5" i="68"/>
  <c r="F5" i="68"/>
  <c r="D5" i="68"/>
  <c r="B5" i="68"/>
  <c r="H4" i="68"/>
  <c r="F4" i="68"/>
  <c r="D4" i="68"/>
  <c r="B4" i="68"/>
  <c r="H3" i="68"/>
  <c r="F3" i="68"/>
  <c r="D3" i="68"/>
  <c r="B3" i="68"/>
  <c r="H2" i="68"/>
  <c r="F2" i="68"/>
  <c r="D2" i="68"/>
  <c r="B2" i="68"/>
  <c r="C24" i="65"/>
  <c r="F23" i="65"/>
  <c r="C23" i="65"/>
  <c r="F22" i="65"/>
  <c r="C22" i="65"/>
  <c r="C21" i="65"/>
  <c r="C20" i="65"/>
  <c r="C19" i="65"/>
  <c r="C18" i="65"/>
  <c r="C17" i="65"/>
  <c r="C16" i="65"/>
  <c r="F15" i="65"/>
  <c r="C15" i="65"/>
  <c r="C14" i="65"/>
  <c r="C13" i="65"/>
  <c r="F12" i="65"/>
  <c r="C12" i="65"/>
  <c r="F11" i="65"/>
  <c r="C11" i="65"/>
  <c r="C10" i="65"/>
  <c r="C9" i="65"/>
  <c r="C8" i="65"/>
  <c r="F7" i="65"/>
  <c r="C7" i="65"/>
  <c r="C6" i="65"/>
  <c r="C5" i="65"/>
  <c r="C4" i="65"/>
  <c r="C3" i="65"/>
  <c r="C2" i="65"/>
  <c r="K25" i="62"/>
  <c r="L25" i="62" s="1"/>
  <c r="I25" i="62"/>
  <c r="E25" i="62"/>
  <c r="F21" i="65" s="1"/>
  <c r="K24" i="62"/>
  <c r="L24" i="62" s="1"/>
  <c r="I24" i="62"/>
  <c r="E24" i="62"/>
  <c r="F14" i="65" s="1"/>
  <c r="K23" i="62"/>
  <c r="L23" i="62" s="1"/>
  <c r="I23" i="62"/>
  <c r="E23" i="62"/>
  <c r="F19" i="65" s="1"/>
  <c r="K22" i="62"/>
  <c r="L22" i="62" s="1"/>
  <c r="I22" i="62"/>
  <c r="E22" i="62"/>
  <c r="K21" i="62"/>
  <c r="L21" i="62" s="1"/>
  <c r="I21" i="62"/>
  <c r="E21" i="62"/>
  <c r="F10" i="65" s="1"/>
  <c r="K20" i="62"/>
  <c r="L20" i="62" s="1"/>
  <c r="I20" i="62"/>
  <c r="E20" i="62"/>
  <c r="F8" i="65" s="1"/>
  <c r="K19" i="62"/>
  <c r="L19" i="62" s="1"/>
  <c r="I19" i="62"/>
  <c r="E19" i="62"/>
  <c r="F18" i="65" s="1"/>
  <c r="K18" i="62"/>
  <c r="L18" i="62" s="1"/>
  <c r="I18" i="62"/>
  <c r="E18" i="62"/>
  <c r="F16" i="65" s="1"/>
  <c r="K17" i="62"/>
  <c r="L17" i="62" s="1"/>
  <c r="I17" i="62"/>
  <c r="E17" i="62"/>
  <c r="F5" i="65" s="1"/>
  <c r="K16" i="62"/>
  <c r="L16" i="62" s="1"/>
  <c r="I16" i="62"/>
  <c r="E16" i="62"/>
  <c r="F9" i="65" s="1"/>
  <c r="K15" i="62"/>
  <c r="L15" i="62" s="1"/>
  <c r="I15" i="62"/>
  <c r="E15" i="62"/>
  <c r="F24" i="65" s="1"/>
  <c r="K14" i="62"/>
  <c r="L14" i="62" s="1"/>
  <c r="I14" i="62"/>
  <c r="E14" i="62"/>
  <c r="F4" i="65" s="1"/>
  <c r="K13" i="62"/>
  <c r="L13" i="62" s="1"/>
  <c r="I13" i="62"/>
  <c r="E13" i="62"/>
  <c r="K12" i="62"/>
  <c r="L12" i="62" s="1"/>
  <c r="I12" i="62"/>
  <c r="E12" i="62"/>
  <c r="F17" i="65" s="1"/>
  <c r="K11" i="62"/>
  <c r="L11" i="62" s="1"/>
  <c r="I11" i="62"/>
  <c r="E11" i="62"/>
  <c r="K10" i="62"/>
  <c r="L10" i="62" s="1"/>
  <c r="I10" i="62"/>
  <c r="E10" i="62"/>
  <c r="K9" i="62"/>
  <c r="L9" i="62" s="1"/>
  <c r="I9" i="62"/>
  <c r="E9" i="62"/>
  <c r="K8" i="62"/>
  <c r="L8" i="62" s="1"/>
  <c r="I8" i="62"/>
  <c r="E8" i="62"/>
  <c r="F2" i="65" s="1"/>
  <c r="K7" i="62"/>
  <c r="L7" i="62" s="1"/>
  <c r="I7" i="62"/>
  <c r="E7" i="62"/>
  <c r="F6" i="65" s="1"/>
  <c r="K6" i="62"/>
  <c r="L6" i="62" s="1"/>
  <c r="I6" i="62"/>
  <c r="E6" i="62"/>
  <c r="K5" i="62"/>
  <c r="L5" i="62" s="1"/>
  <c r="I5" i="62"/>
  <c r="E5" i="62"/>
  <c r="F13" i="65" s="1"/>
  <c r="K4" i="62"/>
  <c r="L4" i="62" s="1"/>
  <c r="I4" i="62"/>
  <c r="E4" i="62"/>
  <c r="F20" i="65" s="1"/>
  <c r="K3" i="62"/>
  <c r="L3" i="62" s="1"/>
  <c r="I3" i="62"/>
  <c r="E3" i="62"/>
  <c r="F3" i="65" s="1"/>
  <c r="E7" i="5"/>
  <c r="E5" i="5"/>
  <c r="E3" i="5"/>
  <c r="E2" i="5"/>
  <c r="J6" i="62" l="1"/>
  <c r="D6" i="62" s="1"/>
  <c r="C6" i="62" s="1"/>
  <c r="D12" i="65" s="1"/>
  <c r="J15" i="62"/>
  <c r="D15" i="62" s="1"/>
  <c r="C15" i="62" s="1"/>
  <c r="D24" i="65" s="1"/>
  <c r="J7" i="62"/>
  <c r="D7" i="62" s="1"/>
  <c r="C7" i="62" s="1"/>
  <c r="D6" i="65" s="1"/>
  <c r="J4" i="62"/>
  <c r="D4" i="62" s="1"/>
  <c r="J8" i="62"/>
  <c r="D8" i="62" s="1"/>
  <c r="C8" i="62" s="1"/>
  <c r="D2" i="65" s="1"/>
  <c r="J19" i="62"/>
  <c r="D19" i="62" s="1"/>
  <c r="C19" i="62" s="1"/>
  <c r="D18" i="65" s="1"/>
  <c r="J21" i="62"/>
  <c r="D21" i="62" s="1"/>
  <c r="C21" i="62" s="1"/>
  <c r="D10" i="65" s="1"/>
  <c r="J18" i="62"/>
  <c r="D18" i="62" s="1"/>
  <c r="C18" i="62" s="1"/>
  <c r="D16" i="65" s="1"/>
  <c r="J25" i="62"/>
  <c r="D25" i="62" s="1"/>
  <c r="E21" i="65" s="1"/>
  <c r="J12" i="62"/>
  <c r="D12" i="62" s="1"/>
  <c r="C12" i="62" s="1"/>
  <c r="D17" i="65" s="1"/>
  <c r="J14" i="62"/>
  <c r="D14" i="62" s="1"/>
  <c r="J9" i="62"/>
  <c r="D9" i="62" s="1"/>
  <c r="E11" i="65" s="1"/>
  <c r="J16" i="62"/>
  <c r="D16" i="62" s="1"/>
  <c r="J20" i="62"/>
  <c r="D20" i="62" s="1"/>
  <c r="E8" i="65" s="1"/>
  <c r="J13" i="62"/>
  <c r="D13" i="62" s="1"/>
  <c r="C13" i="62" s="1"/>
  <c r="D7" i="65" s="1"/>
  <c r="J24" i="62"/>
  <c r="D24" i="62" s="1"/>
  <c r="J17" i="62"/>
  <c r="D17" i="62" s="1"/>
  <c r="C17" i="62" s="1"/>
  <c r="D5" i="65" s="1"/>
  <c r="E24" i="65"/>
  <c r="E2" i="65"/>
  <c r="E14" i="65"/>
  <c r="C24" i="62"/>
  <c r="D14" i="65" s="1"/>
  <c r="E7" i="65"/>
  <c r="J23" i="62"/>
  <c r="D23" i="62" s="1"/>
  <c r="J11" i="62"/>
  <c r="D11" i="62" s="1"/>
  <c r="J3" i="62"/>
  <c r="D3" i="62" s="1"/>
  <c r="J10" i="62"/>
  <c r="D10" i="62" s="1"/>
  <c r="J22" i="62"/>
  <c r="D22" i="62" s="1"/>
  <c r="J5" i="62"/>
  <c r="D5" i="62" s="1"/>
  <c r="E12" i="65" l="1"/>
  <c r="E17" i="65"/>
  <c r="E16" i="65"/>
  <c r="E10" i="65"/>
  <c r="C25" i="62"/>
  <c r="D21" i="65" s="1"/>
  <c r="E6" i="65"/>
  <c r="E5" i="65"/>
  <c r="E18" i="65"/>
  <c r="C20" i="62"/>
  <c r="D8" i="65" s="1"/>
  <c r="C9" i="62"/>
  <c r="D11" i="65" s="1"/>
  <c r="E4" i="65"/>
  <c r="C14" i="62"/>
  <c r="D4" i="65" s="1"/>
  <c r="C11" i="62"/>
  <c r="D23" i="65" s="1"/>
  <c r="E23" i="65"/>
  <c r="C22" i="62"/>
  <c r="D15" i="65" s="1"/>
  <c r="E15" i="65"/>
  <c r="E22" i="65"/>
  <c r="C10" i="62"/>
  <c r="D22" i="65" s="1"/>
  <c r="C16" i="62"/>
  <c r="D9" i="65" s="1"/>
  <c r="E9" i="65"/>
  <c r="E20" i="65"/>
  <c r="C4" i="62"/>
  <c r="D20" i="65" s="1"/>
  <c r="E13" i="65"/>
  <c r="C5" i="62"/>
  <c r="D13" i="65" s="1"/>
  <c r="E19" i="65"/>
  <c r="C23" i="62"/>
  <c r="D19" i="65" s="1"/>
  <c r="E3" i="65"/>
  <c r="C3" i="62"/>
  <c r="D3" i="65" s="1"/>
  <c r="G17" i="65" l="1"/>
  <c r="G5" i="65"/>
  <c r="G20" i="65"/>
  <c r="G16" i="65"/>
  <c r="G23" i="65"/>
  <c r="G9" i="65"/>
  <c r="G11" i="65"/>
  <c r="G12" i="65"/>
  <c r="G7" i="65"/>
  <c r="G18" i="65"/>
  <c r="G4" i="65"/>
  <c r="G10" i="65"/>
  <c r="G14" i="65"/>
  <c r="G19" i="65"/>
  <c r="G8" i="65"/>
  <c r="G24" i="65"/>
  <c r="G22" i="65"/>
  <c r="G15" i="65"/>
  <c r="G3" i="65"/>
  <c r="G6" i="65"/>
  <c r="G2" i="65"/>
  <c r="G13" i="65"/>
  <c r="G21" i="65"/>
</calcChain>
</file>

<file path=xl/sharedStrings.xml><?xml version="1.0" encoding="utf-8"?>
<sst xmlns="http://schemas.openxmlformats.org/spreadsheetml/2006/main" count="2878" uniqueCount="1368">
  <si>
    <t>Name</t>
  </si>
  <si>
    <t>Title</t>
  </si>
  <si>
    <t>Email</t>
  </si>
  <si>
    <t>Phone Number</t>
  </si>
  <si>
    <t>1. Executive Summary</t>
  </si>
  <si>
    <t>2. Responsible Persons</t>
  </si>
  <si>
    <t>3. Overview of WMP</t>
  </si>
  <si>
    <t>4. Overview of the Service Territory</t>
  </si>
  <si>
    <t>5. Risk Methodology and Assessment</t>
  </si>
  <si>
    <t>6. Wildfire Mitigation Strategy Development</t>
  </si>
  <si>
    <t>7. Public Safety Power Shutoff</t>
  </si>
  <si>
    <t>8. Grid Design, Operations, and Maintenance</t>
  </si>
  <si>
    <t xml:space="preserve">9. Vegetation Management and Inspections </t>
  </si>
  <si>
    <t>10. Situational Awareness and Forecasting</t>
  </si>
  <si>
    <t>11. Emergency Preparedness, Collaboration, and Public Awareness</t>
  </si>
  <si>
    <t>12. Enterprise Systems</t>
  </si>
  <si>
    <t xml:space="preserve">13. Lessons Learned </t>
  </si>
  <si>
    <t>Paul Marconi</t>
  </si>
  <si>
    <t>Tom Chou</t>
  </si>
  <si>
    <t>Alexis Ravnik</t>
  </si>
  <si>
    <t>Sean Matlock</t>
  </si>
  <si>
    <t>Jared Hennen</t>
  </si>
  <si>
    <t>President, Treasurer, &amp; Secretary</t>
  </si>
  <si>
    <t>Electric Distribution Systems Engineer</t>
  </si>
  <si>
    <t>909-522-1913</t>
  </si>
  <si>
    <t>Paul.Marconi@bvesinc.com</t>
  </si>
  <si>
    <t>Tom.Chou@bvesinc.com</t>
  </si>
  <si>
    <t>Alexis.Ravnik@bvesinc.com</t>
  </si>
  <si>
    <t>Sean.Matlock@bvesinc.com</t>
  </si>
  <si>
    <t>Jared.Hennen@bvesinc.com</t>
  </si>
  <si>
    <t>909-202-9539</t>
  </si>
  <si>
    <t>909-255-2948</t>
  </si>
  <si>
    <t>909-649-5379</t>
  </si>
  <si>
    <t>909-273-8009</t>
  </si>
  <si>
    <t>WMP Section</t>
  </si>
  <si>
    <t>Energy Resource Manager &amp; Assistant Corporate Secretary</t>
  </si>
  <si>
    <t>Utility Engineer &amp; Wildfire Mitigation Supervisor</t>
  </si>
  <si>
    <t>ID #</t>
  </si>
  <si>
    <t>Year of Lesson Learned</t>
  </si>
  <si>
    <t>Subject</t>
  </si>
  <si>
    <t>Category and Source of Lesson Learned</t>
  </si>
  <si>
    <t>Description of Lesson Learned</t>
  </si>
  <si>
    <t>Proposed WMP Improvement</t>
  </si>
  <si>
    <t>Timeline for Implementation</t>
  </si>
  <si>
    <t>Reference</t>
  </si>
  <si>
    <t>2020-2023</t>
  </si>
  <si>
    <t>Permitting</t>
  </si>
  <si>
    <t>Characteristic</t>
  </si>
  <si>
    <t>[2027] Total/Status</t>
  </si>
  <si>
    <t>[2028] Total/Status</t>
  </si>
  <si>
    <t>Quantitative</t>
  </si>
  <si>
    <t>N/A</t>
  </si>
  <si>
    <t>Circuit Miles Inspected</t>
  </si>
  <si>
    <t>Annual</t>
  </si>
  <si>
    <t>UAV Thermography Inspection</t>
  </si>
  <si>
    <t>UAV HD Photography/Videography</t>
  </si>
  <si>
    <t>Per GO 165</t>
  </si>
  <si>
    <t>Substation</t>
  </si>
  <si>
    <t>Substation Inspection</t>
  </si>
  <si>
    <t>Monthly</t>
  </si>
  <si>
    <t>GO 174</t>
  </si>
  <si>
    <t>GO 165 &amp; GO 95 (Rule18)</t>
  </si>
  <si>
    <t>Patrol</t>
  </si>
  <si>
    <t>Drone Inspection</t>
  </si>
  <si>
    <t>Intrusive Inspection</t>
  </si>
  <si>
    <t xml:space="preserve">Environmental monitoring systems </t>
  </si>
  <si>
    <t>Advanced weather monitoring and weather stations (SAF_1)</t>
  </si>
  <si>
    <t>SAF_1</t>
  </si>
  <si>
    <t xml:space="preserve">Grid monitoring systems </t>
  </si>
  <si>
    <t>SAF_2</t>
  </si>
  <si>
    <t>Online Diagnostic System (SAF_3)</t>
  </si>
  <si>
    <t>SAF_3</t>
  </si>
  <si>
    <t xml:space="preserve">Ignition detection systems </t>
  </si>
  <si>
    <t>Autonomous Monitoring of Power Line Infrastructure (SAF_4)</t>
  </si>
  <si>
    <t>SAF_4</t>
  </si>
  <si>
    <t>Qualitative</t>
  </si>
  <si>
    <t>ALERTWildfire Cameras (SAF_5)</t>
  </si>
  <si>
    <t>SAF_5</t>
  </si>
  <si>
    <t xml:space="preserve">Weather forecasting </t>
  </si>
  <si>
    <t>Weather forecasting (SAF_6)</t>
  </si>
  <si>
    <t>SAF_6</t>
  </si>
  <si>
    <t>Fire potential index</t>
  </si>
  <si>
    <t>Fire potential index (SAF_7)</t>
  </si>
  <si>
    <t>SAF_7</t>
  </si>
  <si>
    <t>FPI Model Domain Size in Mi^2</t>
  </si>
  <si>
    <t xml:space="preserve">Covered conductor installation </t>
  </si>
  <si>
    <t>GD_1</t>
  </si>
  <si>
    <t xml:space="preserve">Installation of system automation equipment </t>
  </si>
  <si>
    <t>GD_10</t>
  </si>
  <si>
    <t>Other grid topology improvements to minimize risk of ignitions</t>
  </si>
  <si>
    <t>GD_12</t>
  </si>
  <si>
    <t xml:space="preserve">Other technologies and systems not listed above </t>
  </si>
  <si>
    <t>GD_13</t>
  </si>
  <si>
    <t>GD_14</t>
  </si>
  <si>
    <t>Equipment maintenance and repair</t>
  </si>
  <si>
    <t>Equipment maintenance and repair (GD_15)</t>
  </si>
  <si>
    <t>GD_15</t>
  </si>
  <si>
    <t>% of Assigned Budget</t>
  </si>
  <si>
    <t xml:space="preserve">Quality assurance / quality control </t>
  </si>
  <si>
    <t>Asset Quality assurance 
/ quality control (GD_16)</t>
  </si>
  <si>
    <t>GD_16</t>
  </si>
  <si>
    <t>Number of Asset QCs on WMP Work</t>
  </si>
  <si>
    <t xml:space="preserve">Work orders </t>
  </si>
  <si>
    <t>Asset Open work orders (GD_17)</t>
  </si>
  <si>
    <t>GD_17</t>
  </si>
  <si>
    <t>Equipment Settings to Reduce Wildfire Risk</t>
  </si>
  <si>
    <t>Equipment Settings to Reduce Wildfire Risk (GD_18)</t>
  </si>
  <si>
    <t>GD_18</t>
  </si>
  <si>
    <t>% of EPSS Plan Achieved</t>
  </si>
  <si>
    <t xml:space="preserve">Grid Response Procedures and Notifications </t>
  </si>
  <si>
    <t>Grid Response Procedures and Notifications (GD_19)</t>
  </si>
  <si>
    <t>GD_19</t>
  </si>
  <si>
    <t xml:space="preserve">Undergrounding of electric lines and/or equipment </t>
  </si>
  <si>
    <t>GD_2</t>
  </si>
  <si>
    <t>Initiate Underground Projects as needed (% of Assigned Budget)</t>
  </si>
  <si>
    <t xml:space="preserve">Personnel Work Procedures and Training in Conditions of Elevated Fire Risk </t>
  </si>
  <si>
    <t>Personnel Work Procedures and Training in Conditions of Elevated Fire Risk (GD_20)</t>
  </si>
  <si>
    <t>GD_20</t>
  </si>
  <si>
    <t xml:space="preserve">Workforce Planning </t>
  </si>
  <si>
    <t>Asset Workforce Planning (GD_21)</t>
  </si>
  <si>
    <t>GD_21</t>
  </si>
  <si>
    <t>Detail Inspection (GD_22)</t>
  </si>
  <si>
    <t>GD_22</t>
  </si>
  <si>
    <t>Patrol Inspections (GD_23)</t>
  </si>
  <si>
    <t>GD_23</t>
  </si>
  <si>
    <t>GD_24</t>
  </si>
  <si>
    <t>GD_25</t>
  </si>
  <si>
    <t>GD_26</t>
  </si>
  <si>
    <t>Intrusive Pole Inspections (GD_27)</t>
  </si>
  <si>
    <t>GD_27</t>
  </si>
  <si>
    <t>Substation inspections  (GD_28)</t>
  </si>
  <si>
    <t>GD_28</t>
  </si>
  <si>
    <t xml:space="preserve">Distribution pole replacements and reinforcements </t>
  </si>
  <si>
    <t>GD_3</t>
  </si>
  <si>
    <t>GD_4</t>
  </si>
  <si>
    <t xml:space="preserve">Traditional overhead hardening </t>
  </si>
  <si>
    <t>Traditional overhead hardening (GD_5)</t>
  </si>
  <si>
    <t>GD_5</t>
  </si>
  <si>
    <t xml:space="preserve">Microgrids </t>
  </si>
  <si>
    <t>GD_6</t>
  </si>
  <si>
    <t>GD_7</t>
  </si>
  <si>
    <t>GD_8</t>
  </si>
  <si>
    <t>GD_9</t>
  </si>
  <si>
    <t>Transmission pole/tower replacements and reinforcements</t>
  </si>
  <si>
    <t xml:space="preserve">Emerging grid hardening technology installations and pilots </t>
  </si>
  <si>
    <t xml:space="preserve">Line removals (in HFTD) </t>
  </si>
  <si>
    <t xml:space="preserve">Other grid topology improvements to mitigate or reduce PSPS events </t>
  </si>
  <si>
    <t>Covered Conductor Replacement Project (Reconductor)
(GD_1)</t>
  </si>
  <si>
    <t>Fuse TripSaver Automation (GD_10)</t>
  </si>
  <si>
    <t>Non-Exempt Surge Arrester Replacement (GD_11)</t>
  </si>
  <si>
    <t>Safety and Technical Upgrades to Lake Substation (GD_13)</t>
  </si>
  <si>
    <t>Partial Safety and Technical Upgrades to Village Substation (GD_14)</t>
  </si>
  <si>
    <t>UAV Thermography Inspections (GD_24)</t>
  </si>
  <si>
    <t>UAV HD Photography/Videography Inspections (GD_25)</t>
  </si>
  <si>
    <t>Covered Conductor Replacement Project (Pole Assessment)
(GD_3)</t>
  </si>
  <si>
    <t>Bear Valley Solar Energy Project (GD_6)</t>
  </si>
  <si>
    <t>Bear Valley Energy Storage Project (GD_7)</t>
  </si>
  <si>
    <t>Switch and Field Device Automation (GD_8)</t>
  </si>
  <si>
    <t>Capacitor Bank Upgrade Project (GD_9)</t>
  </si>
  <si>
    <t>Minor Undergrounding Upgrades Projects (GD_2)</t>
  </si>
  <si>
    <t>Tree Attachment Removal Project (GD_12)</t>
  </si>
  <si>
    <t>Forester</t>
  </si>
  <si>
    <t>Tree Trim General
Foreman/Supervisor
(Contractor)</t>
  </si>
  <si>
    <t xml:space="preserve">	5 years of line clearance tree pruning experience in a Foreman role
	Line clearance Certification
	Current California Driver License
	General Computer knowledge</t>
  </si>
  <si>
    <t>Tree Trim Groundsman</t>
  </si>
  <si>
    <t xml:space="preserve">Geospatial Lead Analyst </t>
  </si>
  <si>
    <t xml:space="preserve">	8 years of GIS and Remote Sensing Experience
	Strong Quality Control and Detail
	Advanced Knowledge of LiDAR Sensors and Data
Advanced GIS Skills and Problem Solving</t>
  </si>
  <si>
    <t>ASPRS Certified Remote Sensing Technologist</t>
  </si>
  <si>
    <t xml:space="preserve">Geospatial Technician </t>
  </si>
  <si>
    <t xml:space="preserve">	Solid Understand of GIS and Remote Sensing Science
	Strong Attention to Detail
	Strong Computer Skills
Work Independently</t>
  </si>
  <si>
    <t>Utility Systems Specialist
Inspector/Lead Inspector</t>
  </si>
  <si>
    <t xml:space="preserve">	Overhead Distribution and/or Transmission distribution inspection experience (2-year min)
	Identification of all overhead equipment
	Current Driver License
Computer and GIS mapping experience</t>
  </si>
  <si>
    <t xml:space="preserve">	NESC and ANSI Inspection experience (1-year min)
	Red Cross FA/CPR certified
Wildfire Training
Registered
</t>
  </si>
  <si>
    <t xml:space="preserve">Field Inspector </t>
  </si>
  <si>
    <t>Three years of Journeyman Lineman or above experience.
Experience inspecting overhead and underground facilities.
Class C California Driver’s License</t>
  </si>
  <si>
    <t xml:space="preserve">	IBEW Journeyman Lineman 
Registered
</t>
  </si>
  <si>
    <t xml:space="preserve">	Bachelor’s Degree in an engineering field or a technical discipline required.
	Eight years of planning, construction, or engineering experience including four years of administrative and supervisory experience. Utility experience preferred.
	Work experience in an area with strong compliance regimes. Experience interacting with utility regulators and knowledge of regulatory processes preferred</t>
  </si>
  <si>
    <t xml:space="preserve">	Professional Engineer license in California required. If not held, must obtain within 2 years of employment</t>
  </si>
  <si>
    <t xml:space="preserve">Wildfire Mitigation and Reliability Engineer </t>
  </si>
  <si>
    <t xml:space="preserve">	Bachelor of Science degree in Engineering, Mathematics, Physics, or other related technical discipline.
	Prior electric utility experience preferred.
	Understanding of statistical analysis and probabilistic methods preferred.</t>
  </si>
  <si>
    <t>Air Temperature
Wind Velocity &amp; Direction
(Steady &amp; Gust)
Relative Humidity
Barometric Pressure
Precipitation</t>
  </si>
  <si>
    <t>Improved weather monitoring and forecasting Model Validation SCADA Connected</t>
  </si>
  <si>
    <t>Fault Monitoring due fire,
grounding, or third-party impact 
Electrical current, voltage
Waveform, harmonics</t>
  </si>
  <si>
    <t>Real-Time</t>
  </si>
  <si>
    <t>Real-time monitoring of Baldwin, North Shore, Boulder Circuits</t>
  </si>
  <si>
    <t>Indication of fault on an
electrical line or circuit</t>
  </si>
  <si>
    <t>Detailed Inspection</t>
  </si>
  <si>
    <t>Patrol inspection</t>
  </si>
  <si>
    <t>UAV HD Photography.Videography</t>
  </si>
  <si>
    <t>LiDAR Inspection</t>
  </si>
  <si>
    <t>Satellite imagining inspection</t>
  </si>
  <si>
    <t>Detailed Inspections</t>
  </si>
  <si>
    <t>VM_1</t>
  </si>
  <si>
    <t>VM_2</t>
  </si>
  <si>
    <t>VM_3</t>
  </si>
  <si>
    <t>VM_4</t>
  </si>
  <si>
    <t>VM_5</t>
  </si>
  <si>
    <t>VM_6</t>
  </si>
  <si>
    <t>VM_7</t>
  </si>
  <si>
    <t>VM_19</t>
  </si>
  <si>
    <t xml:space="preserve">ISA Certified Arborist
</t>
  </si>
  <si>
    <t>ISA Certified Arborist Utility Specialist-1</t>
  </si>
  <si>
    <t>Wildfire Mitigation and Reliability Engineer</t>
  </si>
  <si>
    <t>QC</t>
  </si>
  <si>
    <t>UAV HD Photography</t>
  </si>
  <si>
    <t xml:space="preserve">QC </t>
  </si>
  <si>
    <t xml:space="preserve">To ensure contractor inspectors are identifying and flagging possible defect on assets. </t>
  </si>
  <si>
    <t xml:space="preserve">To ensure that all possible encroachments are properly identified. </t>
  </si>
  <si>
    <t>QA</t>
  </si>
  <si>
    <t>To ensure that inspectors are conducting all inspection up to BVES standards.</t>
  </si>
  <si>
    <t xml:space="preserve">Satellite Imaging </t>
  </si>
  <si>
    <t>Clearance</t>
  </si>
  <si>
    <t xml:space="preserve">Fall-in Mitigation and High Risk Species </t>
  </si>
  <si>
    <t>To ensure that contractors completed trimming around assets to BVES standards.</t>
  </si>
  <si>
    <t>Substation Defensible Space</t>
  </si>
  <si>
    <t>To ensure that contractors completed defensible space work around substations to BVES standards.</t>
  </si>
  <si>
    <t>Circuit Mile</t>
  </si>
  <si>
    <t>Substations Inspections</t>
  </si>
  <si>
    <t>Substations Defensible Space Work</t>
  </si>
  <si>
    <t>None</t>
  </si>
  <si>
    <t>UTILITY INITIATIVE NAME</t>
  </si>
  <si>
    <t>WMP INITIATIVE CATEGORY</t>
  </si>
  <si>
    <t>WMP INITIATIVE</t>
  </si>
  <si>
    <t>UTILITY INITIATIVE TRACKING ID</t>
  </si>
  <si>
    <t xml:space="preserve">Emergency preparedness and recovery plan </t>
  </si>
  <si>
    <t xml:space="preserve">Emergency Preparedness and Community Outreach </t>
  </si>
  <si>
    <t>EP_1</t>
  </si>
  <si>
    <t xml:space="preserve">External collaboration and coordination </t>
  </si>
  <si>
    <t>EP_2</t>
  </si>
  <si>
    <t xml:space="preserve">Public communication, outreach, and education </t>
  </si>
  <si>
    <t>EP_3</t>
  </si>
  <si>
    <t xml:space="preserve">Customer support in wildfire and PSPS emergencies </t>
  </si>
  <si>
    <t>EP_4</t>
  </si>
  <si>
    <t>Asset management and inspection enterprise system(s)</t>
  </si>
  <si>
    <t xml:space="preserve">Enterprise Systems </t>
  </si>
  <si>
    <t xml:space="preserve">Summary of Enterprise Systems </t>
  </si>
  <si>
    <t>ENT_1</t>
  </si>
  <si>
    <t>Vegetation management enterprise system</t>
  </si>
  <si>
    <t>ENT_2</t>
  </si>
  <si>
    <t>Covered Conductor Replacement Project (Reconductor)</t>
  </si>
  <si>
    <t xml:space="preserve">Grid Design, Operations, and Maintenance </t>
  </si>
  <si>
    <t>Fuse TripSaver Automation</t>
  </si>
  <si>
    <t>Non-Exempt Surge Arrester Replacement</t>
  </si>
  <si>
    <t>GD_11</t>
  </si>
  <si>
    <t>Tree Attachment Removal Project</t>
  </si>
  <si>
    <t>Safety and Technical Upgrades to Lake Substation</t>
  </si>
  <si>
    <t>Partial Safety and Technical Upgrades to Village Substation</t>
  </si>
  <si>
    <t xml:space="preserve">Equipment maintenance and repair </t>
  </si>
  <si>
    <t>Asset Quality assurance
/ quality control</t>
  </si>
  <si>
    <t>Asset Open work orders</t>
  </si>
  <si>
    <t>Grid Response Procedures and Notifications</t>
  </si>
  <si>
    <t>Minor Undergrounding Upgrades Projects</t>
  </si>
  <si>
    <t>Personnel Work Procedures and Training in Conditions of Elevated Fire Risk</t>
  </si>
  <si>
    <t>Asset Workforce Planning</t>
  </si>
  <si>
    <t xml:space="preserve">Asset inspections </t>
  </si>
  <si>
    <t>Patrol Inspections</t>
  </si>
  <si>
    <t>UAV Thermography Inspections</t>
  </si>
  <si>
    <t>UAV HD Photography/Videography Inspections</t>
  </si>
  <si>
    <t>Intrusive Pole Inspections</t>
  </si>
  <si>
    <t xml:space="preserve">Substation inspections  </t>
  </si>
  <si>
    <t>Covered Conductor Replacement Project (Pole Assessment)</t>
  </si>
  <si>
    <t>Evacuation Route Hardening Project</t>
  </si>
  <si>
    <t>Traditional overhead hardening</t>
  </si>
  <si>
    <t xml:space="preserve">Bear Valley Solar Energy Project </t>
  </si>
  <si>
    <t>Bear Valley Energy Storage Project</t>
  </si>
  <si>
    <t>Switch and Field Device Automation</t>
  </si>
  <si>
    <t>Capacitor Bank Upgrade Project</t>
  </si>
  <si>
    <t xml:space="preserve">Risk Methodology and Assessment </t>
  </si>
  <si>
    <t>RMA_1</t>
  </si>
  <si>
    <t xml:space="preserve">Advanced weather monitoring and weather stations </t>
  </si>
  <si>
    <t xml:space="preserve">Situational Awareness and Forecasting </t>
  </si>
  <si>
    <t>Install Fault Indicators</t>
  </si>
  <si>
    <t xml:space="preserve">Online Diagnostic System </t>
  </si>
  <si>
    <t>Autonomous Monitoring of Power Line Infrastructure</t>
  </si>
  <si>
    <t>ALERT Wildfire Cameras</t>
  </si>
  <si>
    <t>Weather forecasting</t>
  </si>
  <si>
    <t xml:space="preserve">Vegetation Management and Inspection </t>
  </si>
  <si>
    <t xml:space="preserve">Vegetation management inspections </t>
  </si>
  <si>
    <t>Pole clearing</t>
  </si>
  <si>
    <t xml:space="preserve">Pole clearing </t>
  </si>
  <si>
    <t>VM_10</t>
  </si>
  <si>
    <t>Wood and slash management</t>
  </si>
  <si>
    <t xml:space="preserve">Wood and slash management </t>
  </si>
  <si>
    <t>VM_11</t>
  </si>
  <si>
    <t>Substation defensible space</t>
  </si>
  <si>
    <t xml:space="preserve">Defensible space </t>
  </si>
  <si>
    <t>VM_12</t>
  </si>
  <si>
    <t>Emergency response vegetation management</t>
  </si>
  <si>
    <t xml:space="preserve">Activities based on weather conditions </t>
  </si>
  <si>
    <t>VM_13</t>
  </si>
  <si>
    <t xml:space="preserve">Post-fire service restoration </t>
  </si>
  <si>
    <t>VM_14</t>
  </si>
  <si>
    <t>Vegetation Management Quality assurance / quality control</t>
  </si>
  <si>
    <t>VM_15</t>
  </si>
  <si>
    <t>Vegetation Management Open work orders</t>
  </si>
  <si>
    <t>VM_16</t>
  </si>
  <si>
    <t>Vegetation Management Workforce planning</t>
  </si>
  <si>
    <t>VM_17</t>
  </si>
  <si>
    <t>LiDAR Inspections</t>
  </si>
  <si>
    <t>Satellite Imaging Inspections</t>
  </si>
  <si>
    <t xml:space="preserve">Fall-in Mitigation and High-risk Species </t>
  </si>
  <si>
    <t xml:space="preserve">Pruning and Removal </t>
  </si>
  <si>
    <t>VM_8</t>
  </si>
  <si>
    <t>VM_9</t>
  </si>
  <si>
    <t xml:space="preserve">Wildfire Mitigation Strategy Development </t>
  </si>
  <si>
    <t>WMSD_1</t>
  </si>
  <si>
    <t>Pole clearing (VM- 10)</t>
  </si>
  <si>
    <t>Wood and slash management (VM-11)</t>
  </si>
  <si>
    <t>VM-8</t>
  </si>
  <si>
    <t>Defensible space (VM- 12)</t>
  </si>
  <si>
    <t>VM-11</t>
  </si>
  <si>
    <t>VM-14</t>
  </si>
  <si>
    <t>Post-fire service restoration (VM-14)</t>
  </si>
  <si>
    <t>Quality assurance/ quality control (VM- 15)</t>
  </si>
  <si>
    <t>VM-16</t>
  </si>
  <si>
    <t>Work orders (VM-16)</t>
  </si>
  <si>
    <t>VM-17</t>
  </si>
  <si>
    <t>Workforce planning (VM-17)</t>
  </si>
  <si>
    <t>VM-18</t>
  </si>
  <si>
    <t>Fall-in mitigation and high-risk species (VM- 8)</t>
  </si>
  <si>
    <t>Clearance (VM-9)</t>
  </si>
  <si>
    <t>VM-9</t>
  </si>
  <si>
    <t>7 day</t>
  </si>
  <si>
    <t>30 day</t>
  </si>
  <si>
    <t>7 days</t>
  </si>
  <si>
    <t>20%
(Asset)</t>
  </si>
  <si>
    <t>Cumulative Quarterly Target Year 1, Q1</t>
  </si>
  <si>
    <t>Cumulative Quarterly Target Year 1, Q2</t>
  </si>
  <si>
    <t>Cumulative Quarterly Target Year 1, Q3</t>
  </si>
  <si>
    <t>Cumulative Quarterly Target Year 1, Q4</t>
  </si>
  <si>
    <t>Cumulative Quarterly Target Year 2, Q1</t>
  </si>
  <si>
    <t>Cumulative Quarterly Target Year 2, Q2</t>
  </si>
  <si>
    <t>Cumulative Quarterly Target Year 2, Q3</t>
  </si>
  <si>
    <t>Cumulative Quarterly Target Year 2, Q4</t>
  </si>
  <si>
    <t>Cumulative Quarterly Target Year 3, Q1</t>
  </si>
  <si>
    <t>Cumulative Quarterly Target Year 3, Q2</t>
  </si>
  <si>
    <t>Cumulative Quarterly Target Year 3, Q3</t>
  </si>
  <si>
    <t>Cumulative Quarterly Target Year 3, Q4</t>
  </si>
  <si>
    <t>5 years Cycle</t>
  </si>
  <si>
    <t>Three-Year Total</t>
  </si>
  <si>
    <t>Activity (Program)</t>
  </si>
  <si>
    <t>GreenGrid iSIU System</t>
  </si>
  <si>
    <t>Physical Asset Condition,
and Ignition Monitoring</t>
  </si>
  <si>
    <t>Real-time
monitoring of
Radford, Boulder and North
Shore circuits</t>
  </si>
  <si>
    <t xml:space="preserve">Weather stations </t>
  </si>
  <si>
    <t xml:space="preserve">EGM Meta-Alert
System </t>
  </si>
  <si>
    <t>Fault Indicator Serviced (SAF_2)</t>
  </si>
  <si>
    <t xml:space="preserve">Fault Indicators Serviced </t>
  </si>
  <si>
    <t>HD Cameras (ALERTWildfire HD Cameras)</t>
  </si>
  <si>
    <t xml:space="preserve">Continuous Monitoring During Hazardous Conditions
15 cameras in 7 Key Locations Across BVES service Territory
</t>
  </si>
  <si>
    <t>Technosylva – Fire Growth Potential Software</t>
  </si>
  <si>
    <t xml:space="preserve">Visual Awareness in areas adjacent to electrical assets.
Immediate fire alert
</t>
  </si>
  <si>
    <t>Fire Spread
Modeling</t>
  </si>
  <si>
    <t xml:space="preserve">BVES is utilizing Technosylva’s FireCast and FireSim Applications to predict fire spread and consequence outputs such as fire perimeter size, structures impacted, and populations affected
</t>
  </si>
  <si>
    <t xml:space="preserve">Capability to forecast consequences
that wildfire will have on a particular area
</t>
  </si>
  <si>
    <t>Circuit Miles Replaced</t>
  </si>
  <si>
    <t># of TripSavers connected to SCADA</t>
  </si>
  <si>
    <t># of Non-exempt surge arresters replaced</t>
  </si>
  <si>
    <t># of Tree Attachments Removed</t>
  </si>
  <si>
    <t>% of Project Completed</t>
  </si>
  <si>
    <t>90% or more of work orders compelted on schedule for the year</t>
  </si>
  <si>
    <t>Review Grid Procedures and Update Annually</t>
  </si>
  <si>
    <t>Conduct Training and Review Procdures for Elevated Fire Risk Conditions</t>
  </si>
  <si>
    <t>Evaluate annually workforce training and adequacy</t>
  </si>
  <si>
    <t># of Poles Tested</t>
  </si>
  <si>
    <t># of Substations Inspected</t>
  </si>
  <si>
    <t># of Poles Replaced or Reinforced</t>
  </si>
  <si>
    <t># of Poles Hardened with Wire Mesh Wrap</t>
  </si>
  <si>
    <t># of switches connected to SCADA</t>
  </si>
  <si>
    <t># of units replaced</t>
  </si>
  <si>
    <t>GD_33</t>
  </si>
  <si>
    <t>GD_35</t>
  </si>
  <si>
    <t>GD_36</t>
  </si>
  <si>
    <t>GD_37</t>
  </si>
  <si>
    <t>GD_38</t>
  </si>
  <si>
    <t>Evacuation Route Hardening Project (GD_4)</t>
  </si>
  <si>
    <t>Circuit/Circuit
Segment ID</t>
  </si>
  <si>
    <t>Circuit/Circuit
Segment
Name</t>
  </si>
  <si>
    <t>Circuit/Circuit
Segment
Length
(overhead
circuit miles)</t>
  </si>
  <si>
    <t>Baldwin</t>
  </si>
  <si>
    <t>Shay</t>
  </si>
  <si>
    <t>Interlaken</t>
  </si>
  <si>
    <t>Clubview</t>
  </si>
  <si>
    <t>Erwin Lake</t>
  </si>
  <si>
    <t>Goldmine</t>
  </si>
  <si>
    <t>North Shore</t>
  </si>
  <si>
    <t>Sunset</t>
  </si>
  <si>
    <t>Boulder</t>
  </si>
  <si>
    <t>Radford</t>
  </si>
  <si>
    <t>Number of Weather Stations Serviced</t>
  </si>
  <si>
    <t>% of Installed FI's Serviced</t>
  </si>
  <si>
    <t>Number of circuits installed on per year.</t>
  </si>
  <si>
    <t>% of Installed Sensors Serviced</t>
  </si>
  <si>
    <t>Fuels</t>
  </si>
  <si>
    <t>Fuel Complexity</t>
  </si>
  <si>
    <t>Surface</t>
  </si>
  <si>
    <t xml:space="preserve">Fuel model complex is a measure of the fuel model loads and age present in the territory. </t>
  </si>
  <si>
    <t>LANDFIRE enhanced with Technosylva proprietary fuels data</t>
  </si>
  <si>
    <t>quarterly</t>
  </si>
  <si>
    <t>30 m</t>
  </si>
  <si>
    <t>Live Fuel Moisture Content</t>
  </si>
  <si>
    <t>Live Fuel Moisture Content - Herbaceous and Woody</t>
  </si>
  <si>
    <t>Proprietary machine learning dataset created by Technosylva</t>
  </si>
  <si>
    <t>annually</t>
  </si>
  <si>
    <t>2 km</t>
  </si>
  <si>
    <t>Daily</t>
  </si>
  <si>
    <t xml:space="preserve">Terrain </t>
  </si>
  <si>
    <t>Terrain Difficulty</t>
  </si>
  <si>
    <t>Index to quantify difficulty in fire suppression efforts based on Accessibility, Penetrability, and Fireline Opening indexes</t>
  </si>
  <si>
    <t xml:space="preserve">Technosylva proprietary index. </t>
  </si>
  <si>
    <t>Weather</t>
  </si>
  <si>
    <t xml:space="preserve">Dead Fuel Moisture Content </t>
  </si>
  <si>
    <t>Dead Fuel Moisture Content</t>
  </si>
  <si>
    <t xml:space="preserve">WRF with Nelson Dead Fuel Moisture Model </t>
  </si>
  <si>
    <t>daily</t>
  </si>
  <si>
    <t>1 hr</t>
  </si>
  <si>
    <t>Wind Speed</t>
  </si>
  <si>
    <t>10 m</t>
  </si>
  <si>
    <t>Hourly snapshot of the wind at 10 meters above ground level across the territory</t>
  </si>
  <si>
    <t xml:space="preserve">WRF </t>
  </si>
  <si>
    <t>Wind Gust</t>
  </si>
  <si>
    <t>Sudden increase in wind speed. Technosyvla estimates wind gust magnitudes through a machine learning-based parameterization scheme.</t>
  </si>
  <si>
    <t>WRF with Technosylva proprietary algorithm</t>
  </si>
  <si>
    <t xml:space="preserve">2 km </t>
  </si>
  <si>
    <t>Hotspots</t>
  </si>
  <si>
    <t xml:space="preserve">Fire Activity </t>
  </si>
  <si>
    <t>Satellite detected hotspot data from 2012 to 2022 was used to train ML algorithms to be used in real-time estimation of FPI.</t>
  </si>
  <si>
    <t>VIIRS with Technosylva proprietary algorithm</t>
  </si>
  <si>
    <t>On model update</t>
  </si>
  <si>
    <t>hexel level 8 (0.78 mi)</t>
  </si>
  <si>
    <t>3 hr</t>
  </si>
  <si>
    <t>1% (Asset)</t>
  </si>
  <si>
    <t>5%
(Asset)</t>
  </si>
  <si>
    <t>10%
(Asset)</t>
  </si>
  <si>
    <t>15%
(Asset)</t>
  </si>
  <si>
    <t>Ensure that new construction meets BVES standards.</t>
  </si>
  <si>
    <t>Ensure that the tree attachment was removed and the new construction meets BVES standards.</t>
  </si>
  <si>
    <t>Grid Design</t>
  </si>
  <si>
    <t xml:space="preserve">Ensure that the correct material was used and that constructions meets BVES standards. </t>
  </si>
  <si>
    <t xml:space="preserve">UAV Thermography </t>
  </si>
  <si>
    <t>QA/QC</t>
  </si>
  <si>
    <t>Ensure that the inspection findings are correct.</t>
  </si>
  <si>
    <t>Circuit Miles</t>
  </si>
  <si>
    <t xml:space="preserve">Desktop </t>
  </si>
  <si>
    <t>To ensure that the field inspector is following BVES procedures for detailed inspections.</t>
  </si>
  <si>
    <t># of Field Inspector</t>
  </si>
  <si>
    <t>Desktop/Field</t>
  </si>
  <si>
    <t>GD_1 &amp; GD_3</t>
  </si>
  <si>
    <t xml:space="preserve">Covered Conductor Replacement Project </t>
  </si>
  <si>
    <t>VM-10 &amp; VM_12</t>
  </si>
  <si>
    <t># of trees remediated or removed to prevent fall-in</t>
  </si>
  <si>
    <t>Circuit Miles Cleared</t>
  </si>
  <si>
    <t>VM-7</t>
  </si>
  <si>
    <t># of Poles Cleared</t>
  </si>
  <si>
    <t>Wood &amp; slash removed per VM Contract</t>
  </si>
  <si>
    <t># of Substations Cleared</t>
  </si>
  <si>
    <t>Review Post-fire service restoration procedures annually</t>
  </si>
  <si>
    <t># of VM QCs Performed</t>
  </si>
  <si>
    <t>90% or more of work orders completed on schedule for the year</t>
  </si>
  <si>
    <t xml:space="preserve">Integrated vegetation management </t>
  </si>
  <si>
    <t>BVES does not have any programs under this initiative</t>
  </si>
  <si>
    <t>Inspection of Entire Service Area</t>
  </si>
  <si>
    <t>Entire Service Area</t>
  </si>
  <si>
    <t>Monthly inspections of all in-service substations</t>
  </si>
  <si>
    <t>Patrol Inspection</t>
  </si>
  <si>
    <t>To ensure that the field inspector is following BVES procedures for patrol inspections.</t>
  </si>
  <si>
    <t>Local County Fire Department</t>
  </si>
  <si>
    <t>•	Communication capabilities (staffing, resources, technologies)
•	Methods for information exchange
•	Backup systems &amp; data management strategy
•	Common alerting protocols &amp; messaging
•	Predefined emergency contacts (See BVES Emergency Plan)</t>
  </si>
  <si>
    <t>Annually (around April – May)</t>
  </si>
  <si>
    <t>Law Enforcement</t>
  </si>
  <si>
    <t>County Sheriff’s Office</t>
  </si>
  <si>
    <t>•	Real-time emergency alerts &amp; PSPS activation notifications
•	Coordination on public safety response
•	Information sharing through secured channels (See Section X, Emergency Plan)</t>
  </si>
  <si>
    <t>Office of Emergency Services</t>
  </si>
  <si>
    <t>County &amp; State OES Agencies</t>
  </si>
  <si>
    <t>•	Multi-agency coordination &amp; data-sharing
•	Situational reports on wildfire threats &amp; grid stability
•	PSPS debrief meetings (See Section Y, Emergency Plan)</t>
  </si>
  <si>
    <t>Quarterly</t>
  </si>
  <si>
    <t>Regulatory &amp; Government</t>
  </si>
  <si>
    <t>CPUC &amp; Energy Safety</t>
  </si>
  <si>
    <t>•	PSPS notifications &amp; compliance reporting
•	Emergency operations monitoring
•	Performance evaluation of emergency communication protocols (See Section Z, Emergency Plan)</t>
  </si>
  <si>
    <t>As needed</t>
  </si>
  <si>
    <t>Interconnected Electrical Corporations</t>
  </si>
  <si>
    <t>Neighboring Utility Companies</t>
  </si>
  <si>
    <t>•	Mutual aid coordination
•	Load balancing &amp; resource-sharing agreements
•	PSPS grid impact assessments (See Section A, Emergency Plan)</t>
  </si>
  <si>
    <t>Annually and during potential events</t>
  </si>
  <si>
    <t>Limited feedback on wildfire &amp; PSPS emergency plan</t>
  </si>
  <si>
    <t>Less than 10% of state &amp; local government stakeholders have participated in emergency plan review.</t>
  </si>
  <si>
    <t>Inconsistent notification receipt across agencies</t>
  </si>
  <si>
    <t>More than 50% of government partners have independent &amp; non-standardized communication systems.</t>
  </si>
  <si>
    <t>General Public</t>
  </si>
  <si>
    <t>Wildfire</t>
  </si>
  <si>
    <t>Customer response tracking, outage website analytics, media monitoring</t>
  </si>
  <si>
    <t>Real-time outage updates, restoration estimates, safety guidance</t>
  </si>
  <si>
    <t>Wildfire-related outage</t>
  </si>
  <si>
    <t>PSPS-related outage</t>
  </si>
  <si>
    <t>Restoration of service</t>
  </si>
  <si>
    <t>Timely updates on service restoration, customer support access</t>
  </si>
  <si>
    <t>Priority Essential Services</t>
  </si>
  <si>
    <t>Response confirmation from critical infrastructure facilities, status reports</t>
  </si>
  <si>
    <t>Advance warning for power disruptions, continuity planning, emergency backup needs</t>
  </si>
  <si>
    <t>Timely restoration of service for critical operations</t>
  </si>
  <si>
    <t>AFN Populations</t>
  </si>
  <si>
    <t>All event types</t>
  </si>
  <si>
    <t>Follow-up calls, coordination with AFN service providers, CRC check-ins</t>
  </si>
  <si>
    <t>Ensuring accessibility of messages, timely assistance, medical equipment support</t>
  </si>
  <si>
    <t>Populations with Limited English Proficiency</t>
  </si>
  <si>
    <t>Community feedback channels, multilingual helpline logs</t>
  </si>
  <si>
    <t>Availability of translated materials, culturally appropriate outreach</t>
  </si>
  <si>
    <t>People in Remote Areas</t>
  </si>
  <si>
    <t>Local emergency teams confirm receipt through direct interaction</t>
  </si>
  <si>
    <t>Reliable communication in areas with low connectivity, emergency preparedness support</t>
  </si>
  <si>
    <t>Elderly Residents</t>
  </si>
  <si>
    <t>People with Limited Technology Access</t>
  </si>
  <si>
    <t>AFN Populations (People with Disabilities, Medical Needs, or Other Functional Limitations)</t>
  </si>
  <si>
    <t>Essential Service Providers (Hospitals, Fire Departments, Water Systems, etc.)</t>
  </si>
  <si>
    <t>Less than 10% of state &amp; local government stakeholders have been able to provide feedback on emergency preparedness planning</t>
  </si>
  <si>
    <t>Low participation from AFN communities in outreach programs</t>
  </si>
  <si>
    <t>Many AFN residents are unaware of BVES wildfire &amp; PSPS preparedness programs due to outreach gaps in language access &amp; accessibility limitations</t>
  </si>
  <si>
    <t>Inefficiencies in real-time emergency alert delivery</t>
  </si>
  <si>
    <t>Some customers report delays in receiving emergency alerts via SMS, IVR, &amp; automated calls during PSPS events, especially in low-signal rural areas</t>
  </si>
  <si>
    <t>Limited awareness of vegetation management efforts</t>
  </si>
  <si>
    <t>Many customers do not understand how vegetation management reduces wildfire risk, leading to public concerns about tree-trimming activities</t>
  </si>
  <si>
    <t>Barriers to outreach in remote communities</t>
  </si>
  <si>
    <t>Remote-area residents face connectivity challenges &amp; rely heavily on radio, in-person outreach, &amp; satellite-based messaging</t>
  </si>
  <si>
    <t>No Current Partnerships Exist</t>
  </si>
  <si>
    <t>Review and Update as needed PSPS and EDRP each year (Tracking ID: EP-1)</t>
  </si>
  <si>
    <t>100% Completed by December 31, 2026</t>
  </si>
  <si>
    <t>100% Completed by December 31, 2027</t>
  </si>
  <si>
    <t>100% Completed by December 31, 2028</t>
  </si>
  <si>
    <t>Conduct Stakeholder Briefs quarterly and Annual Tabletop Exercise (Tracking ID: EP_2)</t>
  </si>
  <si>
    <t xml:space="preserve">Annual Table Top Exercise completed by June 30, 2026       Stakeholder Briefs completed by August 31, 2026 </t>
  </si>
  <si>
    <t xml:space="preserve">Annual Table Top Exercise completed by June 30, 2027       Stakeholder Briefs completed by August 31, 2027 </t>
  </si>
  <si>
    <t>Annual Table Top Exercise completed by June 30, 2028       Stakeholder Briefs completed by August 31, 2028</t>
  </si>
  <si>
    <t>Achieve satisfactory outreach evaluation on semi-annual PSPS and wildfire customer survey. (Satisfactory is &gt;60% overall.)(Tracking ID: EP_3)</t>
  </si>
  <si>
    <t>Review procedures for Customer support in wildfire and PSPS emergencies annually (Tracking ID: EP_4)</t>
  </si>
  <si>
    <t>EP_5</t>
  </si>
  <si>
    <t>Line‐clearance qualified tree‐trimmer</t>
  </si>
  <si>
    <t>Limited coordination with Local Government and Agencies</t>
  </si>
  <si>
    <t>San Bernardino County Third District Supervisor</t>
  </si>
  <si>
    <t>WMP and PSPS</t>
  </si>
  <si>
    <t>Meeting with County Supervisor Rowe</t>
  </si>
  <si>
    <t>Group presentation with Q&amp;A</t>
  </si>
  <si>
    <t>Big Bear Mountain Mutual Aid Association (MMAA)</t>
  </si>
  <si>
    <t>Grid Design, Operations, and Maintenance</t>
  </si>
  <si>
    <t>The USFS has a very heavy workload in addition to its permitting work and has a very small staff to accomplish the workload. Additionally, the USFS has many permit requests to process and does not necessarily have the internal capability to determine which requests need to be processed as a high priority. Therefore, it is beneficial engage the USFS staff early and frequently to emphasize the priority of the project; especially, wildfire mitigation initiatives.</t>
  </si>
  <si>
    <t>Radford Line Replacement Project</t>
  </si>
  <si>
    <t>Fire Potential Index (FPI)</t>
  </si>
  <si>
    <t>Situational Awareness and Forecasting</t>
  </si>
  <si>
    <t>Implementation of FPI has provided BVES more granularity in evaluating operational actions to mitigate wildfire risk.</t>
  </si>
  <si>
    <t>Circulating FPI to staff every day raises the situational awareness on the wildfire risk for the day and helps drive the right operational decisions each day to ensure the distribution system is operated in a safe manner.</t>
  </si>
  <si>
    <t>Currently implements. BVES will continue to review its effectiveness each year as an ongoing effort.</t>
  </si>
  <si>
    <t>2026-2028 WMP Section 10.6</t>
  </si>
  <si>
    <t>Supply Chain</t>
  </si>
  <si>
    <t>Procurement lead time for large and technically advanced electrical equipment (substation transformers, intelligent switchgear and reclosers, capacitor banks, etc.) is extremely lengthy (15-18 months).</t>
  </si>
  <si>
    <t xml:space="preserve">Procurement of electrical equipment must be performed as soon as feasible due to the long lead times. When this is coupled with permitting time and GRC approval time, a project can easily extend out to 3-5 years. </t>
  </si>
  <si>
    <t>Risk based planning</t>
  </si>
  <si>
    <t>Risk Methodology and Assessment and Wildfire Mitigation Strategy</t>
  </si>
  <si>
    <t xml:space="preserve">Utilize Technosylva's FireSight model to prioritize WMP initiatives.  </t>
  </si>
  <si>
    <t>2026-2028 WMP Section 6</t>
  </si>
  <si>
    <t>2023-2024</t>
  </si>
  <si>
    <t>Community engagement</t>
  </si>
  <si>
    <t>Ongoing</t>
  </si>
  <si>
    <t>2026-2028 WMP Section 11</t>
  </si>
  <si>
    <t>PSPS Preparation</t>
  </si>
  <si>
    <t>Drills and Table Top Exercises have led to enhancements for training PSPS response teams by (1) Elevated exercise complexity with interactive elements to simulate real-world scenarios; (2) Role-specific training and action cards for individual practice and training; and (3) Backup training to bolster operational readiness and response capability</t>
  </si>
  <si>
    <t>PSPS Response</t>
  </si>
  <si>
    <t>Lessons learned from other IOUs is leading to improved PSPS Response</t>
  </si>
  <si>
    <t>IOUs have collectively reported that utilities made strides to enhance collaboration with Public Safety Partners</t>
  </si>
  <si>
    <t>2026-2028 WMP</t>
  </si>
  <si>
    <t>PSPS Customer Impact Mitigation</t>
  </si>
  <si>
    <t>Reduce customer burden for the access and functional needs (AFN) population and disadvantaged communities (DACs), through improved notification systems and Community Resource Centers (CRCs).
Additional CRC amenities considered with a focus on additional charging units.</t>
  </si>
  <si>
    <t>PSPS Communication and Notification Improvements</t>
  </si>
  <si>
    <t>Addressing concerns regarding excessive or inaccurate notifications to customers and Public Safety Partners.
Customers report being frustrated with too much communication. Allow customers to select notification options.</t>
  </si>
  <si>
    <t>PSPS Operational Coordination and Standardization</t>
  </si>
  <si>
    <t>Standardizing naming conventions and processes across different operational aspects to minimize confusion and errors.
During tabletop exercises, participants reported confusion in the naming convention. Ensure simple naming conventions when disseminating information. Consider colors/numbers and clear/concise naming. Consider using an unfamiliar audience to see if they can understand the convention.</t>
  </si>
  <si>
    <t>PSPS Situational Awareness and Training</t>
  </si>
  <si>
    <t>Providing further training and standardization to ensure all personnel are proficient in hosting operational briefings and calls.
During tabletop exercises, participants reported confusion in the naming convention. Adopt a standard template and memo for communication per topic and customer group. Conduct position-specific training to improve situational awareness, especially regarding scope changes during PSPS events.</t>
  </si>
  <si>
    <t>Covered conductors working group reports have provided an excellent technical basis for making grid design and maintenance decisions.</t>
  </si>
  <si>
    <t>2026-2028 WMP Section 8</t>
  </si>
  <si>
    <t>Risk Methodology and Assessment</t>
  </si>
  <si>
    <t>RMWG Reports</t>
  </si>
  <si>
    <t>Utility Vegetation Management Best Practices for Wildfire Safety</t>
  </si>
  <si>
    <t>Vegetation Management and Inspection</t>
  </si>
  <si>
    <t>Meeting report.</t>
  </si>
  <si>
    <t>The permitting process with the US Forrest Service is a lengthy and challenging process/</t>
  </si>
  <si>
    <t>Situational. Currently, BVES does not have any projects requiring significant USFS permitting.</t>
  </si>
  <si>
    <t>Currently implemented in BVES's planning process.</t>
  </si>
  <si>
    <t>Emergency Preparedness, Collaboration, and Community outreach</t>
  </si>
  <si>
    <t>Performance Metric</t>
  </si>
  <si>
    <t>Section associated with the Performance Metric (state “WMP” if the metric applies to entire plan)</t>
  </si>
  <si>
    <t>Estimated Annual Decline in PSPS Events and PSPS Impact on Customers</t>
  </si>
  <si>
    <t>Activity Effectiveness – Wildfire Risk</t>
  </si>
  <si>
    <t>Inspection Activity (Program)</t>
  </si>
  <si>
    <t>Initiative/Activity Being Audited</t>
  </si>
  <si>
    <t>Tree Attachment  Removal Project</t>
  </si>
  <si>
    <t>Ensure that the inspections are being completed to BVES standards.</t>
  </si>
  <si>
    <t>Initiative/ Activity Being Audited</t>
  </si>
  <si>
    <t>Number of Outages in Past Three Years</t>
  </si>
  <si>
    <t>Cumulative Outage Duration (minutes)</t>
  </si>
  <si>
    <t>Cumulative Number of Customers Impacted by Outages</t>
  </si>
  <si>
    <t>Activities based on weather conditions (VM-13)</t>
  </si>
  <si>
    <t>Review Vegetation Management Emergency Response Procedures Annually</t>
  </si>
  <si>
    <t>Cumulativ e (Cml.) Quarterly Target Year 1, Q1</t>
  </si>
  <si>
    <t>Cml. Quarterly Target Year 1, Q3</t>
  </si>
  <si>
    <t>Cml. Quarterly Target Year 1, Q2</t>
  </si>
  <si>
    <t>Cml. Quarterly Target Year 1, Q4</t>
  </si>
  <si>
    <t>Cml. Quarterly Target Year 2, Q1</t>
  </si>
  <si>
    <t>Cml. Quarterly Target Year 2, Q2</t>
  </si>
  <si>
    <t>Cml. Quarterly Target Year 2, Q3</t>
  </si>
  <si>
    <t>Cml. Quarterly Target Year 2, Q4</t>
  </si>
  <si>
    <t>Cml. Quarterly Target Year 3, Q1</t>
  </si>
  <si>
    <t>Cml. Quarterly Target Year 3, Q2</t>
  </si>
  <si>
    <t>Cml. Quarterly Target Year 3, Q3</t>
  </si>
  <si>
    <t>Cml. Quarterly Target Year 3, Q4</t>
  </si>
  <si>
    <t>Activity Timeline Target</t>
  </si>
  <si>
    <t>UAV HD Photography / Videography</t>
  </si>
  <si>
    <t>Annual survey of entire service area</t>
  </si>
  <si>
    <t>Five-year cycle of entire service area. Higher risk circuits every 3 years.</t>
  </si>
  <si>
    <t xml:space="preserve">Fall-in Mitigation and High-Risk Species </t>
  </si>
  <si>
    <t>Reference to Electrical Corporation Training / Qualification Programs</t>
  </si>
  <si>
    <t>Activity (Tracking ID #)</t>
  </si>
  <si>
    <t>Three- Year Total</t>
  </si>
  <si>
    <t>Continue to work with other IOUs to gain knowledge and best practices from their direct experiences.</t>
  </si>
  <si>
    <t xml:space="preserve">Conducted virtual meeting on at 10:30 am January 21, 2025 </t>
  </si>
  <si>
    <t>Briefed MMAA at 9:00 am on February 11, 2025</t>
  </si>
  <si>
    <t>Name of County, City, or Tribal Agency or Civil Society Organization
(e.g., nongovernmental organization, fire safe council)</t>
  </si>
  <si>
    <t>Program, Plan, or Document</t>
  </si>
  <si>
    <t>Last Version of Collaboration</t>
  </si>
  <si>
    <t>Level of Collaboration</t>
  </si>
  <si>
    <t>Previous Tracking ID (if applicable)</t>
  </si>
  <si>
    <t>By transitioning to risk models that provide risk analysis at the segment level, BVES is now able to prioritize its grid hardening efforts in its highest risk spots with significant precision.</t>
  </si>
  <si>
    <t>BVES has transitioned to utilizing quantitative risk modeling (Technosylva's FireSight) in prioritizing WMP Initiatives.</t>
  </si>
  <si>
    <t>Discontinued Activity (Tracking ID)</t>
  </si>
  <si>
    <t>Rationale for Discontinuation</t>
  </si>
  <si>
    <t>Lessons Learned</t>
  </si>
  <si>
    <t>Replacement Activities (include page # where discussed)</t>
  </si>
  <si>
    <t>Initiative</t>
  </si>
  <si>
    <t>Gap or Limitation Subject</t>
  </si>
  <si>
    <t>Brief Description of Gap or Limitation</t>
  </si>
  <si>
    <t>Remedial Action Plan</t>
  </si>
  <si>
    <t>Target Community</t>
  </si>
  <si>
    <t>Interests or Concerns Before, During, and After Wildfire and PSPS events</t>
  </si>
  <si>
    <t>Stakeholder Group/Target Community</t>
  </si>
  <si>
    <t>Event Type</t>
  </si>
  <si>
    <t>Method(s) for Communicating</t>
  </si>
  <si>
    <t>Means to Verify Message Receipt</t>
  </si>
  <si>
    <t>Subject of Gap or Limitation</t>
  </si>
  <si>
    <t>Strategy for Improvement</t>
  </si>
  <si>
    <t>Scenario ID</t>
  </si>
  <si>
    <t>Design Scenario</t>
  </si>
  <si>
    <t>Purpose</t>
  </si>
  <si>
    <t>WL1</t>
  </si>
  <si>
    <t>WL2</t>
  </si>
  <si>
    <t>Assumption</t>
  </si>
  <si>
    <t>Justification</t>
  </si>
  <si>
    <t>Limitation</t>
  </si>
  <si>
    <t>Applicable Models</t>
  </si>
  <si>
    <t>Entry #</t>
  </si>
  <si>
    <t>Circuit ID</t>
  </si>
  <si>
    <t>Name of Circuit</t>
  </si>
  <si>
    <t>Dates of Outages</t>
  </si>
  <si>
    <t>Number of Customers Hours of PSPS per Outage</t>
  </si>
  <si>
    <t>Measures Taken, or Planned to Be Taken, to Reduce the Need for and Impact of Future PSPS of Circuit</t>
  </si>
  <si>
    <t>Ignition Date</t>
  </si>
  <si>
    <t>Fire Name</t>
  </si>
  <si>
    <t>Official Cause</t>
  </si>
  <si>
    <t>Fire Size (acres)</t>
  </si>
  <si>
    <t>No. of Fatalities</t>
  </si>
  <si>
    <t>No. of Structures Destroyed and Damaged</t>
  </si>
  <si>
    <t>Financial Loss (US$)</t>
  </si>
  <si>
    <t>Lesson(s) Learned</t>
  </si>
  <si>
    <t>HFTD Tier 2</t>
  </si>
  <si>
    <t>HFTD Tier 3</t>
  </si>
  <si>
    <t>Non-HFTD</t>
  </si>
  <si>
    <t>Total</t>
  </si>
  <si>
    <t>Area served (sq. mi.)</t>
  </si>
  <si>
    <t>Number of customers served</t>
  </si>
  <si>
    <t>Overhead transmission lines (circuit miles)</t>
  </si>
  <si>
    <t>Overhead distribution lines (circuit miles)</t>
  </si>
  <si>
    <t>Underground transmission lines (circuit miles)</t>
  </si>
  <si>
    <t>Underground distribution lines (circuit miles)</t>
  </si>
  <si>
    <t>Year of WMP Cycle</t>
  </si>
  <si>
    <t>Spend (thousands $USD)</t>
  </si>
  <si>
    <t>Assumption that underlies the use of the metric</t>
  </si>
  <si>
    <t>Priority</t>
  </si>
  <si>
    <t>Risk</t>
  </si>
  <si>
    <t>Risk Driver</t>
  </si>
  <si>
    <t>x% of ignitions in HFTD</t>
  </si>
  <si>
    <t>Topographical and Climatological Risk Factors</t>
  </si>
  <si>
    <t>Contact from object</t>
  </si>
  <si>
    <t>Animal contact</t>
  </si>
  <si>
    <t>Land vehicle contact</t>
  </si>
  <si>
    <t>Aircraft vehicle contact</t>
  </si>
  <si>
    <t>Other contact from object</t>
  </si>
  <si>
    <t>Unknown</t>
  </si>
  <si>
    <t>Vegetation contact</t>
  </si>
  <si>
    <t>Fall-in (branch failure)</t>
  </si>
  <si>
    <t>Fall-in (trunk failure)</t>
  </si>
  <si>
    <t>Fall-in (root failure)</t>
  </si>
  <si>
    <t>Blow-in</t>
  </si>
  <si>
    <t>Grow-in</t>
  </si>
  <si>
    <t>Equipment / facility failure or damage</t>
  </si>
  <si>
    <t>Anchor/guy</t>
  </si>
  <si>
    <t>Capacitor bank</t>
  </si>
  <si>
    <t>Conductor</t>
  </si>
  <si>
    <t>Connector device</t>
  </si>
  <si>
    <t>Cross arm</t>
  </si>
  <si>
    <t>Fuse</t>
  </si>
  <si>
    <t>Cutout</t>
  </si>
  <si>
    <t>Insulator and bushing</t>
  </si>
  <si>
    <t>Lightning arrestor</t>
  </si>
  <si>
    <t>Pole</t>
  </si>
  <si>
    <t>Recloser</t>
  </si>
  <si>
    <t>Relay</t>
  </si>
  <si>
    <t>Sectionalizer</t>
  </si>
  <si>
    <t>Splice</t>
  </si>
  <si>
    <t>Switch</t>
  </si>
  <si>
    <t>Tap</t>
  </si>
  <si>
    <t>Tie wire</t>
  </si>
  <si>
    <t>Transformer</t>
  </si>
  <si>
    <t>Other</t>
  </si>
  <si>
    <t>Wire-to-wire contact</t>
  </si>
  <si>
    <t>Contamination</t>
  </si>
  <si>
    <t>Protective device operation</t>
  </si>
  <si>
    <t>Vandalism/ theft</t>
  </si>
  <si>
    <t>Lightning</t>
  </si>
  <si>
    <t>Dig-in</t>
  </si>
  <si>
    <t>Name of County, City, or Tribal Agency or Civil Society Organization (e.g., nongovernmental organization, fire safe council)</t>
  </si>
  <si>
    <t>Public Safety Partner Group</t>
  </si>
  <si>
    <t>Name of Entity</t>
  </si>
  <si>
    <t>Key Protocols</t>
  </si>
  <si>
    <t>Frequency of Prearranged Communication Review and Update</t>
  </si>
  <si>
    <t>Fire</t>
  </si>
  <si>
    <t>Section; Page number</t>
  </si>
  <si>
    <t>Feature Group</t>
  </si>
  <si>
    <t>Feature</t>
  </si>
  <si>
    <t>Altitude</t>
  </si>
  <si>
    <t>Description</t>
  </si>
  <si>
    <t>Source</t>
  </si>
  <si>
    <t>Update Cadence</t>
  </si>
  <si>
    <t>Spatial Granularity</t>
  </si>
  <si>
    <t>Temporal Granularity</t>
  </si>
  <si>
    <t>Detection System</t>
  </si>
  <si>
    <t>Capabilities</t>
  </si>
  <si>
    <t>Companion Technologies</t>
  </si>
  <si>
    <t>Contribution to Fire Detection and Confirmation</t>
  </si>
  <si>
    <t>System</t>
  </si>
  <si>
    <t>Measurement/ Observation</t>
  </si>
  <si>
    <t>Frequency</t>
  </si>
  <si>
    <t>Purpose and Integration</t>
  </si>
  <si>
    <t>Previous Tracking ID, if applicable</t>
  </si>
  <si>
    <t>Target Unit</t>
  </si>
  <si>
    <t>Worker Title</t>
  </si>
  <si>
    <t>Minimum Qualifications for Target Role</t>
  </si>
  <si>
    <t>Applicable Certifications</t>
  </si>
  <si>
    <t># of Electrical Corporation Employees with Min Quals</t>
  </si>
  <si>
    <t># of Electrical Corporation Employees with Special Certifications</t>
  </si>
  <si>
    <t># of Contractor Employees with Applicable Certifications</t>
  </si>
  <si>
    <t>Total # of Employees</t>
  </si>
  <si>
    <t>One year of arboriculture experience or degree in relevant field</t>
  </si>
  <si>
    <t>Priority Level</t>
  </si>
  <si>
    <t>0-30 Days</t>
  </si>
  <si>
    <t>31-90 Days</t>
  </si>
  <si>
    <t>91-180 Days</t>
  </si>
  <si>
    <t>181+ Days</t>
  </si>
  <si>
    <t>Priority 1</t>
  </si>
  <si>
    <t>Priority 2</t>
  </si>
  <si>
    <t>Priority 3</t>
  </si>
  <si>
    <t>HTFD Area</t>
  </si>
  <si>
    <t>[Year 3}: Sample Size</t>
  </si>
  <si>
    <t>Confidence level / MOE</t>
  </si>
  <si>
    <t>Tracking ID</t>
  </si>
  <si>
    <t>Quality Program Type</t>
  </si>
  <si>
    <t>Objective of the Quality Program</t>
  </si>
  <si>
    <t>Partnering Agency/ Organization</t>
  </si>
  <si>
    <t>Activities</t>
  </si>
  <si>
    <t>Objectives</t>
  </si>
  <si>
    <t>Electrical Corporation Role</t>
  </si>
  <si>
    <t>Anticipated Accomplishments</t>
  </si>
  <si>
    <t>Type</t>
  </si>
  <si>
    <t>Area Inspected</t>
  </si>
  <si>
    <t>Distribution</t>
  </si>
  <si>
    <t>Section; Page Number</t>
  </si>
  <si>
    <t>Quantitative or Qualitative</t>
  </si>
  <si>
    <t>Activity (Tracking ID)</t>
  </si>
  <si>
    <t>Type of Audit</t>
  </si>
  <si>
    <t>Percent of Sample in the HFTD</t>
  </si>
  <si>
    <t>Covered Conductor Installation</t>
  </si>
  <si>
    <t>Field</t>
  </si>
  <si>
    <t>Asset Inspection</t>
  </si>
  <si>
    <t>Method of Inspection (Note 2)</t>
  </si>
  <si>
    <t>Governing Standards &amp; Operating Procedures</t>
  </si>
  <si>
    <t>Condition Find Rate Level 1</t>
  </si>
  <si>
    <t>Condition Find Rate Level 2</t>
  </si>
  <si>
    <t>Condition Find Rate Level 3</t>
  </si>
  <si>
    <t>Transmission</t>
  </si>
  <si>
    <t>Detailed</t>
  </si>
  <si>
    <t xml:space="preserve">Ground Inspections </t>
  </si>
  <si>
    <t>Three-year total</t>
  </si>
  <si>
    <t>Stakeholder</t>
  </si>
  <si>
    <t>Stakeholder Point of Contact</t>
  </si>
  <si>
    <t>Stakeholder Role</t>
  </si>
  <si>
    <t>Engagement Methods</t>
  </si>
  <si>
    <t>Overall Utility Risk</t>
  </si>
  <si>
    <t>Wildfire Risk</t>
  </si>
  <si>
    <t>Outage Program Risk</t>
  </si>
  <si>
    <t>RA-1, risk assessment methodology</t>
  </si>
  <si>
    <t>RA-1-B. Develop verification and validation documentation for ignition models.</t>
  </si>
  <si>
    <t>Risk Ranking</t>
  </si>
  <si>
    <t>Overall Utility Risk Score</t>
  </si>
  <si>
    <t>Wildfire Risk Score</t>
  </si>
  <si>
    <t>Outage Program Risk Score</t>
  </si>
  <si>
    <t>Top Risk Contributors</t>
  </si>
  <si>
    <t>Total Miles</t>
  </si>
  <si>
    <t>Version of Risk Model Used</t>
  </si>
  <si>
    <t>ID</t>
  </si>
  <si>
    <t>Risk Component</t>
  </si>
  <si>
    <t>Design Scenario(s)</t>
  </si>
  <si>
    <t>Key Inputs</t>
  </si>
  <si>
    <t>Source of Inputs (Data and/or Models)</t>
  </si>
  <si>
    <t>Key Outputs</t>
  </si>
  <si>
    <t>Units</t>
  </si>
  <si>
    <t>R1</t>
  </si>
  <si>
    <t>R2</t>
  </si>
  <si>
    <t>R3</t>
  </si>
  <si>
    <t>R4</t>
  </si>
  <si>
    <t>R5</t>
  </si>
  <si>
    <t>IRC1</t>
  </si>
  <si>
    <t>IRC2</t>
  </si>
  <si>
    <t>IRC3</t>
  </si>
  <si>
    <t>IRC4</t>
  </si>
  <si>
    <t>IRC5</t>
  </si>
  <si>
    <t>FRC1</t>
  </si>
  <si>
    <t>FRC2</t>
  </si>
  <si>
    <t>FRC3</t>
  </si>
  <si>
    <t>FRC4</t>
  </si>
  <si>
    <t>Topography</t>
  </si>
  <si>
    <t>Vegetation</t>
  </si>
  <si>
    <t>FRC5</t>
  </si>
  <si>
    <t>FRC6</t>
  </si>
  <si>
    <t>FRC7</t>
  </si>
  <si>
    <t>FRC8</t>
  </si>
  <si>
    <t>FRC9</t>
  </si>
  <si>
    <t>FRC10</t>
  </si>
  <si>
    <t>FRC11</t>
  </si>
  <si>
    <t>Extreme-Event Scenario</t>
  </si>
  <si>
    <t>ES1</t>
  </si>
  <si>
    <r>
      <rPr>
        <b/>
        <sz val="11"/>
        <rFont val="Calibri"/>
        <family val="2"/>
      </rPr>
      <t>Strategy:</t>
    </r>
    <r>
      <rPr>
        <sz val="11"/>
        <rFont val="Calibri"/>
        <family val="2"/>
      </rPr>
      <t xml:space="preserve"> Participate in AFN Council and Joint IOU WMP sessions.  Also, review other IOU PSPS reports and attend workshops on PSPS when offered.
</t>
    </r>
    <r>
      <rPr>
        <b/>
        <sz val="11"/>
        <rFont val="Calibri"/>
        <family val="2"/>
      </rPr>
      <t>Target timeline:</t>
    </r>
    <r>
      <rPr>
        <sz val="11"/>
        <rFont val="Calibri"/>
        <family val="2"/>
      </rPr>
      <t xml:space="preserve"> This is ongoing and Bear Valley should target all of these activities each year.</t>
    </r>
  </si>
  <si>
    <r>
      <rPr>
        <b/>
        <sz val="11"/>
        <rFont val="Calibri"/>
        <family val="2"/>
      </rPr>
      <t>Previous Tracking ID, if
applicable</t>
    </r>
  </si>
  <si>
    <r>
      <rPr>
        <b/>
        <sz val="11"/>
        <rFont val="Calibri"/>
        <family val="2"/>
      </rPr>
      <t>Quantitative or Qualitative
Target</t>
    </r>
  </si>
  <si>
    <r>
      <rPr>
        <b/>
        <sz val="11"/>
        <rFont val="Calibri"/>
        <family val="2"/>
      </rPr>
      <t># of Contracted Employees with
Min Quals</t>
    </r>
  </si>
  <si>
    <r>
      <rPr>
        <b/>
        <sz val="11"/>
        <rFont val="Calibri"/>
        <family val="2"/>
      </rPr>
      <t>Population
/Sample Unit</t>
    </r>
  </si>
  <si>
    <r>
      <rPr>
        <b/>
        <sz val="11"/>
        <rFont val="Calibri"/>
        <family val="2"/>
      </rPr>
      <t>Frequency or
Trigger (Note 1)</t>
    </r>
  </si>
  <si>
    <r>
      <rPr>
        <b/>
        <sz val="11"/>
        <rFont val="Calibri"/>
        <family val="2"/>
      </rPr>
      <t>% of HFRA and HFTD
Covered Annually by Inspectio n Type</t>
    </r>
  </si>
  <si>
    <r>
      <rPr>
        <sz val="11"/>
        <rFont val="Calibri"/>
        <family val="2"/>
      </rPr>
      <t>15%
(Asset)</t>
    </r>
  </si>
  <si>
    <r>
      <rPr>
        <b/>
        <sz val="11"/>
        <rFont val="Calibri"/>
        <family val="2"/>
      </rPr>
      <t>Previous Tracking ID (if
applicable)</t>
    </r>
  </si>
  <si>
    <t>2026
Overall Utility Risk</t>
  </si>
  <si>
    <t>2026: Population Size</t>
  </si>
  <si>
    <t>2026: Sample Size</t>
  </si>
  <si>
    <t>2026: Pass Rate Target</t>
  </si>
  <si>
    <t>2026 Target/Status</t>
  </si>
  <si>
    <t>% Risk Reduction for 2026</t>
  </si>
  <si>
    <t>% HFTD
Covered in 2026</t>
  </si>
  <si>
    <t>2026 Total</t>
  </si>
  <si>
    <t>2026: % of Sample in HFTD</t>
  </si>
  <si>
    <t>2026
End of Year Total / Completion Date</t>
  </si>
  <si>
    <t>2026
End of Year Total/Completion Date</t>
  </si>
  <si>
    <t>2027
Overall Utility Risk</t>
  </si>
  <si>
    <t>2027: Population Size</t>
  </si>
  <si>
    <t>2027: Sample Size</t>
  </si>
  <si>
    <t>2027: Pass Rate Target</t>
  </si>
  <si>
    <t>2027 Target/Status</t>
  </si>
  <si>
    <t>% Risk Reduction for 2027</t>
  </si>
  <si>
    <t>2027: % of Sample in HFTD</t>
  </si>
  <si>
    <t>2027 Total / Status</t>
  </si>
  <si>
    <t>2027 Status</t>
  </si>
  <si>
    <t>2028
Overall Utility Risk</t>
  </si>
  <si>
    <t>2028: Population Size</t>
  </si>
  <si>
    <t>2028: Sample Size</t>
  </si>
  <si>
    <t>2028: Pass Rate Target</t>
  </si>
  <si>
    <t>2028 Target/Status</t>
  </si>
  <si>
    <t>% Risk Reduction for 2028</t>
  </si>
  <si>
    <t>2028: % of Sample in HFTD</t>
  </si>
  <si>
    <t>2028 Total / Status</t>
  </si>
  <si>
    <t>2028 Status</t>
  </si>
  <si>
    <t>Third-Party Ground Patrol Inspections</t>
  </si>
  <si>
    <t>Third-Party Ground Patrol Inspections (GD_26</t>
  </si>
  <si>
    <t>Third-Party Ground Patrol</t>
  </si>
  <si>
    <t xml:space="preserve">Third-Party Ground Patrol </t>
  </si>
  <si>
    <t xml:space="preserve">Bear Valley has never invoked a PSPS so its direct experience is non-existent.  </t>
  </si>
  <si>
    <r>
      <rPr>
        <b/>
        <sz val="11"/>
        <color theme="1"/>
        <rFont val="Calibri"/>
        <family val="2"/>
      </rPr>
      <t>Strategy:</t>
    </r>
    <r>
      <rPr>
        <sz val="11"/>
        <color theme="1"/>
        <rFont val="Calibri"/>
        <family val="2"/>
      </rPr>
      <t xml:space="preserve"> Conduct a workshop for EDRP and PSPS with Local Government and Agencies and provide an opportunity for them to edit the EDRP and PSPS. Provide final copies of these documents to Local Government and Agencies.                
</t>
    </r>
    <r>
      <rPr>
        <b/>
        <sz val="11"/>
        <color theme="1"/>
        <rFont val="Calibri"/>
        <family val="2"/>
      </rPr>
      <t>Target timeline:</t>
    </r>
    <r>
      <rPr>
        <sz val="11"/>
        <color theme="1"/>
        <rFont val="Calibri"/>
        <family val="2"/>
      </rPr>
      <t xml:space="preserve"> Conduct coordination strategy for PSPS in 2026 and conduct coordination strategy for EDRP in 2027.</t>
    </r>
  </si>
  <si>
    <r>
      <rPr>
        <b/>
        <sz val="11"/>
        <color theme="1"/>
        <rFont val="Calibri"/>
        <family val="2"/>
      </rPr>
      <t>Strategy:</t>
    </r>
    <r>
      <rPr>
        <sz val="11"/>
        <color theme="1"/>
        <rFont val="Calibri"/>
        <family val="2"/>
      </rPr>
      <t xml:space="preserve"> Conduct a workshop for WMP Initiatives with Local Government and Agencies and provide an opportunity for them to review proposed initiatives.                
</t>
    </r>
    <r>
      <rPr>
        <b/>
        <sz val="11"/>
        <color theme="1"/>
        <rFont val="Calibri"/>
        <family val="2"/>
      </rPr>
      <t>Target timeline:</t>
    </r>
    <r>
      <rPr>
        <sz val="11"/>
        <color theme="1"/>
        <rFont val="Calibri"/>
        <family val="2"/>
      </rPr>
      <t xml:space="preserve"> Conduct coordination workshop for WMP Initiatives in 2026 and conduct WMP Initiative review in 2027.</t>
    </r>
  </si>
  <si>
    <t>Medium</t>
  </si>
  <si>
    <t>Service area mostly WUI </t>
  </si>
  <si>
    <t>Balloon contact</t>
  </si>
  <si>
    <t> None</t>
  </si>
  <si>
    <t>High</t>
  </si>
  <si>
    <t>Airport in close proximity to facilities </t>
  </si>
  <si>
    <t>3rd party contact</t>
  </si>
  <si>
    <t>None </t>
  </si>
  <si>
    <t>Low</t>
  </si>
  <si>
    <t> Heavy vegetation</t>
  </si>
  <si>
    <t>  Heavy vegetation</t>
  </si>
  <si>
    <t> Lightning storms</t>
  </si>
  <si>
    <t>  Lightning storms</t>
  </si>
  <si>
    <t>Voltage regulator/booster</t>
  </si>
  <si>
    <t>High winds</t>
  </si>
  <si>
    <t xml:space="preserve"> 60 observations/hour</t>
  </si>
  <si>
    <t>Allow for BVES to reduce risk of ignition or spark by reducing time to locate and isolate fault. BVES has  installed 162 on the system and 60 are connected to SCADA.</t>
  </si>
  <si>
    <t>Work with Local Government and Agencies to gain their input to Bear Valley's EDRP and PSPS.</t>
  </si>
  <si>
    <r>
      <rPr>
        <b/>
        <sz val="11"/>
        <color theme="1"/>
        <rFont val="Calibri"/>
        <family val="2"/>
      </rPr>
      <t>Strategy</t>
    </r>
    <r>
      <rPr>
        <sz val="11"/>
        <color theme="1"/>
        <rFont val="Calibri"/>
        <family val="2"/>
      </rPr>
      <t xml:space="preserve">: Host a 1.5-day workshop with state &amp; local agencies to review emergency preparedness strategies. Solicit verbal &amp; written comments from stakeholders. Assign liaison for follow-up engagement.                                      </t>
    </r>
    <r>
      <rPr>
        <b/>
        <sz val="11"/>
        <color theme="1"/>
        <rFont val="Calibri"/>
        <family val="2"/>
      </rPr>
      <t xml:space="preserve">Target Timeline: </t>
    </r>
    <r>
      <rPr>
        <sz val="11"/>
        <color theme="1"/>
        <rFont val="Calibri"/>
        <family val="2"/>
      </rPr>
      <t>By end of 2026</t>
    </r>
  </si>
  <si>
    <r>
      <rPr>
        <b/>
        <sz val="11"/>
        <color theme="1"/>
        <rFont val="Calibri"/>
        <family val="2"/>
      </rPr>
      <t>Strategy</t>
    </r>
    <r>
      <rPr>
        <sz val="11"/>
        <color theme="1"/>
        <rFont val="Calibri"/>
        <family val="2"/>
      </rPr>
      <t xml:space="preserve">: Develop a multi-channel alert system that includes text, email, &amp; secondary confirmation methods. Conduct a survey of public safety partners to align notification preferences with BVES’s capabilities.   </t>
    </r>
    <r>
      <rPr>
        <b/>
        <sz val="11"/>
        <color theme="1"/>
        <rFont val="Calibri"/>
        <family val="2"/>
      </rPr>
      <t>Target Timeline:</t>
    </r>
    <r>
      <rPr>
        <sz val="11"/>
        <color theme="1"/>
        <rFont val="Calibri"/>
        <family val="2"/>
      </rPr>
      <t xml:space="preserve"> By end of 2027.</t>
    </r>
  </si>
  <si>
    <t>PSPS</t>
  </si>
  <si>
    <t xml:space="preserve">BVES PSPS Working and Planning Group, Stakeholder Meeting </t>
  </si>
  <si>
    <t>Virtual Brief December 12, 2024</t>
  </si>
  <si>
    <t>Utility Wildfire General Order Scope Discussion</t>
  </si>
  <si>
    <t>Briefing to Local Stakeholders</t>
  </si>
  <si>
    <t>WMP</t>
  </si>
  <si>
    <t>Inland Empire Fire Safe Alliance Meeting</t>
  </si>
  <si>
    <t>Meeting</t>
  </si>
  <si>
    <t>Virtual Brief November 13, 2024</t>
  </si>
  <si>
    <t>IOU and PU Coordination Meeting</t>
  </si>
  <si>
    <t>Virtual Brief December 13, 2024</t>
  </si>
  <si>
    <t>PSPS Working Group Meeting + Microgrid Workshop - Central Region - AND- Inland Empire &amp; Northern Region</t>
  </si>
  <si>
    <t>Virtual Brief November 7, 2024</t>
  </si>
  <si>
    <t>Statewide Access and Functional Needs/Joint IOU Meeting</t>
  </si>
  <si>
    <t>CUEA Annual Conference</t>
  </si>
  <si>
    <t>CMUA Annual Wildfire Mitigation Plan Roundtable</t>
  </si>
  <si>
    <t>Collaborative Council / Joint access functional needs</t>
  </si>
  <si>
    <t>BVES and Big Bear Fire Department Coordination Meeting</t>
  </si>
  <si>
    <t>Meeting with Fire Fighting Agencies, USFS, other local community stakeholders</t>
  </si>
  <si>
    <t xml:space="preserve">Meeting Utilities &amp; Local Government &amp; Agencies </t>
  </si>
  <si>
    <t>Roundtable discussion September 17, 2024</t>
  </si>
  <si>
    <t>Virtual meeting September 9, 2024</t>
  </si>
  <si>
    <t>Conference</t>
  </si>
  <si>
    <t>Conference briefs on May 10, 2024</t>
  </si>
  <si>
    <t>Conference briefs on December 6, 2023</t>
  </si>
  <si>
    <t>Meeting`</t>
  </si>
  <si>
    <t>Coordination and upcoming projects discussion on July 29, 2024</t>
  </si>
  <si>
    <t>Work with Local Government and Agencies to gain their input to Bear Valley's WMP Initiative.</t>
  </si>
  <si>
    <r>
      <t xml:space="preserve">Strategy: Expand multilingual messaging &amp; alternative formats (e.g., large print, ASL videos, braille). Strengthen AFN partnerships with CBOs &amp; advocacy groups. Conduct targeted outreach via CRCs &amp; AFN service networks. (See BVES AFN Plan, Section 5.2)                                                </t>
    </r>
    <r>
      <rPr>
        <b/>
        <sz val="11"/>
        <color theme="1"/>
        <rFont val="Calibri"/>
        <family val="2"/>
      </rPr>
      <t xml:space="preserve">Target Timeline: </t>
    </r>
    <r>
      <rPr>
        <sz val="11"/>
        <color theme="1"/>
        <rFont val="Calibri"/>
        <family val="2"/>
      </rPr>
      <t>By end of 2026</t>
    </r>
  </si>
  <si>
    <r>
      <t xml:space="preserve">Translated messages in multiple languages, multilingual call center support (See Section 6.3, PSPS Plan)                             </t>
    </r>
    <r>
      <rPr>
        <b/>
        <sz val="11"/>
        <color theme="1"/>
        <rFont val="Calibri"/>
        <family val="2"/>
      </rPr>
      <t>Target Timeline:</t>
    </r>
    <r>
      <rPr>
        <sz val="11"/>
        <color theme="1"/>
        <rFont val="Calibri"/>
        <family val="2"/>
      </rPr>
      <t xml:space="preserve"> By end of 2028</t>
    </r>
  </si>
  <si>
    <r>
      <t xml:space="preserve">Radio-based notifications, in-person alerts from local emergency teams (See Section 6.3, PSPS Plan)                  </t>
    </r>
    <r>
      <rPr>
        <b/>
        <sz val="11"/>
        <color theme="1"/>
        <rFont val="Calibri"/>
        <family val="2"/>
      </rPr>
      <t>Target Timeline:</t>
    </r>
    <r>
      <rPr>
        <sz val="11"/>
        <color theme="1"/>
        <rFont val="Calibri"/>
        <family val="2"/>
      </rPr>
      <t xml:space="preserve"> By end of 2028</t>
    </r>
  </si>
  <si>
    <t>GD_34</t>
  </si>
  <si>
    <t>Conduct Annual Usefulness and Impact of Enterprise System Survey and Take Corrective Action on Results (ENT_1)</t>
  </si>
  <si>
    <t>Conduct Annual Usefulness and Impact of Enterprise System Survey and Take Corrective Action on Results (ENT_2)</t>
  </si>
  <si>
    <t>Strategy: Host a 1.5-day workshop with state &amp; local agencies to review emergency preparedness strategies. Solicit verbal &amp; written comments from stakeholders. Assign liaison for follow-up engagement. (See Section 7, PSPS Plan Appendix G) Target Timeline:  By end of 2026</t>
  </si>
  <si>
    <t>Strategy: Upgrade mass notification system to enhance alert speed &amp; reliability. Implement radio-based emergency notifications for remote areas. Conduct PSPS notification performance testing &amp; system audits. (See Section 6.3, PSPS Plan Appendix G)              Target Timeline: By end of 2027</t>
  </si>
  <si>
    <t>Strategy: Launch a Vegetation Management Awareness Campaign through social media, direct mail, &amp; community meetings. Enhance transparency in vegetation clearing schedules &amp; create a public GIS mapping tool showing planned tree-trimming areas. (See Section 6.3, PSPS Plan Appendix G)                  Target Timeline: By end of 2027</t>
  </si>
  <si>
    <t>Strategy: Expand satellite-based emergency alerts &amp; establish mobile outreach teams for door-to-door notifications in high-risk rural areas. Partner with local radio stations to provide real-time PSPS updates &amp; safety messaging. (See Section 6.3, PSPS Plan Appendix G)                            Target Timeline: By end of 2027</t>
  </si>
  <si>
    <t>Limited access to wildfire risk information, need for multilingual emergency alerts, culturally appropriate outreach, and assistance in understanding PSPS notifications (See Section 6.3, PSPS Plan Appendix G).</t>
  </si>
  <si>
    <t>Challenges with internet connectivity, reliance on radio-based alerts, and limited access to Community Resource Centers (CRCs) during PSPS activations (See Section 6.3, PSPS Plan Appendix G).</t>
  </si>
  <si>
    <t>Concerns about mobility limitations, access to emergency transportation, medical device power needs, and difficulty receiving real-time alerts (See Section 6.3, PSPS Plan Appendix G).</t>
  </si>
  <si>
    <t>Barriers to receiving digital alerts and emergency notifications, reliance on landline calls, printed notices, and in-person community support (See Section 6.3, PSPS Plan Appendix G).</t>
  </si>
  <si>
    <t>Require personalized notifications, early warning for power-dependent medical devices, access to backup power resources, and targeted outreach through support organizations (See Section 6.3, PSPS Plan Appendix G).</t>
  </si>
  <si>
    <t>Require early warning for PSPS events, direct coordination with BVES emergency teams, and access to power continuity planning resources (See Section 6.3, PSPS Plan Appendix G).</t>
  </si>
  <si>
    <t>TV, radio, newspapers, website updates, and social media 
(See Section 6.3, PSPS Plan Appendix G)</t>
  </si>
  <si>
    <t>Automated alerts via phone, SMS, IVR, email 
(See Section 6.3, PSPS Plan Appendix G)</t>
  </si>
  <si>
    <t>Hourly messaging via automated alerts and social media 
(See Section 6.3, PSPS Plan Appendix G)</t>
  </si>
  <si>
    <t>Notifications for restoration timelines via automated alerts 
(See Section 6.3, PSPS Plan Appendix G)</t>
  </si>
  <si>
    <t>Direct outreach to service providers, priority notification list, dedicated call lines 
(See Section 6.3, PSPS Plan Appendix G)</t>
  </si>
  <si>
    <t>Response confirmation from critical infrastructure facilities, status reports 
(See Section 6.4, PSPS Plan Appendix G)</t>
  </si>
  <si>
    <t>Direct communication via emergency coordination meetings, priority call lines 
(See Section 6.4, PSPS Plan Appendix G)</t>
  </si>
  <si>
    <t>Dedicated restoration updates through direct outreach and emergency contacts 
(See Section 6.4, PSPS Plan Appendix G)</t>
  </si>
  <si>
    <t>Text-to-speech messages, large-font alerts, coordination with disability advocacy groups 
(See Section 6.3, PSPS Plan Appendix G)</t>
  </si>
  <si>
    <t>Translated messages in multiple languages, multilingual call center support 
(See Section 6.3, PSPS Plan Appendix G)</t>
  </si>
  <si>
    <t>Radio-based notifications, in-person alerts from local emergency teams 
(See Section 6.3, PSPS Plan Appendix G)</t>
  </si>
  <si>
    <t>BVES currently does not have any projects under this initiative</t>
  </si>
  <si>
    <t>The model evaluates each mitigation measure in isolation of other mitigation measures to calculate risk benefit.</t>
  </si>
  <si>
    <t>Risk Register Model</t>
  </si>
  <si>
    <t>Currently BVES utilizes SME evaluation of likelihood and consequence instead of raw data input. SME’s evaluate data sources such as outage log, LiDAR surveys, asset hardening, etc. in developing their evaluations. 
While the data is largely standardized and consistent, the input to the model from the data can fluctuate somewhat due to the inherent subjectivity of the SME’s interpretation of the data.</t>
  </si>
  <si>
    <t>Because the determination of likelihood and consequence is by SME evaluation, stability of the assumptions is susceptible to instability when SMEs change.</t>
  </si>
  <si>
    <t>The physical framework development is based on an idealized situation in steady state spread which may not fit some extreme behavior of fires.</t>
  </si>
  <si>
    <t>WFA-E</t>
  </si>
  <si>
    <t>Fuels are assumed to be continuous and uniform for the scale of the input (typically between 10-to-30-meter (m) resolution).</t>
  </si>
  <si>
    <t>Fire characteristics at a point only depends on the conditions at that point (point-functional model). This means that there are certain non-local phenomena like:
·        Increase of ROS due to a concave front.
·        Fire interaction between different parts of the same fire or a different one.</t>
  </si>
  <si>
    <t>Fire spread is assumed to be elliptical although there are several variations such as double ellipse, oval, egg-shape, etc.</t>
  </si>
  <si>
    <t>Weather is given hourly and is assumed to remain constant during that time. There is no interpolation in time to compute evolution of weather between hours.</t>
  </si>
  <si>
    <t>Reliability of weather inputs in the mid-range forecast (2 to 5 days).</t>
  </si>
  <si>
    <t xml:space="preserve">Fire is not coupled with the atmosphere in any way. This may seem like a major limitation in the model as wind is a main contribution to fire spread and at present many models (especially physical ones) try to couple wind and fire. The main reasons for us not to consider the coupling is:
·        It would make it unfeasible to run millions of simulations considering the coupling effect.
·        Empirical and semi-empirical models have been developed using an average wind speed as an input, so it is not clear that considering more granular wind at the front is advisable. </t>
  </si>
  <si>
    <t>Fire is always assumed to be fully developed. Fire acceleration, flashover, or decay is not considered.</t>
  </si>
  <si>
    <t>Atmospheric instability which may have a deep impact on ROS (beer 1991) is not considered in the model.</t>
  </si>
  <si>
    <t>Gusts are not considered in the model.</t>
  </si>
  <si>
    <t>No interaction between slope and wind other than creating an effective or equivalent wind. This means that fire is assumed to have an elliptical shape no matter the alignment of wind and slope.</t>
  </si>
  <si>
    <t>Models have been developed with scares empirical data. The abundance of today’s fire data sources, however, is allowing us to better adjust models to observed fire patterns.</t>
  </si>
  <si>
    <t>Fuel array description of the vegetation may not perfectly describe fuel characteristics.</t>
  </si>
  <si>
    <t>Spotting is only considered in surface fires.</t>
  </si>
  <si>
    <t>Wind Load Condition 1</t>
  </si>
  <si>
    <t>Used in the WFA FireSight models.</t>
  </si>
  <si>
    <t>Wind Load Condition 2</t>
  </si>
  <si>
    <t>WC2</t>
  </si>
  <si>
    <t>Weather Condition 2,</t>
  </si>
  <si>
    <t>VC1</t>
  </si>
  <si>
    <t>Vegetation Condition 1</t>
  </si>
  <si>
    <t>VC3</t>
  </si>
  <si>
    <t>Vegetation Condition 3</t>
  </si>
  <si>
    <t>2030 Climate Conditions (mostly concerned with fuel levels and moisture)</t>
  </si>
  <si>
    <t>Assess if climate change, as well as any resulting changes in wildfire consequence, may influence BVES’s existing grid hardening strategy.</t>
  </si>
  <si>
    <t>Wind Load Condition 1, Wind Load Condition 2, Weather Condition 2, Vegetation Condition 1, Vegetation Condition 3</t>
  </si>
  <si>
    <t>Wildfire Risk (R2)
Outage Program Risk (R3)</t>
  </si>
  <si>
    <r>
      <rPr>
        <u/>
        <sz val="11"/>
        <rFont val="Calibri"/>
        <family val="2"/>
      </rPr>
      <t>Current</t>
    </r>
    <r>
      <rPr>
        <sz val="11"/>
        <rFont val="Calibri"/>
        <family val="2"/>
      </rPr>
      <t xml:space="preserve">: BVES Risk Register Model, Fire Safety Circuit Matrix, and Technosylva WFA
</t>
    </r>
    <r>
      <rPr>
        <u/>
        <sz val="11"/>
        <rFont val="Calibri"/>
        <family val="2"/>
      </rPr>
      <t>Future</t>
    </r>
    <r>
      <rPr>
        <sz val="11"/>
        <rFont val="Calibri"/>
        <family val="2"/>
      </rPr>
      <t>: DIREXYON and Technosylva WFA</t>
    </r>
  </si>
  <si>
    <t>Overall utility risk at the circuit or at the risk mitigation initiative.</t>
  </si>
  <si>
    <t>Unitless</t>
  </si>
  <si>
    <t>Wind Load Condition 3, Weather Condition 2, Vegetation Condition 1, Vegetation Condition 3</t>
  </si>
  <si>
    <t>Wildfire Likelihood (IRC1)
Wildfire Consequence (IRC3)</t>
  </si>
  <si>
    <t>Wildfire risk at the circuit or at the risk mitigation initiative.</t>
  </si>
  <si>
    <t>Wind Load Condition 2, Weather Condition 1, Vegetation Condition 1</t>
  </si>
  <si>
    <t>PSPS Likelihood (IRC4)
PSPS Consequence (IRC5)
PEDS Outage Likelihood (IRC6) [Deferred to a future update]
PEDS Outage Consequence (IRC7) [Deferred to a future update]</t>
  </si>
  <si>
    <r>
      <rPr>
        <u/>
        <sz val="11"/>
        <rFont val="Calibri"/>
        <family val="2"/>
      </rPr>
      <t>Current</t>
    </r>
    <r>
      <rPr>
        <sz val="11"/>
        <rFont val="Calibri"/>
        <family val="2"/>
      </rPr>
      <t xml:space="preserve">: BVES Risk Register Model, Fire Safety Circuit Matrix, Technosylva WFA, and Technosylva RAVE
</t>
    </r>
    <r>
      <rPr>
        <u/>
        <sz val="11"/>
        <rFont val="Calibri"/>
        <family val="2"/>
      </rPr>
      <t>Future</t>
    </r>
    <r>
      <rPr>
        <sz val="11"/>
        <rFont val="Calibri"/>
        <family val="2"/>
      </rPr>
      <t>: DIREXYON, Technosylva WFA, and Technosylva RAVE</t>
    </r>
  </si>
  <si>
    <t>Outage program risk at the circuit or at the risk mitigation initiative.</t>
  </si>
  <si>
    <t>PSPS Risk</t>
  </si>
  <si>
    <t>PSPS Likelihood (IRC4)
PSPS Consequence (IRC5)</t>
  </si>
  <si>
    <t>PSPS risk at the circuit level or at the risk mitigation initiative level.</t>
  </si>
  <si>
    <t>PEDS Outage Risk</t>
  </si>
  <si>
    <t>NA - Deferred to a future update.</t>
  </si>
  <si>
    <t>Wildfire Likelihood</t>
  </si>
  <si>
    <t>Burn Likelihood (FRC4)
Ignition Likelihood (IRC2)</t>
  </si>
  <si>
    <t>Wildfire Likelihood per circuit.</t>
  </si>
  <si>
    <t>Ignition Likelihood</t>
  </si>
  <si>
    <t>Equipment Caused Ignition Likelihood (FRC1)
Contact from Vegetation Ignition Likelihood (FRC2)
Contact from Object Ignition Likelihood (FRC3)</t>
  </si>
  <si>
    <r>
      <rPr>
        <u/>
        <sz val="11"/>
        <rFont val="Calibri"/>
        <family val="2"/>
      </rPr>
      <t>Current</t>
    </r>
    <r>
      <rPr>
        <sz val="11"/>
        <rFont val="Calibri"/>
        <family val="2"/>
      </rPr>
      <t xml:space="preserve">: Fire Safety Circuit Matrix and Technosylva WFA
</t>
    </r>
    <r>
      <rPr>
        <u/>
        <sz val="11"/>
        <rFont val="Calibri"/>
        <family val="2"/>
      </rPr>
      <t>Future</t>
    </r>
    <r>
      <rPr>
        <sz val="11"/>
        <rFont val="Calibri"/>
        <family val="2"/>
      </rPr>
      <t>: DIREXYON and Technosylva WFA</t>
    </r>
  </si>
  <si>
    <t>Ignition Likelihood per circuit.</t>
  </si>
  <si>
    <t>Wildfire Consequence</t>
  </si>
  <si>
    <t>Wildfire Hazard Intensity (FRC5)
Wildfire Exposure Potential (FRC6)
Wildfire Vulnerability (FRC7)</t>
  </si>
  <si>
    <r>
      <rPr>
        <u/>
        <sz val="11"/>
        <rFont val="Calibri"/>
        <family val="2"/>
      </rPr>
      <t>Current</t>
    </r>
    <r>
      <rPr>
        <sz val="11"/>
        <rFont val="Calibri"/>
        <family val="2"/>
      </rPr>
      <t xml:space="preserve">: Technosylva WFA
</t>
    </r>
    <r>
      <rPr>
        <u/>
        <sz val="11"/>
        <rFont val="Calibri"/>
        <family val="2"/>
      </rPr>
      <t>Future</t>
    </r>
    <r>
      <rPr>
        <sz val="11"/>
        <rFont val="Calibri"/>
        <family val="2"/>
      </rPr>
      <t>: DIREXYON and Technosylva WFA</t>
    </r>
  </si>
  <si>
    <t>Wildfire Consequence per circuit.</t>
  </si>
  <si>
    <t>PSPS Likelihood</t>
  </si>
  <si>
    <t>Wildfire Likelihood (IRC1)</t>
  </si>
  <si>
    <t>PSPS Likelihood per circuit.</t>
  </si>
  <si>
    <t>PSPS Consequence</t>
  </si>
  <si>
    <t>Wildfire Exposure Potential (FRC6)
Wildfire Vulnerability (FRC7)
PSPS Exposure Potential (FRC8)
PSPS Vulnerability (FRC9)</t>
  </si>
  <si>
    <r>
      <rPr>
        <u/>
        <sz val="11"/>
        <rFont val="Calibri"/>
        <family val="2"/>
      </rPr>
      <t>Current</t>
    </r>
    <r>
      <rPr>
        <sz val="11"/>
        <rFont val="Calibri"/>
        <family val="2"/>
      </rPr>
      <t xml:space="preserve">: Technosylva RAVE
</t>
    </r>
    <r>
      <rPr>
        <u/>
        <sz val="11"/>
        <rFont val="Calibri"/>
        <family val="2"/>
      </rPr>
      <t>Future</t>
    </r>
    <r>
      <rPr>
        <sz val="11"/>
        <rFont val="Calibri"/>
        <family val="2"/>
      </rPr>
      <t>: DIREXYON,  Technosylva WFA, and Technosylva RAVE</t>
    </r>
  </si>
  <si>
    <t>AFN customers and buildings impacted per circuit level</t>
  </si>
  <si>
    <t>Customers per circuit
Buildings per circuit</t>
  </si>
  <si>
    <t>IRC6</t>
  </si>
  <si>
    <t>PEDS Outage Likelihood</t>
  </si>
  <si>
    <t>IRC7</t>
  </si>
  <si>
    <t>PEDS Outage Consequence</t>
  </si>
  <si>
    <t>Equipment Caused Ignition Likelihood</t>
  </si>
  <si>
    <t>Distribution Asset Data, Historical Outages and Ignitions</t>
  </si>
  <si>
    <r>
      <rPr>
        <u/>
        <sz val="11"/>
        <rFont val="Calibri"/>
        <family val="2"/>
      </rPr>
      <t>Current</t>
    </r>
    <r>
      <rPr>
        <sz val="11"/>
        <rFont val="Calibri"/>
        <family val="2"/>
      </rPr>
      <t xml:space="preserve">: None
</t>
    </r>
    <r>
      <rPr>
        <u/>
        <sz val="11"/>
        <rFont val="Calibri"/>
        <family val="2"/>
      </rPr>
      <t>Future</t>
    </r>
    <r>
      <rPr>
        <sz val="11"/>
        <rFont val="Calibri"/>
        <family val="2"/>
      </rPr>
      <t>: DIREXYON</t>
    </r>
  </si>
  <si>
    <t>Likelihood of ignition caused by equipment at the asset level.</t>
  </si>
  <si>
    <t>Annualized
ignition
probability
of ignition</t>
  </si>
  <si>
    <t>Contact from Vegetation Ignition Likelihood</t>
  </si>
  <si>
    <t>Likelihood of ignition from vegetation contact at the asset level.</t>
  </si>
  <si>
    <t>Contact from Object Ignition Likelihood</t>
  </si>
  <si>
    <t>Likelihood of ignition from object contact at the asset level.</t>
  </si>
  <si>
    <t>Burn Likelihood</t>
  </si>
  <si>
    <t>Wind Load Condition 3, Weather Condition 1, Vegetation Condition 1, Vegetation Condition 3</t>
  </si>
  <si>
    <t>100m x 100m pixel destructive potential classification</t>
  </si>
  <si>
    <t>Wildfire Hazard Intensity</t>
  </si>
  <si>
    <t>Sustained Wind Speeds
Vegetation</t>
  </si>
  <si>
    <t>Wildfire Exposure Potential</t>
  </si>
  <si>
    <t>Wildfire Vulnerability</t>
  </si>
  <si>
    <t>Customer demographics and AFN population</t>
  </si>
  <si>
    <r>
      <rPr>
        <u/>
        <sz val="11"/>
        <rFont val="Calibri"/>
        <family val="2"/>
      </rPr>
      <t>Current</t>
    </r>
    <r>
      <rPr>
        <sz val="11"/>
        <rFont val="Calibri"/>
        <family val="2"/>
      </rPr>
      <t xml:space="preserve">: Technosylva WFA and Technosylva RAVE
</t>
    </r>
    <r>
      <rPr>
        <u/>
        <sz val="11"/>
        <rFont val="Calibri"/>
        <family val="2"/>
      </rPr>
      <t>Future</t>
    </r>
    <r>
      <rPr>
        <sz val="11"/>
        <rFont val="Calibri"/>
        <family val="2"/>
      </rPr>
      <t>: DIREXYON, Technosylva WFA, and Technosylva RAVE</t>
    </r>
  </si>
  <si>
    <t>AFN population per circuit</t>
  </si>
  <si>
    <t>Customers per circuit</t>
  </si>
  <si>
    <t>PSPS Exposure Likelihood</t>
  </si>
  <si>
    <t>Customer demographics,  AFN population, and building locations</t>
  </si>
  <si>
    <t>Vulnerability of Community to PSPS (PSPS Vulnerability)</t>
  </si>
  <si>
    <t>PEDS Outage Exposure Likelihood</t>
  </si>
  <si>
    <t>PEDS Outage Vulnerability</t>
  </si>
  <si>
    <t>SUPPORT COLUMNS: DO NOT REPORT IN WMP FINAL DELIVERABLE</t>
  </si>
  <si>
    <t>Circuit</t>
  </si>
  <si>
    <t>Wildfire Risk Score
[Fire Safety Circuit Matrix]</t>
  </si>
  <si>
    <t>Normalized Wildfire Risk Score
[Fire Safety Circuit Matrix]</t>
  </si>
  <si>
    <t>Wildfire Risk Score
[FireSight]</t>
  </si>
  <si>
    <t>Normalized Wildfire Risk Score
[FireSight]</t>
  </si>
  <si>
    <t>PSPS Risk Score</t>
  </si>
  <si>
    <t>Overhead Bare Wire Length</t>
  </si>
  <si>
    <t>Fire Safety Circuit Matrix</t>
  </si>
  <si>
    <t>Holcomb</t>
  </si>
  <si>
    <t>Pioneer</t>
  </si>
  <si>
    <t>Sunrise</t>
  </si>
  <si>
    <t>Eagle</t>
  </si>
  <si>
    <t>Interlacken</t>
  </si>
  <si>
    <t>Castle Glen</t>
  </si>
  <si>
    <t>Garstin</t>
  </si>
  <si>
    <t>Paradise</t>
  </si>
  <si>
    <t>Country Club</t>
  </si>
  <si>
    <t>Georgia</t>
  </si>
  <si>
    <t>Lagonita</t>
  </si>
  <si>
    <t>Pump House</t>
  </si>
  <si>
    <t>Harnish</t>
  </si>
  <si>
    <t>Lift</t>
  </si>
  <si>
    <t>weighted average by line</t>
  </si>
  <si>
    <t>Fox Farm</t>
  </si>
  <si>
    <t>Underground</t>
  </si>
  <si>
    <t>Skyline</t>
  </si>
  <si>
    <t>Not used</t>
  </si>
  <si>
    <t>Geronimo</t>
  </si>
  <si>
    <r>
      <rPr>
        <b/>
        <sz val="12"/>
        <rFont val="Calibri"/>
        <family val="2"/>
      </rPr>
      <t>Key Risk Assessment Area</t>
    </r>
  </si>
  <si>
    <r>
      <rPr>
        <b/>
        <sz val="12"/>
        <rFont val="Calibri"/>
        <family val="2"/>
      </rPr>
      <t>Proposed Improvement</t>
    </r>
  </si>
  <si>
    <r>
      <rPr>
        <b/>
        <sz val="12"/>
        <rFont val="Calibri"/>
        <family val="2"/>
      </rPr>
      <t>Type of Improvement</t>
    </r>
  </si>
  <si>
    <r>
      <rPr>
        <b/>
        <sz val="12"/>
        <rFont val="Calibri"/>
        <family val="2"/>
      </rPr>
      <t>Expected Value Add</t>
    </r>
  </si>
  <si>
    <r>
      <rPr>
        <b/>
        <sz val="12"/>
        <rFont val="Calibri"/>
        <family val="2"/>
      </rPr>
      <t>Timeframe and Key Milestones</t>
    </r>
  </si>
  <si>
    <r>
      <rPr>
        <sz val="12"/>
        <rFont val="Calibri"/>
        <family val="2"/>
      </rPr>
      <t>RA-1, risk assessment methodology</t>
    </r>
  </si>
  <si>
    <t>RA-1-A. Complete Integration of Direxyon and Technosylva Models</t>
  </si>
  <si>
    <t>Programmatic: Training and process improvements on WFA-E use.</t>
  </si>
  <si>
    <t>To improve data-driven decision making processes.</t>
  </si>
  <si>
    <t>Pilot system, 2025–2026
Integrate system 2026–2027</t>
  </si>
  <si>
    <t>Technical: Inclusion of additional assets (i.e., arresters and connectors), refinement of vegetation treatment (i.e., separate asset instead of included in the pole asset), and refinement to the PSPS probability calculations.</t>
  </si>
  <si>
    <t xml:space="preserve">Produce reliable quantitatively derived risk components and display them in a manner that is useful to decision makers. </t>
  </si>
  <si>
    <t>Q4 2025 Implementation</t>
  </si>
  <si>
    <t>RA-1-C. Develop verification and validation documentation for ignition models.</t>
  </si>
  <si>
    <t xml:space="preserve">Technical: Inclusion of PEDS risk components.
</t>
  </si>
  <si>
    <t>Q4 2026 Implementation</t>
  </si>
  <si>
    <t>RA-2, Design Basis</t>
  </si>
  <si>
    <t>RA-2-A. Develop wildfire mitigation programs and procedures to support use of integrated models.</t>
  </si>
  <si>
    <t>Programmatic:  Establish data transfer, quality control, and periodicity between BVES, Technosylva, and DIREXYON.</t>
  </si>
  <si>
    <t>Establish internal quality control standards and guidelines.</t>
  </si>
  <si>
    <t>RA-3 Risk Presentation</t>
  </si>
  <si>
    <t>RA-3. Risk Presentation</t>
  </si>
  <si>
    <t xml:space="preserve">Technical and Programmatic: Complete the development of overall risk enterprise system and processes for control and use of system. Additionally, conduct staff training on system. </t>
  </si>
  <si>
    <r>
      <rPr>
        <b/>
        <sz val="12"/>
        <rFont val="Calibri"/>
        <family val="2"/>
      </rPr>
      <t>Priority</t>
    </r>
  </si>
  <si>
    <r>
      <rPr>
        <b/>
        <sz val="12"/>
        <rFont val="Calibri"/>
        <family val="2"/>
      </rPr>
      <t>Length (miles)</t>
    </r>
  </si>
  <si>
    <r>
      <rPr>
        <b/>
        <sz val="12"/>
        <rFont val="Calibri"/>
        <family val="2"/>
      </rPr>
      <t>Overall Utility Risk</t>
    </r>
  </si>
  <si>
    <r>
      <rPr>
        <b/>
        <sz val="12"/>
        <rFont val="Calibri"/>
        <family val="2"/>
      </rPr>
      <t>Wildfire Risk</t>
    </r>
  </si>
  <si>
    <r>
      <rPr>
        <b/>
        <sz val="12"/>
        <rFont val="Calibri"/>
        <family val="2"/>
      </rPr>
      <t>Outage Program Risk</t>
    </r>
  </si>
  <si>
    <r>
      <rPr>
        <b/>
        <sz val="12"/>
        <rFont val="Calibri"/>
        <family val="2"/>
      </rPr>
      <t>Percent of Overall Utility Risk</t>
    </r>
  </si>
  <si>
    <r>
      <rPr>
        <b/>
        <sz val="12"/>
        <rFont val="Calibri"/>
        <family val="2"/>
      </rPr>
      <t>Associated Risk Drivers</t>
    </r>
  </si>
  <si>
    <t>Conductor failure</t>
  </si>
  <si>
    <t>Electrical Corporation
Point of Contact</t>
  </si>
  <si>
    <t>Mitigation Initiative Activity</t>
  </si>
  <si>
    <t>Level of Engagement for Mitigation Initiative Activity</t>
  </si>
  <si>
    <t>Sheriff’s Department Big Bear Lake Patrol Station</t>
  </si>
  <si>
    <t>Sherriff</t>
  </si>
  <si>
    <t>•  Evacuation Routes – decision maker
•  PSPS Coordination - informed</t>
  </si>
  <si>
    <t>•  Quarterly public meetings
•  Phone calls as needed</t>
  </si>
  <si>
    <t xml:space="preserve">• Emergency preparedness and recovery plan (EP_1)
• External collaboration and coordination (EP_2)
• Public communication, outreach, and education (EP_3)
</t>
  </si>
  <si>
    <t>Local</t>
  </si>
  <si>
    <t>Big Bear Fire Department</t>
  </si>
  <si>
    <t>Fire Chief</t>
  </si>
  <si>
    <t>•  Policy - consulted
•  Coordinate emergency response - consulted
•  Wildfire mitigation – decision maker</t>
  </si>
  <si>
    <t>•  Quarterly meetings
•  Phone calls as needed</t>
  </si>
  <si>
    <t xml:space="preserve">• Emergency preparedness and recovery plan (EP_1)
• External collaboration and coordination (EP_2)
• Public communication, outreach, and education (EP_3)
• Wildfire Mitigation Strategy Development (WMSD_1)
• Emergency response vegetation management (VM_13)
• Post-fire service restoration (VM_14)
• Fall-in Mitigation and High-risk Species (VM_8)
• Clearance (VM_9)
</t>
  </si>
  <si>
    <t>San Bernadino County</t>
  </si>
  <si>
    <t>Big Bear Lake Representative for County Supervisor 3rd District</t>
  </si>
  <si>
    <t>•  Policy - consulted
•  Communication - informed</t>
  </si>
  <si>
    <t>•  Bi-annual meetings
•  Phone calls as needed</t>
  </si>
  <si>
    <t xml:space="preserve">• Emergency preparedness and recovery plan (EP_1)
• External collaboration and coordination (EP_2)
• Public communication, outreach, and education (EP_3)
• Wildfire Mitigation Strategy Development (WMSD_1)
</t>
  </si>
  <si>
    <t>Cal Trans</t>
  </si>
  <si>
    <t>Transportation Engineer</t>
  </si>
  <si>
    <t>•  Grid hardening coordination - informed
•  PSPS coordination - informed
•  Permitting – decision maker</t>
  </si>
  <si>
    <t>• Emergency preparedness and recovery plan (EP_1)
• External collaboration and coordination (EP_2)
• Public communication, outreach, and education (EP_3)</t>
  </si>
  <si>
    <t>City of Big Bear Lake</t>
  </si>
  <si>
    <t>City Manager
Director of Public Service/City Engineer</t>
  </si>
  <si>
    <t>•  Policy – consulted
•  Permitting – consulted
•  Communication – consulted</t>
  </si>
  <si>
    <t>• Emergency preparedness and recovery plan (EP_1)
• External collaboration and coordination (EP_2)
• Public communication, outreach, and education (EP_3)
• Wildfire Mitigation Strategy Development (WMSD_1)</t>
  </si>
  <si>
    <t>Mountaintop San Bernadino 
US Forrest Service</t>
  </si>
  <si>
    <t>District Ranger</t>
  </si>
  <si>
    <t>•  Grid hardening coordination – consulted
•  Vegetation management – consulted
•  Permitting – decision maker</t>
  </si>
  <si>
    <t>•  Phone calls as needed</t>
  </si>
  <si>
    <t>• Emergency preparedness and recovery plan (EP_1)
• External collaboration and coordination (EP_2)
• Public communication, outreach, and education (EP_3)
• Pole clearing (VM_10)
• Wood and slash management (VM_11)
• Emergency response vegetation management (VM_13)
• Post-fire service restoration (VM_14)
• Fall-in Mitigation and High-risk Species (VM_8)
• Clearance (VM_9)
• Wildfire Mitigation Strategy Development (WMSD_1)</t>
  </si>
  <si>
    <t>Federal</t>
  </si>
  <si>
    <t>Initiative Activity</t>
  </si>
  <si>
    <t>Initiative Activity Section #</t>
  </si>
  <si>
    <t>Activity Effectiveness – Overall Risk</t>
  </si>
  <si>
    <t>Activity Effectiveness – Outage Program Risk</t>
  </si>
  <si>
    <t>Cost-Benefit Score – Overall Risk</t>
  </si>
  <si>
    <t>Cost-Benefit Score – Wildfire Risk</t>
  </si>
  <si>
    <t>Cost-Benefit Score – Outage Program Risk</t>
  </si>
  <si>
    <r>
      <rPr>
        <b/>
        <sz val="11"/>
        <rFont val="Calibri"/>
        <family val="2"/>
        <scheme val="minor"/>
      </rPr>
      <t>% HFRA
Covered</t>
    </r>
  </si>
  <si>
    <r>
      <rPr>
        <b/>
        <sz val="11"/>
        <rFont val="Calibri"/>
        <family val="2"/>
        <scheme val="minor"/>
      </rPr>
      <t>Expected % Risk Reduction</t>
    </r>
    <r>
      <rPr>
        <b/>
        <vertAlign val="superscript"/>
        <sz val="11"/>
        <rFont val="Calibri"/>
        <family val="2"/>
        <scheme val="minor"/>
      </rPr>
      <t>52</t>
    </r>
  </si>
  <si>
    <t>Model(s) Used to Calculate Risk Impact</t>
  </si>
  <si>
    <t>ENT_1: Asset management and inspection enterprise system(s)</t>
  </si>
  <si>
    <t>NA</t>
  </si>
  <si>
    <t>Risk Register</t>
  </si>
  <si>
    <t>ENT_2: Vegetation management enterprise system</t>
  </si>
  <si>
    <t xml:space="preserve">EP_1: Emergency preparedness and recovery plan </t>
  </si>
  <si>
    <t xml:space="preserve">EP_2: External collaboration and coordination </t>
  </si>
  <si>
    <t>11.1, 12.1</t>
  </si>
  <si>
    <t xml:space="preserve">EP_3: Public communication, outreach, and education </t>
  </si>
  <si>
    <t xml:space="preserve">EP_4: Customer support in wildfire and PSPS emergencies </t>
  </si>
  <si>
    <t>GD_1: Covered Conductor Replacement Project (Reconductor)</t>
  </si>
  <si>
    <t>8.2.1, 8.4.4, 8.4.9</t>
  </si>
  <si>
    <t>GD_10: Fuse TripSaver Automation</t>
  </si>
  <si>
    <t>8.2.8, 8.4.5</t>
  </si>
  <si>
    <t>GD_11: Non-Exempt Surge Arrester Replacement</t>
  </si>
  <si>
    <t>8.2.10</t>
  </si>
  <si>
    <t>GD_12: Tree Attachment Removal Project</t>
  </si>
  <si>
    <t>GD_13: Safety and Technical Upgrades to Lake Substation</t>
  </si>
  <si>
    <t>8.2.12</t>
  </si>
  <si>
    <t>GD_14: Partial Safety and Technical Upgrades to Village Substation</t>
  </si>
  <si>
    <t>GD_15: Equipment maintenance and repair</t>
  </si>
  <si>
    <t>8.4.3</t>
  </si>
  <si>
    <t>GD_16: Asset Quality assurance
/ quality control</t>
  </si>
  <si>
    <t>8.5.4</t>
  </si>
  <si>
    <t>GD_17: Asset Open work orders</t>
  </si>
  <si>
    <t>GD_18: Equipment Settings to Reduce Wildfire Risk</t>
  </si>
  <si>
    <t>8.7.1</t>
  </si>
  <si>
    <t>GD_19: Grid Response Procedures and Notifications</t>
  </si>
  <si>
    <t>8.7.2</t>
  </si>
  <si>
    <t>GD_2: Minor Undergrounding Upgrades Projects</t>
  </si>
  <si>
    <t>8.2.2</t>
  </si>
  <si>
    <t>GD_20: Personnel Work Procedures and Training in Conditions of Elevated Fire Risk</t>
  </si>
  <si>
    <t>8.7.3</t>
  </si>
  <si>
    <t>GD_21: Asset Workforce Planning</t>
  </si>
  <si>
    <t>8.7.4</t>
  </si>
  <si>
    <t>GD_22: Detailed inspections</t>
  </si>
  <si>
    <t>8.3.1</t>
  </si>
  <si>
    <t>GD_23: Patrol Inspections</t>
  </si>
  <si>
    <t>8.3.2</t>
  </si>
  <si>
    <t>GD_24: UAV Thermography Inspections</t>
  </si>
  <si>
    <t>8.3.3</t>
  </si>
  <si>
    <t>GD_25: UAV HD Photography/Videography Inspections</t>
  </si>
  <si>
    <t>8.3.4, 8.4.7</t>
  </si>
  <si>
    <t>GD_26: 3rd Party Ground Patrol Inspections</t>
  </si>
  <si>
    <t>8.3.5</t>
  </si>
  <si>
    <t>GD_27: Intrussive Pole Inspections</t>
  </si>
  <si>
    <t>8.3.6</t>
  </si>
  <si>
    <t xml:space="preserve">GD_28: Substation inspections  </t>
  </si>
  <si>
    <t>8.3.7</t>
  </si>
  <si>
    <t>GD_3: Covered Conductor Replacement Project (Pole Assessment)</t>
  </si>
  <si>
    <t>8.2.3, 8.4.6, 8.4.7</t>
  </si>
  <si>
    <t>GD_4: Evacuation Route Hardening Project</t>
  </si>
  <si>
    <t>GD_5: Traditional overhead hardening</t>
  </si>
  <si>
    <t>8.2.5, 8.4.1, 8.4.2, 8.4.11</t>
  </si>
  <si>
    <t>GD_6: Solar Energy Project</t>
  </si>
  <si>
    <t>8.2.7</t>
  </si>
  <si>
    <t>GD_7: Energy Storage Project</t>
  </si>
  <si>
    <t>GD_8: Switch and Field Device Automation</t>
  </si>
  <si>
    <t>8.2.8, 8.4.8</t>
  </si>
  <si>
    <t>GD_9: Capacitor Bank Upgrade Project</t>
  </si>
  <si>
    <t>8.2.8, 8.4.1</t>
  </si>
  <si>
    <t xml:space="preserve">RMA_1: Risk Methodology and Assessment </t>
  </si>
  <si>
    <t xml:space="preserve">SAF_1: Advanced weather monitoring and weather stations </t>
  </si>
  <si>
    <t>SAF_2: Install Fault Indicators</t>
  </si>
  <si>
    <t xml:space="preserve">SAF_3: Online Diagnostic System </t>
  </si>
  <si>
    <t>SAF_4: Autonomous Monitoring of Power Line Infrastructure</t>
  </si>
  <si>
    <t>SAF_5: ALERT Wildfire Cameras</t>
  </si>
  <si>
    <t>SAF_6: Weather forecasting</t>
  </si>
  <si>
    <t>SAF_7: Fire potential index</t>
  </si>
  <si>
    <t>VM_1: Detailed inspections</t>
  </si>
  <si>
    <t>9.2.1</t>
  </si>
  <si>
    <t>VM_10: Pole clearing</t>
  </si>
  <si>
    <t>VM_11: Wood and slash management</t>
  </si>
  <si>
    <t>VM_12: Substation defensible space</t>
  </si>
  <si>
    <t>VM_13: Emergency response vegetation management</t>
  </si>
  <si>
    <t xml:space="preserve">VM_14: Post-fire service restoration </t>
  </si>
  <si>
    <t>VM_15: Vegetation Management Quality assurance / quality control</t>
  </si>
  <si>
    <t>VM_16: Vegetation Management Open work orders</t>
  </si>
  <si>
    <t>VM_17: Vegetation Management Workforce planning</t>
  </si>
  <si>
    <t>VM_2: Patrol Inspections</t>
  </si>
  <si>
    <t>9.2.2</t>
  </si>
  <si>
    <t>VM_3: UAV HD Photography/Videography Inspections</t>
  </si>
  <si>
    <t>9.2.3</t>
  </si>
  <si>
    <t xml:space="preserve">VM_4: LiDAR inspections </t>
  </si>
  <si>
    <t>9.2.4</t>
  </si>
  <si>
    <t>VM_5: 3rd Party Ground Patrol Inspections</t>
  </si>
  <si>
    <t>9.2.5</t>
  </si>
  <si>
    <t xml:space="preserve">VM_6: Substation inspections  </t>
  </si>
  <si>
    <t>9.2.6</t>
  </si>
  <si>
    <t>VM_7: Satellite Imaging Inspections</t>
  </si>
  <si>
    <t>9.2.7</t>
  </si>
  <si>
    <t xml:space="preserve">VM_8: Fall-in Mitigation and High-risk Species </t>
  </si>
  <si>
    <t>VM_9: Clearance</t>
  </si>
  <si>
    <t xml:space="preserve">WMSD_1: Wildfire Mitigation Strategy Development </t>
  </si>
  <si>
    <t>2025
Overall Utility Risk</t>
  </si>
  <si>
    <t>2026
Initiative Activities</t>
  </si>
  <si>
    <t>2027
Initiative Activities</t>
  </si>
  <si>
    <t>2028
Initiatives Activities</t>
  </si>
  <si>
    <t>GD_1: Covered Conductor Replacement Project (Reconductor)
GD_3: Covered Conductor Replacement Project (Pole Assessment)</t>
  </si>
  <si>
    <t>Apply findings from public safety
partners and community
coordination throughout the year
to inform future planning</t>
  </si>
  <si>
    <t>Drawing upon lessons learned from other California utilities,
BVES has increased its community
engagement activities over 2021 from 2020 as well as engaging
more broadly with the direct public safety partners within the
service area.</t>
  </si>
  <si>
    <t>The feedback from Drills and Table Top Exercises are vital to the advancement of BVES programs, specifically those
related to PSPS</t>
  </si>
  <si>
    <t>The utilities agree that it is helpful to share information,
practices, and data across the utilities as this can lead to
improvements in reducing wildfire risk, safety incidents, and the impacts of PSPS, and improvements with other utility
objectives. Several shared discussions of materials and
procedures have helped improved BVES’s covered
conductor program.</t>
  </si>
  <si>
    <t>The Risk Model Working Group has provided BVES with significant amount of detailed
information concerning Risk
Modeling especially from the
other Utilities.</t>
  </si>
  <si>
    <t>The meeting on Utility Vegetation Management Best Practices for Wildfire Safety has provided BVES
with beneficial insight into considerations for vegetation management program improvements.</t>
  </si>
  <si>
    <t>The information gained can help shape how BVES uses its risk
modeling resources and makes decisions moving forward.</t>
  </si>
  <si>
    <t>The information gained can help shape how BVES implements its vegetation management and inspection programs.</t>
  </si>
  <si>
    <t>Covered Conductor Working
Group</t>
  </si>
  <si>
    <t>Risk Model Working Group</t>
  </si>
  <si>
    <t>[2026]
Target/Status</t>
  </si>
  <si>
    <t>% Planned
in HFTD
for [2026]</t>
  </si>
  <si>
    <t>% Planned
in HFRA
for [2026]</t>
  </si>
  <si>
    <t>% Risk Reduction for [2026]</t>
  </si>
  <si>
    <t>% Planned
in HFTD
for [2027]</t>
  </si>
  <si>
    <t>% Planned
in HFRA
for [2027]</t>
  </si>
  <si>
    <t>% Risk Reduction for [2027]</t>
  </si>
  <si>
    <t>% Planned
in HFTD
for [2028]</t>
  </si>
  <si>
    <t>% Planned
in HFRA
for [2028]</t>
  </si>
  <si>
    <t>% Risk Reduction for [2028]</t>
  </si>
  <si>
    <t>Performed annually</t>
  </si>
  <si>
    <t>Grid Monitoring enterprise system</t>
  </si>
  <si>
    <t>Develop and implement automatic SCADA alerts plan for staff.  Grid Response Procedures and Notifications (GD_19)</t>
  </si>
  <si>
    <t>Automatic SCADA alert plan developed; December 2026</t>
  </si>
  <si>
    <t>Automatic SCADA alert plan implemented; December 2027</t>
  </si>
  <si>
    <t>Ignition Detection enterprise system</t>
  </si>
  <si>
    <t>Develop and implement automatic iSIU system alerts plan for staff. Autonomous Monitoring of Power Line Infrastructure (SAF_4)</t>
  </si>
  <si>
    <t>Automatic iSIU system alert plan developed; December 2026</t>
  </si>
  <si>
    <t>Automatic iSIU system alert plan implemented; December 2027</t>
  </si>
  <si>
    <t>Develop and implement automatic weather station network alerts plan for staff. Advanced weather monitoring and weather stations (SAF_1)</t>
  </si>
  <si>
    <t>Automatic weather station network alert plan developed; December 2026</t>
  </si>
  <si>
    <t>Automatic weather station alert plan implemented; December 2027</t>
  </si>
  <si>
    <t>Risk Assessment enterprise system</t>
  </si>
  <si>
    <t>Complete Integration of
Direxyon and Technosylva
Models - Risk Methodology and Assessment (RMA_1)</t>
  </si>
  <si>
    <t>System integration started; January 2026</t>
  </si>
  <si>
    <t>System integration completed; December 2027</t>
  </si>
  <si>
    <t xml:space="preserve">Environmental Monitoring enterprise system </t>
  </si>
  <si>
    <t>In progress; October 2026</t>
  </si>
  <si>
    <t>Completed; October 2027</t>
  </si>
  <si>
    <t>Integrate Environmental Monitoring Network as a standard feed into the Distribution Management Center. Advanced weather monitoring and weather stations (SAF_1)</t>
  </si>
  <si>
    <t>In progress; October 2027</t>
  </si>
  <si>
    <t>Completed; October 2028</t>
  </si>
  <si>
    <t>Integrate FIs as a standard feed into the Distribution Management Center. Fault Indicators (SAF_2)</t>
  </si>
  <si>
    <t>Annual review and evaluation completed; December 2026</t>
  </si>
  <si>
    <t>Annual review and evaluation completed; December 2027</t>
  </si>
  <si>
    <t>Annual review and evaluation completed; December 2028</t>
  </si>
  <si>
    <t>Number of ALERTWildfire Cameras Evaluated by BVES in Operability and Coverage Review</t>
  </si>
  <si>
    <t>Maintain WFA-E Capability and Weather Consultant Coverage for Each Year. Weather forecasting (SAF_6)</t>
  </si>
  <si>
    <t>Completed annual review of WFA-E Capability and Weather Consultant Coverage; December 2026</t>
  </si>
  <si>
    <t>Integrate FPI as a standard feed into the Distribution Management Center. Fire potential index (SAF_7)</t>
  </si>
  <si>
    <r>
      <rPr>
        <b/>
        <sz val="11"/>
        <color theme="1"/>
        <rFont val="Calibri"/>
        <family val="2"/>
      </rPr>
      <t>Quantitative or Qualitative
Target</t>
    </r>
  </si>
  <si>
    <t>Conduct annual review and evaluation of Online Diagnostic system database of system detections. Online Diagnostic System (SAF_3)</t>
  </si>
  <si>
    <t>Integrate issue as a standard feed into the Distribution Management Center. Autonomous Monitoring of Power Line Infrastructure (SAF_4)</t>
  </si>
  <si>
    <t>Percent Time Each Year Weather Stations are Operational</t>
  </si>
  <si>
    <t>Provide assistance as requested by ALERT Wildfire Consortium to maintain, upgrade, and/or expand ALERT Wildfire Cameras covering BVES Service Area. ALERTWildfire Cameras (SAF_5)</t>
  </si>
  <si>
    <t>8.2.1; p. 116</t>
  </si>
  <si>
    <t>8.2.2; p. 119</t>
  </si>
  <si>
    <t>8.2.3; p. 120</t>
  </si>
  <si>
    <t>8.2.5; p. 124</t>
  </si>
  <si>
    <t>8.2.7; p. 126</t>
  </si>
  <si>
    <t>8.2.8; p. 128</t>
  </si>
  <si>
    <t>8.2.10; p. 133</t>
  </si>
  <si>
    <t>8.2.12; p. 136</t>
  </si>
  <si>
    <t>8.4.1; p. 147</t>
  </si>
  <si>
    <t>8.5;p.155</t>
  </si>
  <si>
    <t>8.6;p.162</t>
  </si>
  <si>
    <t>8.7.1; p. 164</t>
  </si>
  <si>
    <t>8.7.2; p. 169</t>
  </si>
  <si>
    <t>8.7.3; p. 171</t>
  </si>
  <si>
    <t>8.8; p. 172</t>
  </si>
  <si>
    <t>8.3.1; p. 141</t>
  </si>
  <si>
    <t>8.3.2; p. 142</t>
  </si>
  <si>
    <t>8.3.3; p. 143</t>
  </si>
  <si>
    <t>8.3.4; p. 143</t>
  </si>
  <si>
    <t>8.3.5; p. 145</t>
  </si>
  <si>
    <t>8.3.6; p. 146</t>
  </si>
  <si>
    <t>8.3.7; p. 147</t>
  </si>
  <si>
    <t>8.2.4; p. 124</t>
  </si>
  <si>
    <t>8.2.6; p. 126</t>
  </si>
  <si>
    <t>8.2.9; p. 133</t>
  </si>
  <si>
    <t>8.2.11; p. 135</t>
  </si>
  <si>
    <t>9.3; p.201</t>
  </si>
  <si>
    <t>9.4; p.206</t>
  </si>
  <si>
    <t>9.5; p.207</t>
  </si>
  <si>
    <t>9.6; p.208</t>
  </si>
  <si>
    <t>9.9; p.211</t>
  </si>
  <si>
    <t>9.10; p.213</t>
  </si>
  <si>
    <t>9.11; p.213</t>
  </si>
  <si>
    <t>9.12; p.221</t>
  </si>
  <si>
    <t>9.13; p.223</t>
  </si>
  <si>
    <t>10.2; p.229</t>
  </si>
  <si>
    <t>10.3; p.231</t>
  </si>
  <si>
    <t>10.4; p.235</t>
  </si>
  <si>
    <t>10.5; p.241</t>
  </si>
  <si>
    <t>10.6; p.244</t>
  </si>
  <si>
    <t>11.2; p. 250</t>
  </si>
  <si>
    <t>11.3; p. 262</t>
  </si>
  <si>
    <t>11.4; p. 268</t>
  </si>
  <si>
    <t>11.5; p. 285</t>
  </si>
  <si>
    <t>10.4.1; p. 235</t>
  </si>
  <si>
    <t>10.2.1; p. 229</t>
  </si>
  <si>
    <t>5.7; p. 66</t>
  </si>
  <si>
    <t>12; p. 291</t>
  </si>
  <si>
    <t xml:space="preserve">	Strong work ethic
	Current California Driver License (Class B permit)
	General computer skills
</t>
  </si>
  <si>
    <t>9.2.1; p.184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</si>
</sst>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
  </numFmts>
  <fonts count="18" x14ac:knownFonts="1">
    <font>
      <sz val="11"/>
      <color theme="1"/>
      <name val="Calibri"/>
      <family val="2"/>
      <scheme val="minor"/>
    </font>
    <font>
      <u/>
      <sz val="11"/>
      <color theme="10"/>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sz val="11"/>
      <name val="Calibri"/>
      <family val="2"/>
      <scheme val="minor"/>
    </font>
    <font>
      <sz val="11"/>
      <color theme="1"/>
      <name val="Calibri"/>
      <family val="2"/>
    </font>
    <font>
      <b/>
      <sz val="11"/>
      <color theme="1"/>
      <name val="Calibri"/>
      <family val="2"/>
    </font>
    <font>
      <sz val="11"/>
      <color rgb="FF000000"/>
      <name val="Calibri"/>
      <family val="2"/>
      <scheme val="minor"/>
    </font>
    <font>
      <b/>
      <sz val="11"/>
      <name val="Calibri"/>
      <family val="2"/>
      <scheme val="minor"/>
    </font>
    <font>
      <sz val="11"/>
      <name val="Calibri"/>
      <family val="2"/>
    </font>
    <font>
      <sz val="11"/>
      <color rgb="FF000000"/>
      <name val="Calibri"/>
      <family val="2"/>
    </font>
    <font>
      <b/>
      <sz val="11"/>
      <name val="Calibri"/>
      <family val="2"/>
    </font>
    <font>
      <u/>
      <sz val="11"/>
      <name val="Calibri"/>
      <family val="2"/>
    </font>
    <font>
      <b/>
      <sz val="12"/>
      <name val="Calibri"/>
      <family val="2"/>
    </font>
    <font>
      <sz val="12"/>
      <name val="Calibri"/>
      <family val="2"/>
    </font>
    <font>
      <sz val="11"/>
      <color theme="1"/>
      <name val="Symbol"/>
      <family val="1"/>
      <charset val="2"/>
    </font>
    <font>
      <b/>
      <vertAlign val="superscript"/>
      <sz val="1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5">
    <xf numFmtId="0" fontId="0" fillId="0" borderId="0"/>
    <xf numFmtId="0" fontId="1"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cellStyleXfs>
  <cellXfs count="207">
    <xf numFmtId="0" fontId="0" fillId="0" borderId="0" xfId="0"/>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49" fontId="5" fillId="0" borderId="2" xfId="0" applyNumberFormat="1" applyFont="1" applyFill="1" applyBorder="1" applyAlignment="1" applyProtection="1">
      <alignment horizontal="center" vertical="center" wrapText="1"/>
      <protection hidden="1"/>
    </xf>
    <xf numFmtId="0" fontId="0" fillId="0" borderId="2" xfId="0" applyFont="1" applyFill="1" applyBorder="1" applyAlignment="1">
      <alignment horizontal="center" vertical="center" wrapText="1"/>
    </xf>
    <xf numFmtId="0" fontId="6" fillId="0" borderId="2" xfId="0" applyFont="1" applyFill="1" applyBorder="1" applyAlignment="1">
      <alignment vertical="top" wrapText="1"/>
    </xf>
    <xf numFmtId="166" fontId="0" fillId="0" borderId="2" xfId="3" applyNumberFormat="1" applyFont="1" applyFill="1" applyBorder="1" applyAlignment="1">
      <alignment horizontal="center"/>
    </xf>
    <xf numFmtId="0" fontId="0" fillId="0" borderId="0" xfId="0" applyFont="1" applyFill="1"/>
    <xf numFmtId="0" fontId="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left"/>
    </xf>
    <xf numFmtId="1" fontId="8" fillId="0" borderId="2" xfId="0" applyNumberFormat="1" applyFont="1" applyFill="1" applyBorder="1" applyAlignment="1">
      <alignment horizontal="left" vertical="top" shrinkToFit="1"/>
    </xf>
    <xf numFmtId="0" fontId="5" fillId="0" borderId="2" xfId="0" applyFont="1" applyFill="1" applyBorder="1" applyAlignment="1">
      <alignment horizontal="left" vertical="top"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49" fontId="5" fillId="0" borderId="7" xfId="3" applyNumberFormat="1" applyFont="1" applyFill="1" applyBorder="1" applyAlignment="1">
      <alignment horizontal="center" vertical="top" wrapText="1"/>
    </xf>
    <xf numFmtId="0" fontId="6" fillId="0" borderId="0" xfId="0" applyFont="1" applyFill="1"/>
    <xf numFmtId="0" fontId="6"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10"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12"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6" fillId="0" borderId="5" xfId="0" applyFont="1" applyFill="1" applyBorder="1" applyAlignment="1">
      <alignment vertical="center" wrapText="1"/>
    </xf>
    <xf numFmtId="0" fontId="6" fillId="0" borderId="2" xfId="0" applyFont="1" applyFill="1" applyBorder="1" applyAlignment="1">
      <alignment vertical="center" wrapText="1"/>
    </xf>
    <xf numFmtId="0" fontId="10" fillId="0" borderId="2" xfId="0" applyFont="1" applyFill="1" applyBorder="1" applyAlignment="1">
      <alignment horizontal="left" vertical="center" wrapText="1"/>
    </xf>
    <xf numFmtId="0" fontId="12" fillId="0" borderId="2" xfId="0" applyFont="1" applyFill="1" applyBorder="1" applyAlignment="1">
      <alignment horizontal="left" vertical="top" wrapText="1"/>
    </xf>
    <xf numFmtId="0" fontId="6" fillId="0" borderId="2" xfId="0" applyFont="1" applyFill="1" applyBorder="1" applyAlignment="1">
      <alignment wrapText="1"/>
    </xf>
    <xf numFmtId="0" fontId="12" fillId="0" borderId="1" xfId="0" applyFont="1" applyFill="1" applyBorder="1" applyAlignment="1">
      <alignment horizontal="left" vertical="center" wrapText="1"/>
    </xf>
    <xf numFmtId="0" fontId="10" fillId="0" borderId="1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0" xfId="0" applyFont="1" applyFill="1" applyAlignment="1">
      <alignment wrapText="1"/>
    </xf>
    <xf numFmtId="0" fontId="6" fillId="0" borderId="1" xfId="0" applyFont="1" applyFill="1" applyBorder="1" applyAlignment="1">
      <alignment horizontal="left"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wrapText="1"/>
    </xf>
    <xf numFmtId="0" fontId="6" fillId="0" borderId="2" xfId="0" applyFont="1" applyFill="1" applyBorder="1" applyAlignment="1">
      <alignment horizontal="right" wrapText="1"/>
    </xf>
    <xf numFmtId="0" fontId="6" fillId="0" borderId="1" xfId="0" applyFont="1" applyFill="1" applyBorder="1" applyAlignment="1">
      <alignment horizontal="left" vertical="top" wrapText="1" indent="2"/>
    </xf>
    <xf numFmtId="0" fontId="12" fillId="0" borderId="9" xfId="0" applyFont="1" applyFill="1" applyBorder="1" applyAlignment="1">
      <alignment horizontal="left" vertical="center" wrapText="1"/>
    </xf>
    <xf numFmtId="0" fontId="10" fillId="0" borderId="9" xfId="0" applyFont="1" applyFill="1" applyBorder="1" applyAlignment="1">
      <alignment horizontal="left" vertical="top" wrapText="1"/>
    </xf>
    <xf numFmtId="0" fontId="12" fillId="0" borderId="2" xfId="0" applyFont="1" applyFill="1" applyBorder="1" applyAlignment="1">
      <alignment horizontal="left" vertical="center" wrapText="1"/>
    </xf>
    <xf numFmtId="0" fontId="10" fillId="0" borderId="8" xfId="0" applyFont="1" applyFill="1" applyBorder="1" applyAlignment="1">
      <alignment horizontal="left" vertical="top" wrapText="1"/>
    </xf>
    <xf numFmtId="1" fontId="11" fillId="0" borderId="1" xfId="0" applyNumberFormat="1" applyFont="1" applyFill="1" applyBorder="1" applyAlignment="1">
      <alignment horizontal="left" vertical="top" shrinkToFit="1"/>
    </xf>
    <xf numFmtId="9" fontId="11" fillId="0" borderId="1" xfId="0" applyNumberFormat="1" applyFont="1" applyFill="1" applyBorder="1" applyAlignment="1">
      <alignment horizontal="left" vertical="top" shrinkToFit="1"/>
    </xf>
    <xf numFmtId="0" fontId="10" fillId="0" borderId="7" xfId="0" applyFont="1" applyFill="1" applyBorder="1" applyAlignment="1">
      <alignment horizontal="left" vertical="center" wrapText="1"/>
    </xf>
    <xf numFmtId="1" fontId="11" fillId="0" borderId="6" xfId="0" applyNumberFormat="1" applyFont="1" applyFill="1" applyBorder="1" applyAlignment="1">
      <alignment horizontal="left" vertical="top" shrinkToFit="1"/>
    </xf>
    <xf numFmtId="0" fontId="10" fillId="0" borderId="0" xfId="0" applyFont="1" applyFill="1" applyBorder="1" applyAlignment="1">
      <alignment horizontal="left" vertical="center" wrapText="1"/>
    </xf>
    <xf numFmtId="0" fontId="10" fillId="0" borderId="1" xfId="0" applyFont="1" applyFill="1" applyBorder="1" applyAlignment="1">
      <alignment horizontal="center" vertical="center" wrapText="1"/>
    </xf>
    <xf numFmtId="165" fontId="11" fillId="0" borderId="1" xfId="0" applyNumberFormat="1" applyFont="1" applyFill="1" applyBorder="1" applyAlignment="1">
      <alignment horizontal="center" vertical="center" shrinkToFit="1"/>
    </xf>
    <xf numFmtId="1" fontId="11" fillId="0" borderId="1" xfId="0" applyNumberFormat="1" applyFont="1" applyFill="1" applyBorder="1" applyAlignment="1">
      <alignment horizontal="center" vertical="center" shrinkToFit="1"/>
    </xf>
    <xf numFmtId="9" fontId="11" fillId="0" borderId="1" xfId="0" applyNumberFormat="1" applyFont="1" applyFill="1" applyBorder="1" applyAlignment="1">
      <alignment horizontal="center" vertical="center" shrinkToFit="1"/>
    </xf>
    <xf numFmtId="3" fontId="11" fillId="0" borderId="1" xfId="0" applyNumberFormat="1" applyFont="1" applyFill="1" applyBorder="1" applyAlignment="1">
      <alignment horizontal="center" vertical="center" shrinkToFit="1"/>
    </xf>
    <xf numFmtId="10" fontId="11" fillId="0" borderId="1" xfId="0" applyNumberFormat="1" applyFont="1" applyFill="1" applyBorder="1" applyAlignment="1">
      <alignment horizontal="center" vertical="center" shrinkToFit="1"/>
    </xf>
    <xf numFmtId="0" fontId="10" fillId="0" borderId="9" xfId="0" applyFont="1" applyFill="1" applyBorder="1" applyAlignment="1">
      <alignment horizontal="center" vertical="center" wrapText="1"/>
    </xf>
    <xf numFmtId="3" fontId="11" fillId="0" borderId="7" xfId="0" applyNumberFormat="1" applyFont="1" applyFill="1" applyBorder="1" applyAlignment="1">
      <alignment horizontal="center" vertical="center" shrinkToFit="1"/>
    </xf>
    <xf numFmtId="3" fontId="11" fillId="0" borderId="2" xfId="0" applyNumberFormat="1" applyFont="1" applyFill="1" applyBorder="1" applyAlignment="1">
      <alignment horizontal="center" vertical="center" shrinkToFit="1"/>
    </xf>
    <xf numFmtId="9" fontId="11" fillId="0" borderId="6"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10" fontId="10" fillId="0" borderId="1" xfId="2" applyNumberFormat="1" applyFont="1" applyFill="1" applyBorder="1" applyAlignment="1">
      <alignment horizontal="left" vertical="top" wrapText="1"/>
    </xf>
    <xf numFmtId="10" fontId="10" fillId="0" borderId="9" xfId="2" applyNumberFormat="1" applyFont="1" applyFill="1" applyBorder="1" applyAlignment="1">
      <alignment horizontal="left" vertical="top" wrapText="1"/>
    </xf>
    <xf numFmtId="0" fontId="10" fillId="0" borderId="1" xfId="0" applyFont="1" applyFill="1" applyBorder="1" applyAlignment="1">
      <alignment horizontal="center" vertical="top" wrapText="1"/>
    </xf>
    <xf numFmtId="3" fontId="11" fillId="0" borderId="1" xfId="0" applyNumberFormat="1" applyFont="1" applyFill="1" applyBorder="1" applyAlignment="1">
      <alignment horizontal="left" vertical="top" shrinkToFit="1"/>
    </xf>
    <xf numFmtId="1" fontId="11" fillId="0" borderId="1" xfId="0" applyNumberFormat="1" applyFont="1" applyFill="1" applyBorder="1" applyAlignment="1">
      <alignment horizontal="left" vertical="center" shrinkToFit="1"/>
    </xf>
    <xf numFmtId="9" fontId="11" fillId="0" borderId="1" xfId="0" applyNumberFormat="1" applyFont="1" applyFill="1" applyBorder="1" applyAlignment="1">
      <alignment horizontal="left" vertical="center" shrinkToFit="1"/>
    </xf>
    <xf numFmtId="1" fontId="11" fillId="0" borderId="1" xfId="0" applyNumberFormat="1" applyFont="1" applyFill="1" applyBorder="1" applyAlignment="1">
      <alignment horizontal="right" shrinkToFit="1"/>
    </xf>
    <xf numFmtId="0" fontId="10" fillId="0" borderId="1" xfId="0" applyFont="1" applyFill="1" applyBorder="1" applyAlignment="1">
      <alignment horizontal="right" vertical="top" wrapText="1"/>
    </xf>
    <xf numFmtId="0" fontId="10" fillId="0" borderId="1" xfId="0" applyFont="1" applyFill="1" applyBorder="1" applyAlignment="1">
      <alignment horizontal="left" vertical="top" wrapText="1" indent="2"/>
    </xf>
    <xf numFmtId="0" fontId="10" fillId="0" borderId="1" xfId="0" applyFont="1" applyFill="1" applyBorder="1" applyAlignment="1">
      <alignment horizontal="right" wrapText="1"/>
    </xf>
    <xf numFmtId="0" fontId="4" fillId="0" borderId="2" xfId="0" applyFont="1" applyFill="1" applyBorder="1" applyAlignment="1">
      <alignment horizontal="left" vertical="center" wrapText="1"/>
    </xf>
    <xf numFmtId="0" fontId="4" fillId="0" borderId="2" xfId="4" applyFont="1" applyFill="1" applyBorder="1" applyAlignment="1">
      <alignment horizontal="left" vertical="center" wrapText="1"/>
    </xf>
    <xf numFmtId="0" fontId="0" fillId="0" borderId="0" xfId="0" applyFont="1" applyFill="1" applyAlignment="1">
      <alignment horizontal="center" vertical="center"/>
    </xf>
    <xf numFmtId="0" fontId="9" fillId="0" borderId="1" xfId="0" applyFont="1" applyFill="1" applyBorder="1" applyAlignment="1">
      <alignment horizontal="center" vertical="center" wrapText="1"/>
    </xf>
    <xf numFmtId="0" fontId="6" fillId="0" borderId="0" xfId="0" applyFont="1" applyFill="1" applyAlignment="1">
      <alignment vertical="center"/>
    </xf>
    <xf numFmtId="0" fontId="7" fillId="0" borderId="0" xfId="0" applyFont="1" applyFill="1" applyAlignment="1">
      <alignment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6" fillId="0" borderId="0" xfId="0" applyFont="1" applyFill="1" applyAlignment="1">
      <alignment horizontal="left" vertical="center"/>
    </xf>
    <xf numFmtId="0" fontId="9" fillId="0" borderId="2" xfId="0" applyFont="1" applyFill="1" applyBorder="1" applyAlignment="1">
      <alignment horizontal="left" vertical="center" wrapText="1"/>
    </xf>
    <xf numFmtId="0" fontId="9" fillId="0" borderId="1" xfId="0" applyFont="1" applyBorder="1" applyAlignment="1">
      <alignment horizontal="left" vertical="center" wrapText="1"/>
    </xf>
    <xf numFmtId="165" fontId="9"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165" fontId="0" fillId="0" borderId="1" xfId="0" applyNumberFormat="1" applyBorder="1" applyAlignment="1">
      <alignment horizontal="left" vertical="center" wrapText="1"/>
    </xf>
    <xf numFmtId="0" fontId="6" fillId="0" borderId="9" xfId="0" applyFont="1" applyFill="1" applyBorder="1" applyAlignment="1">
      <alignment horizontal="left" vertical="center" wrapText="1"/>
    </xf>
    <xf numFmtId="15" fontId="6" fillId="0" borderId="2" xfId="0" applyNumberFormat="1" applyFont="1" applyFill="1" applyBorder="1" applyAlignment="1">
      <alignment wrapText="1"/>
    </xf>
    <xf numFmtId="0" fontId="0" fillId="0" borderId="2" xfId="0" applyFont="1" applyBorder="1" applyAlignment="1">
      <alignment wrapText="1"/>
    </xf>
    <xf numFmtId="0" fontId="0" fillId="0" borderId="2" xfId="0" applyFont="1" applyFill="1" applyBorder="1" applyAlignment="1">
      <alignment wrapText="1"/>
    </xf>
    <xf numFmtId="0" fontId="0" fillId="0" borderId="2" xfId="0" applyFont="1" applyFill="1" applyBorder="1" applyAlignment="1">
      <alignment vertical="center" wrapText="1"/>
    </xf>
    <xf numFmtId="0" fontId="10" fillId="0" borderId="12" xfId="0" applyFont="1" applyFill="1" applyBorder="1" applyAlignment="1">
      <alignment horizontal="left" vertical="top" wrapText="1"/>
    </xf>
    <xf numFmtId="0" fontId="10" fillId="0" borderId="13"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0" xfId="0" applyAlignment="1">
      <alignment horizontal="left" vertical="top"/>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5" fillId="0" borderId="9" xfId="0" applyFont="1" applyBorder="1" applyAlignment="1">
      <alignment horizontal="left" vertical="top" wrapText="1"/>
    </xf>
    <xf numFmtId="0" fontId="0" fillId="0" borderId="9" xfId="0" applyBorder="1" applyAlignment="1">
      <alignment horizontal="left" vertical="top" wrapText="1"/>
    </xf>
    <xf numFmtId="0" fontId="5" fillId="0" borderId="2" xfId="0" applyFont="1" applyBorder="1" applyAlignment="1">
      <alignment horizontal="left" vertical="top" wrapText="1"/>
    </xf>
    <xf numFmtId="0" fontId="0" fillId="0" borderId="2" xfId="0" applyBorder="1" applyAlignment="1">
      <alignment horizontal="left" vertical="top" wrapText="1"/>
    </xf>
    <xf numFmtId="0" fontId="12" fillId="0" borderId="2" xfId="0" applyFont="1" applyBorder="1" applyAlignment="1">
      <alignment horizontal="left" wrapText="1"/>
    </xf>
    <xf numFmtId="0" fontId="6" fillId="0" borderId="0" xfId="0" applyFont="1" applyAlignment="1">
      <alignment horizontal="left"/>
    </xf>
    <xf numFmtId="0" fontId="10" fillId="0" borderId="2"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Alignment="1">
      <alignment horizontal="left" vertical="top"/>
    </xf>
    <xf numFmtId="0" fontId="12" fillId="0" borderId="2" xfId="0" applyFont="1" applyBorder="1" applyAlignment="1">
      <alignment horizontal="left" vertical="top" wrapText="1"/>
    </xf>
    <xf numFmtId="0" fontId="6" fillId="0" borderId="0" xfId="0" applyFont="1"/>
    <xf numFmtId="0" fontId="6" fillId="0" borderId="2" xfId="0" applyFont="1" applyBorder="1" applyAlignment="1">
      <alignment vertical="top" wrapText="1"/>
    </xf>
    <xf numFmtId="0" fontId="6" fillId="0" borderId="2" xfId="0" applyFont="1" applyBorder="1" applyAlignment="1">
      <alignment horizontal="left" vertical="top"/>
    </xf>
    <xf numFmtId="0" fontId="6" fillId="0" borderId="0" xfId="0" applyFont="1" applyAlignment="1">
      <alignment horizontal="left" vertical="top" wrapText="1"/>
    </xf>
    <xf numFmtId="1" fontId="6" fillId="0" borderId="0" xfId="0" applyNumberFormat="1" applyFont="1" applyAlignment="1">
      <alignment horizontal="left" vertical="top"/>
    </xf>
    <xf numFmtId="0" fontId="12" fillId="0" borderId="9" xfId="0" applyFont="1" applyBorder="1" applyAlignment="1">
      <alignment horizontal="center" wrapText="1"/>
    </xf>
    <xf numFmtId="0" fontId="12" fillId="0" borderId="9" xfId="0" applyFont="1" applyBorder="1" applyAlignment="1">
      <alignment horizontal="left" wrapText="1"/>
    </xf>
    <xf numFmtId="1" fontId="12" fillId="0" borderId="9" xfId="0" applyNumberFormat="1" applyFont="1" applyBorder="1" applyAlignment="1">
      <alignment horizontal="center" wrapText="1"/>
    </xf>
    <xf numFmtId="0" fontId="12" fillId="0" borderId="15" xfId="0" applyFont="1" applyBorder="1" applyAlignment="1">
      <alignment horizontal="center" wrapText="1"/>
    </xf>
    <xf numFmtId="0" fontId="7" fillId="0" borderId="2" xfId="0" applyFont="1" applyBorder="1" applyAlignment="1">
      <alignment horizontal="left" wrapText="1"/>
    </xf>
    <xf numFmtId="1" fontId="12" fillId="0" borderId="16" xfId="0" applyNumberFormat="1" applyFont="1" applyBorder="1" applyAlignment="1">
      <alignment horizontal="center" wrapText="1"/>
    </xf>
    <xf numFmtId="0" fontId="6" fillId="0" borderId="0" xfId="0" applyFont="1" applyAlignment="1">
      <alignment horizontal="center"/>
    </xf>
    <xf numFmtId="1" fontId="11" fillId="0" borderId="2" xfId="0" applyNumberFormat="1" applyFont="1" applyBorder="1" applyAlignment="1">
      <alignment horizontal="center" vertical="center" shrinkToFit="1"/>
    </xf>
    <xf numFmtId="0" fontId="6" fillId="0" borderId="2" xfId="0" applyFont="1" applyBorder="1" applyAlignment="1">
      <alignment horizontal="left" vertical="center"/>
    </xf>
    <xf numFmtId="2" fontId="6" fillId="0" borderId="2" xfId="0" applyNumberFormat="1" applyFont="1" applyBorder="1" applyAlignment="1">
      <alignment horizontal="center" vertical="center"/>
    </xf>
    <xf numFmtId="164" fontId="6" fillId="0" borderId="4" xfId="0" applyNumberFormat="1" applyFont="1" applyBorder="1" applyAlignment="1">
      <alignment horizontal="center" vertical="center"/>
    </xf>
    <xf numFmtId="1" fontId="6" fillId="0" borderId="3" xfId="0" applyNumberFormat="1" applyFont="1" applyBorder="1" applyAlignment="1">
      <alignment horizontal="center" vertical="center"/>
    </xf>
    <xf numFmtId="0" fontId="10" fillId="0" borderId="2" xfId="0" applyFont="1" applyBorder="1" applyAlignment="1">
      <alignment horizontal="left" vertical="center" wrapText="1"/>
    </xf>
    <xf numFmtId="0" fontId="6" fillId="0" borderId="2" xfId="0" applyFont="1" applyBorder="1" applyAlignment="1">
      <alignment horizontal="left" vertical="center" wrapText="1"/>
    </xf>
    <xf numFmtId="2" fontId="6"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0" xfId="0" applyFont="1" applyAlignment="1">
      <alignment horizontal="left" vertical="center" indent="1"/>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16" fillId="0" borderId="0" xfId="0" applyFont="1" applyAlignment="1">
      <alignment horizontal="left" vertical="center" indent="5"/>
    </xf>
    <xf numFmtId="0" fontId="14" fillId="0" borderId="2" xfId="0" applyFont="1" applyBorder="1" applyAlignment="1">
      <alignment horizontal="center" wrapText="1"/>
    </xf>
    <xf numFmtId="0" fontId="14" fillId="0" borderId="2" xfId="0" applyFont="1" applyBorder="1" applyAlignment="1">
      <alignment horizontal="left" wrapText="1"/>
    </xf>
    <xf numFmtId="164" fontId="14" fillId="0" borderId="6" xfId="0" applyNumberFormat="1" applyFont="1" applyBorder="1" applyAlignment="1">
      <alignment horizontal="center" wrapText="1"/>
    </xf>
    <xf numFmtId="0" fontId="14" fillId="0" borderId="1" xfId="0" applyFont="1" applyBorder="1" applyAlignment="1">
      <alignment horizontal="center" wrapText="1"/>
    </xf>
    <xf numFmtId="0" fontId="14" fillId="0" borderId="1" xfId="0" applyFont="1" applyBorder="1" applyAlignment="1">
      <alignment horizontal="left" wrapText="1"/>
    </xf>
    <xf numFmtId="0" fontId="0" fillId="0" borderId="0" xfId="0" applyAlignment="1">
      <alignment horizontal="center"/>
    </xf>
    <xf numFmtId="0" fontId="0" fillId="0" borderId="2" xfId="0" applyBorder="1" applyAlignment="1">
      <alignment horizontal="center" vertical="top"/>
    </xf>
    <xf numFmtId="0" fontId="0" fillId="0" borderId="2" xfId="0" applyBorder="1" applyAlignment="1">
      <alignment horizontal="left" vertical="top"/>
    </xf>
    <xf numFmtId="164" fontId="0" fillId="0" borderId="3" xfId="0" applyNumberFormat="1" applyBorder="1" applyAlignment="1">
      <alignment horizontal="center" vertical="top"/>
    </xf>
    <xf numFmtId="2" fontId="0" fillId="0" borderId="2" xfId="0" applyNumberFormat="1" applyBorder="1" applyAlignment="1">
      <alignment horizontal="center" vertical="top"/>
    </xf>
    <xf numFmtId="165" fontId="0" fillId="0" borderId="2" xfId="0" applyNumberFormat="1" applyBorder="1" applyAlignment="1">
      <alignment horizontal="center" vertical="top"/>
    </xf>
    <xf numFmtId="164" fontId="0" fillId="0" borderId="0" xfId="0" applyNumberFormat="1" applyAlignment="1">
      <alignment horizontal="left" vertical="top"/>
    </xf>
    <xf numFmtId="0" fontId="9" fillId="0" borderId="1" xfId="0" applyFont="1" applyBorder="1" applyAlignment="1">
      <alignment horizontal="left" wrapText="1"/>
    </xf>
    <xf numFmtId="0" fontId="0" fillId="0" borderId="0" xfId="0" applyAlignment="1">
      <alignment horizontal="left"/>
    </xf>
    <xf numFmtId="0" fontId="5" fillId="0" borderId="0" xfId="0" applyFont="1" applyAlignment="1">
      <alignment horizontal="left" vertical="top" wrapText="1"/>
    </xf>
    <xf numFmtId="0" fontId="9" fillId="0" borderId="2" xfId="0" applyFont="1" applyBorder="1" applyAlignment="1">
      <alignment horizontal="left" wrapText="1"/>
    </xf>
    <xf numFmtId="165" fontId="9" fillId="0" borderId="2" xfId="0" applyNumberFormat="1" applyFont="1" applyBorder="1" applyAlignment="1">
      <alignment horizontal="left" wrapText="1"/>
    </xf>
    <xf numFmtId="165" fontId="9" fillId="0" borderId="2" xfId="2" applyNumberFormat="1" applyFont="1" applyFill="1" applyBorder="1" applyAlignment="1">
      <alignment horizontal="left" wrapText="1"/>
    </xf>
    <xf numFmtId="164" fontId="9" fillId="0" borderId="2" xfId="0" applyNumberFormat="1" applyFont="1" applyBorder="1" applyAlignment="1">
      <alignment horizontal="left" wrapText="1"/>
    </xf>
    <xf numFmtId="2" fontId="9" fillId="0" borderId="2" xfId="0" applyNumberFormat="1" applyFont="1" applyBorder="1" applyAlignment="1">
      <alignment horizontal="left" wrapText="1"/>
    </xf>
    <xf numFmtId="0" fontId="5" fillId="0" borderId="2" xfId="0" applyFont="1" applyBorder="1" applyAlignment="1">
      <alignment horizontal="center" wrapText="1"/>
    </xf>
    <xf numFmtId="0" fontId="5" fillId="0" borderId="2" xfId="0" applyFont="1" applyBorder="1" applyAlignment="1">
      <alignment horizontal="left" wrapText="1"/>
    </xf>
    <xf numFmtId="0" fontId="5" fillId="0" borderId="0" xfId="0" applyFont="1" applyAlignment="1">
      <alignment horizontal="left"/>
    </xf>
    <xf numFmtId="0" fontId="5" fillId="0" borderId="2" xfId="0" applyFont="1" applyBorder="1" applyAlignment="1">
      <alignment horizontal="left" vertical="top"/>
    </xf>
    <xf numFmtId="165" fontId="5" fillId="0" borderId="2" xfId="0" applyNumberFormat="1" applyFont="1" applyBorder="1" applyAlignment="1">
      <alignment horizontal="left" vertical="top"/>
    </xf>
    <xf numFmtId="2" fontId="5" fillId="0" borderId="2" xfId="0" applyNumberFormat="1" applyFont="1" applyBorder="1" applyAlignment="1">
      <alignment horizontal="left" vertical="top"/>
    </xf>
    <xf numFmtId="9" fontId="5" fillId="0" borderId="2" xfId="0" applyNumberFormat="1" applyFont="1" applyBorder="1" applyAlignment="1">
      <alignment horizontal="left" vertical="top"/>
    </xf>
    <xf numFmtId="0" fontId="5" fillId="0" borderId="0" xfId="0" applyFont="1" applyAlignment="1">
      <alignment horizontal="left" vertical="top"/>
    </xf>
    <xf numFmtId="164" fontId="5" fillId="0" borderId="2" xfId="0" applyNumberFormat="1" applyFont="1" applyBorder="1" applyAlignment="1">
      <alignment horizontal="left" vertical="top" wrapText="1"/>
    </xf>
    <xf numFmtId="0" fontId="0" fillId="0" borderId="0" xfId="0" applyAlignment="1">
      <alignment horizontal="left" vertical="top" wrapText="1"/>
    </xf>
    <xf numFmtId="165" fontId="0" fillId="0" borderId="0" xfId="0" applyNumberFormat="1" applyAlignment="1">
      <alignment horizontal="left" vertical="top"/>
    </xf>
    <xf numFmtId="165" fontId="0" fillId="0" borderId="0" xfId="2" applyNumberFormat="1" applyFont="1" applyFill="1" applyAlignment="1">
      <alignment horizontal="left" vertical="top"/>
    </xf>
    <xf numFmtId="2" fontId="0" fillId="0" borderId="0" xfId="0" applyNumberFormat="1" applyAlignment="1">
      <alignment horizontal="left" vertical="top"/>
    </xf>
    <xf numFmtId="0" fontId="0" fillId="0" borderId="0" xfId="0" applyAlignment="1">
      <alignment horizontal="center" vertical="top"/>
    </xf>
    <xf numFmtId="165" fontId="5" fillId="0" borderId="0" xfId="0" applyNumberFormat="1" applyFont="1" applyAlignment="1">
      <alignment horizontal="left" vertical="top"/>
    </xf>
    <xf numFmtId="165" fontId="5" fillId="0" borderId="0" xfId="2" applyNumberFormat="1" applyFont="1" applyFill="1" applyAlignment="1">
      <alignment horizontal="left" vertical="top"/>
    </xf>
    <xf numFmtId="164" fontId="5" fillId="0" borderId="0" xfId="0" applyNumberFormat="1" applyFont="1" applyAlignment="1">
      <alignment horizontal="left" vertical="top"/>
    </xf>
    <xf numFmtId="2" fontId="5" fillId="0" borderId="0" xfId="0" applyNumberFormat="1" applyFont="1" applyAlignment="1">
      <alignment horizontal="left" vertical="top"/>
    </xf>
    <xf numFmtId="0" fontId="5" fillId="0" borderId="0" xfId="0" applyFont="1" applyAlignment="1">
      <alignment horizontal="center" vertical="top"/>
    </xf>
    <xf numFmtId="1" fontId="14" fillId="0" borderId="2" xfId="0" applyNumberFormat="1" applyFont="1" applyBorder="1" applyAlignment="1">
      <alignment horizontal="left" wrapText="1"/>
    </xf>
    <xf numFmtId="1" fontId="0" fillId="0" borderId="2" xfId="0" applyNumberFormat="1" applyBorder="1" applyAlignment="1">
      <alignment horizontal="left" vertical="top"/>
    </xf>
    <xf numFmtId="1" fontId="0" fillId="0" borderId="0" xfId="0" applyNumberFormat="1" applyAlignment="1">
      <alignment horizontal="left" vertical="top"/>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0" fillId="0" borderId="2" xfId="0" applyFont="1" applyBorder="1" applyAlignment="1">
      <alignment horizontal="left" vertical="center" wrapText="1"/>
    </xf>
    <xf numFmtId="0" fontId="1" fillId="0" borderId="2" xfId="1" applyFont="1" applyBorder="1" applyAlignment="1">
      <alignment horizontal="left" vertical="center" wrapText="1"/>
    </xf>
    <xf numFmtId="0" fontId="0" fillId="0" borderId="2" xfId="0" applyFont="1" applyBorder="1" applyAlignment="1">
      <alignment horizontal="center" vertical="center" wrapText="1"/>
    </xf>
    <xf numFmtId="1" fontId="11" fillId="0" borderId="2" xfId="0" applyNumberFormat="1" applyFont="1" applyFill="1" applyBorder="1" applyAlignment="1">
      <alignment horizontal="center" vertical="center" shrinkToFit="1"/>
    </xf>
    <xf numFmtId="9" fontId="11" fillId="0" borderId="2" xfId="0" applyNumberFormat="1" applyFont="1" applyFill="1" applyBorder="1" applyAlignment="1">
      <alignment horizontal="center" vertical="center" shrinkToFit="1"/>
    </xf>
    <xf numFmtId="10" fontId="11" fillId="0" borderId="2" xfId="0" applyNumberFormat="1" applyFont="1" applyFill="1" applyBorder="1" applyAlignment="1">
      <alignment horizontal="center" vertical="center" shrinkToFit="1"/>
    </xf>
    <xf numFmtId="0" fontId="10" fillId="0" borderId="2" xfId="0" applyFont="1" applyFill="1" applyBorder="1" applyAlignment="1">
      <alignment horizontal="center" vertical="center" wrapText="1"/>
    </xf>
    <xf numFmtId="9" fontId="10" fillId="0" borderId="2" xfId="2" applyFont="1" applyFill="1" applyBorder="1" applyAlignment="1">
      <alignment horizontal="center" vertical="center" wrapText="1"/>
    </xf>
    <xf numFmtId="10" fontId="10" fillId="0" borderId="2" xfId="0" applyNumberFormat="1" applyFont="1" applyFill="1" applyBorder="1" applyAlignment="1">
      <alignment horizontal="center" vertical="center" wrapText="1"/>
    </xf>
    <xf numFmtId="9" fontId="11" fillId="0" borderId="2" xfId="2" applyFont="1" applyFill="1" applyBorder="1" applyAlignment="1">
      <alignment horizontal="center" vertical="center" shrinkToFit="1"/>
    </xf>
    <xf numFmtId="0" fontId="6" fillId="0" borderId="2" xfId="0" applyFont="1" applyFill="1" applyBorder="1" applyAlignment="1">
      <alignment horizontal="center" vertical="center"/>
    </xf>
    <xf numFmtId="9" fontId="10" fillId="0" borderId="2" xfId="0" applyNumberFormat="1" applyFont="1" applyFill="1" applyBorder="1" applyAlignment="1">
      <alignment horizontal="center" vertical="center" wrapText="1"/>
    </xf>
    <xf numFmtId="10" fontId="10" fillId="0" borderId="2" xfId="2" applyNumberFormat="1" applyFont="1" applyFill="1" applyBorder="1" applyAlignment="1">
      <alignment horizontal="center" vertical="center" wrapText="1"/>
    </xf>
    <xf numFmtId="0" fontId="6" fillId="0" borderId="2" xfId="0" applyFont="1" applyFill="1" applyBorder="1" applyAlignment="1">
      <alignment horizontal="left" vertical="center"/>
    </xf>
    <xf numFmtId="0" fontId="6" fillId="3" borderId="2" xfId="0" applyFont="1" applyFill="1" applyBorder="1" applyAlignment="1">
      <alignment horizontal="left" vertical="center"/>
    </xf>
    <xf numFmtId="0" fontId="0" fillId="0" borderId="5" xfId="0" applyFont="1" applyFill="1" applyBorder="1" applyAlignment="1">
      <alignment horizontal="left" vertical="center" wrapText="1"/>
    </xf>
    <xf numFmtId="0" fontId="7" fillId="0" borderId="1" xfId="0" applyFont="1" applyFill="1" applyBorder="1" applyAlignment="1">
      <alignment horizontal="left" vertical="center" wrapText="1"/>
    </xf>
    <xf numFmtId="10" fontId="6" fillId="0" borderId="9" xfId="0" applyNumberFormat="1" applyFont="1" applyFill="1" applyBorder="1" applyAlignment="1">
      <alignment horizontal="left" vertical="top" wrapText="1"/>
    </xf>
    <xf numFmtId="1" fontId="6" fillId="0" borderId="9" xfId="0" applyNumberFormat="1" applyFont="1" applyFill="1" applyBorder="1" applyAlignment="1">
      <alignment horizontal="left" vertical="top" shrinkToFit="1"/>
    </xf>
    <xf numFmtId="0" fontId="0" fillId="0" borderId="2" xfId="0" applyFont="1" applyBorder="1" applyAlignment="1">
      <alignment horizontal="left" vertical="top" wrapText="1"/>
    </xf>
    <xf numFmtId="10" fontId="6" fillId="0" borderId="10" xfId="0" applyNumberFormat="1" applyFont="1" applyFill="1" applyBorder="1" applyAlignment="1">
      <alignment horizontal="left" vertical="top" wrapText="1"/>
    </xf>
    <xf numFmtId="9" fontId="6" fillId="0" borderId="9" xfId="0" applyNumberFormat="1" applyFont="1" applyFill="1" applyBorder="1" applyAlignment="1">
      <alignment horizontal="left" vertical="top" wrapText="1"/>
    </xf>
    <xf numFmtId="0" fontId="0" fillId="0" borderId="2" xfId="0" applyFont="1" applyFill="1" applyBorder="1" applyAlignment="1">
      <alignment horizontal="left" vertical="top" wrapText="1"/>
    </xf>
    <xf numFmtId="9" fontId="6" fillId="0" borderId="9" xfId="2" applyFont="1" applyFill="1" applyBorder="1" applyAlignment="1">
      <alignment horizontal="left" vertical="top" shrinkToFit="1"/>
    </xf>
    <xf numFmtId="0" fontId="6" fillId="0" borderId="10" xfId="0" applyFont="1" applyFill="1" applyBorder="1" applyAlignment="1">
      <alignment horizontal="left" vertical="top" wrapText="1"/>
    </xf>
    <xf numFmtId="1" fontId="6" fillId="0" borderId="10" xfId="0" applyNumberFormat="1" applyFont="1" applyFill="1" applyBorder="1" applyAlignment="1">
      <alignment horizontal="left" vertical="top" shrinkToFit="1"/>
    </xf>
    <xf numFmtId="0" fontId="6" fillId="0" borderId="2" xfId="0" applyFont="1" applyBorder="1" applyAlignment="1">
      <alignment horizontal="left" vertical="top" wrapText="1"/>
    </xf>
    <xf numFmtId="1" fontId="7" fillId="2" borderId="14" xfId="0" applyNumberFormat="1" applyFont="1" applyFill="1" applyBorder="1" applyAlignment="1">
      <alignment horizontal="center" vertical="top"/>
    </xf>
  </cellXfs>
  <cellStyles count="5">
    <cellStyle name="Currency" xfId="3" builtinId="4"/>
    <cellStyle name="Explanatory Text" xfId="4" builtinId="5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7.xml"/><Relationship Id="rId26" Type="http://schemas.openxmlformats.org/officeDocument/2006/relationships/worksheet" Target="worksheets/sheet25.xml"/><Relationship Id="rId39" Type="http://schemas.openxmlformats.org/officeDocument/2006/relationships/worksheet" Target="worksheets/sheet38.xml"/><Relationship Id="rId21" Type="http://schemas.openxmlformats.org/officeDocument/2006/relationships/worksheet" Target="worksheets/sheet20.xml"/><Relationship Id="rId34" Type="http://schemas.openxmlformats.org/officeDocument/2006/relationships/worksheet" Target="worksheets/sheet33.xml"/><Relationship Id="rId42" Type="http://schemas.openxmlformats.org/officeDocument/2006/relationships/worksheet" Target="worksheets/sheet41.xml"/><Relationship Id="rId47" Type="http://schemas.openxmlformats.org/officeDocument/2006/relationships/worksheet" Target="worksheets/sheet46.xml"/><Relationship Id="rId50" Type="http://schemas.openxmlformats.org/officeDocument/2006/relationships/worksheet" Target="worksheets/sheet49.xml"/><Relationship Id="rId55" Type="http://schemas.openxmlformats.org/officeDocument/2006/relationships/externalLink" Target="externalLinks/externalLink1.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5.xml"/><Relationship Id="rId29" Type="http://schemas.openxmlformats.org/officeDocument/2006/relationships/worksheet" Target="worksheets/sheet28.xml"/><Relationship Id="rId11" Type="http://schemas.openxmlformats.org/officeDocument/2006/relationships/worksheet" Target="worksheets/sheet11.xml"/><Relationship Id="rId24" Type="http://schemas.openxmlformats.org/officeDocument/2006/relationships/worksheet" Target="worksheets/sheet23.xml"/><Relationship Id="rId32" Type="http://schemas.openxmlformats.org/officeDocument/2006/relationships/worksheet" Target="worksheets/sheet31.xml"/><Relationship Id="rId37" Type="http://schemas.openxmlformats.org/officeDocument/2006/relationships/worksheet" Target="worksheets/sheet36.xml"/><Relationship Id="rId40" Type="http://schemas.openxmlformats.org/officeDocument/2006/relationships/worksheet" Target="worksheets/sheet39.xml"/><Relationship Id="rId45" Type="http://schemas.openxmlformats.org/officeDocument/2006/relationships/worksheet" Target="worksheets/sheet44.xml"/><Relationship Id="rId53" Type="http://schemas.openxmlformats.org/officeDocument/2006/relationships/worksheet" Target="worksheets/sheet52.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8.xml"/><Relationship Id="rId14" Type="http://schemas.openxmlformats.org/officeDocument/2006/relationships/worksheet" Target="worksheets/sheet14.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35" Type="http://schemas.openxmlformats.org/officeDocument/2006/relationships/worksheet" Target="worksheets/sheet34.xml"/><Relationship Id="rId43" Type="http://schemas.openxmlformats.org/officeDocument/2006/relationships/worksheet" Target="worksheets/sheet42.xml"/><Relationship Id="rId48" Type="http://schemas.openxmlformats.org/officeDocument/2006/relationships/worksheet" Target="worksheets/sheet47.xml"/><Relationship Id="rId56"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6.xml"/><Relationship Id="rId25" Type="http://schemas.openxmlformats.org/officeDocument/2006/relationships/worksheet" Target="worksheets/sheet24.xml"/><Relationship Id="rId33" Type="http://schemas.openxmlformats.org/officeDocument/2006/relationships/worksheet" Target="worksheets/sheet32.xml"/><Relationship Id="rId38" Type="http://schemas.openxmlformats.org/officeDocument/2006/relationships/worksheet" Target="worksheets/sheet37.xml"/><Relationship Id="rId46" Type="http://schemas.openxmlformats.org/officeDocument/2006/relationships/worksheet" Target="worksheets/sheet45.xml"/><Relationship Id="rId59" Type="http://schemas.openxmlformats.org/officeDocument/2006/relationships/sharedStrings" Target="sharedStrings.xml"/><Relationship Id="rId20" Type="http://schemas.openxmlformats.org/officeDocument/2006/relationships/worksheet" Target="worksheets/sheet19.xml"/><Relationship Id="rId41" Type="http://schemas.openxmlformats.org/officeDocument/2006/relationships/worksheet" Target="worksheets/sheet40.xml"/><Relationship Id="rId54" Type="http://schemas.openxmlformats.org/officeDocument/2006/relationships/worksheet" Target="worksheets/sheet53.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chartsheet" Target="chartsheets/sheet1.xml"/><Relationship Id="rId23" Type="http://schemas.openxmlformats.org/officeDocument/2006/relationships/worksheet" Target="worksheets/sheet22.xml"/><Relationship Id="rId28" Type="http://schemas.openxmlformats.org/officeDocument/2006/relationships/worksheet" Target="worksheets/sheet27.xml"/><Relationship Id="rId36" Type="http://schemas.openxmlformats.org/officeDocument/2006/relationships/worksheet" Target="worksheets/sheet35.xml"/><Relationship Id="rId49" Type="http://schemas.openxmlformats.org/officeDocument/2006/relationships/worksheet" Target="worksheets/sheet48.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0.xml"/><Relationship Id="rId44" Type="http://schemas.openxmlformats.org/officeDocument/2006/relationships/worksheet" Target="worksheets/sheet43.xml"/><Relationship Id="rId52" Type="http://schemas.openxmlformats.org/officeDocument/2006/relationships/worksheet" Target="worksheets/sheet51.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Overall Service Territory Wildfire Risk [FireSight]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WildfireRisk</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0"/>
          </c:trendline>
          <c:xVal>
            <c:numRef>
              <c:f>#REF!</c:f>
            </c:numRef>
          </c:xVal>
          <c:yVal>
            <c:numRef>
              <c:f>#REF!</c:f>
              <c:numCache>
                <c:formatCode>General</c:formatCode>
                <c:ptCount val="1"/>
                <c:pt idx="0">
                  <c:v>1</c:v>
                </c:pt>
              </c:numCache>
            </c:numRef>
          </c:yVal>
          <c:smooth val="0"/>
          <c:extLst>
            <c:ext xmlns:c16="http://schemas.microsoft.com/office/drawing/2014/chart" uri="{C3380CC4-5D6E-409C-BE32-E72D297353CC}">
              <c16:uniqueId val="{00000001-45E1-4859-9BD4-55EFB356F904}"/>
            </c:ext>
          </c:extLst>
        </c:ser>
        <c:dLbls>
          <c:showLegendKey val="0"/>
          <c:showVal val="0"/>
          <c:showCatName val="0"/>
          <c:showSerName val="0"/>
          <c:showPercent val="0"/>
          <c:showBubbleSize val="0"/>
        </c:dLbls>
        <c:axId val="1949623968"/>
        <c:axId val="1949594688"/>
      </c:scatterChart>
      <c:valAx>
        <c:axId val="19496239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9594688"/>
        <c:crosses val="autoZero"/>
        <c:crossBetween val="midCat"/>
      </c:valAx>
      <c:valAx>
        <c:axId val="1949594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Wildfire Risk [FireSight]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96239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0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7362" cy="6291743"/>
    <xdr:graphicFrame macro="">
      <xdr:nvGraphicFramePr>
        <xdr:cNvPr id="2" name="Chart 1">
          <a:extLst>
            <a:ext uri="{FF2B5EF4-FFF2-40B4-BE49-F238E27FC236}">
              <a16:creationId xmlns:a16="http://schemas.microsoft.com/office/drawing/2014/main" id="{4CF4ED45-6097-4CD8-95AE-B343679090F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d/Legacy/US/LAX/SAP/1DRI24005.000%20-%20BVES%20WMP%20Support/4%20Incoming/20250219%20Log7%20Risk%20Register%20Model/BVES%20Risk%20Registry%202025-2-1%202026-2028%20WMP_updated%20with%20SAF-5_inf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viescon.sharepoint.com/41-01/Shared%20Documents/04%20Draft%20Project%20Analysis/41-01%20BVES%20Analysis%20File%20v00-38%20BF%202017-02-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ot (2)"/>
      <sheetName val="Validation List"/>
      <sheetName val="Template"/>
      <sheetName val="TabNamesSheet"/>
      <sheetName val="Criteria Inputs"/>
      <sheetName val="Weight Pairwise"/>
      <sheetName val="DropListData"/>
      <sheetName val="WeightScoring"/>
      <sheetName val="Log Score Model"/>
      <sheetName val="Plot"/>
      <sheetName val="RISK SUMMARY"/>
      <sheetName val="Plot Mitigation X"/>
      <sheetName val="Mitigation Table"/>
      <sheetName val="EP_1"/>
      <sheetName val="EP_2"/>
      <sheetName val="EP_3"/>
      <sheetName val="EP_4"/>
      <sheetName val="ENT-1"/>
      <sheetName val="ENT-2"/>
      <sheetName val="RMA_1"/>
      <sheetName val="WMSD_1"/>
      <sheetName val="GD_1"/>
      <sheetName val="GD_2"/>
      <sheetName val="GD_3"/>
      <sheetName val="GD_4"/>
      <sheetName val="GD_5"/>
      <sheetName val="GD_6"/>
      <sheetName val="GD_7"/>
      <sheetName val="GD_8"/>
      <sheetName val="GD_9"/>
      <sheetName val="GD_10"/>
      <sheetName val="GD_11"/>
      <sheetName val="GD_12"/>
      <sheetName val="GD_13"/>
      <sheetName val="GD_14"/>
      <sheetName val="GD_15"/>
      <sheetName val="GD_16"/>
      <sheetName val="GD_17"/>
      <sheetName val="GD_18"/>
      <sheetName val="GD_19"/>
      <sheetName val="GD_20"/>
      <sheetName val="GD_21"/>
      <sheetName val="GD_22"/>
      <sheetName val="GD_23"/>
      <sheetName val="GD_24"/>
      <sheetName val="GD_25"/>
      <sheetName val="GD_26"/>
      <sheetName val="GD_27"/>
      <sheetName val="GD_28"/>
      <sheetName val="SAF_1"/>
      <sheetName val="SAF_2"/>
      <sheetName val="SAF_3"/>
      <sheetName val="SAF_4"/>
      <sheetName val="SAF_5"/>
      <sheetName val="SAF_6"/>
      <sheetName val="SAF_7"/>
      <sheetName val="VM_1"/>
      <sheetName val="VM_2"/>
      <sheetName val="VM_3"/>
      <sheetName val="VM_4"/>
      <sheetName val="VM_5"/>
      <sheetName val="VM_6"/>
      <sheetName val="VM_7"/>
      <sheetName val="VM_8"/>
      <sheetName val="VM_9"/>
      <sheetName val="VM_10"/>
      <sheetName val="VM_11"/>
      <sheetName val="VM_12"/>
      <sheetName val="VM_13"/>
      <sheetName val="VM_14"/>
      <sheetName val="VM_15"/>
      <sheetName val="VM_16"/>
      <sheetName val="VM_17"/>
    </sheetNames>
    <sheetDataSet>
      <sheetData sheetId="0"/>
      <sheetData sheetId="1"/>
      <sheetData sheetId="2"/>
      <sheetData sheetId="3">
        <row r="2">
          <cell r="C2" t="str">
            <v>Selected From ListBox</v>
          </cell>
        </row>
        <row r="3">
          <cell r="B3" t="str">
            <v>Template</v>
          </cell>
        </row>
        <row r="4">
          <cell r="B4" t="str">
            <v>Criteria Inputs</v>
          </cell>
        </row>
        <row r="5">
          <cell r="B5" t="str">
            <v>Weight Pairwise</v>
          </cell>
        </row>
        <row r="6">
          <cell r="B6" t="str">
            <v>WeightScoring</v>
          </cell>
        </row>
        <row r="7">
          <cell r="B7" t="str">
            <v>DropListData</v>
          </cell>
        </row>
        <row r="8">
          <cell r="B8" t="str">
            <v>Log Score Model</v>
          </cell>
        </row>
        <row r="9">
          <cell r="B9" t="str">
            <v>RISK SUMMARY</v>
          </cell>
        </row>
        <row r="10">
          <cell r="B10" t="str">
            <v>Risk Plot</v>
          </cell>
        </row>
        <row r="11">
          <cell r="B11" t="str">
            <v>TabNamesSheet</v>
          </cell>
        </row>
        <row r="12">
          <cell r="B12" t="str">
            <v>Mitigations Detail</v>
          </cell>
        </row>
        <row r="13">
          <cell r="B13" t="str">
            <v>Mitigations Table - Individual</v>
          </cell>
        </row>
        <row r="14">
          <cell r="B14" t="str">
            <v>Mitigations Table - Grouped</v>
          </cell>
        </row>
        <row r="15">
          <cell r="B15" t="str">
            <v>Mitigations Table - Grouped(-1)</v>
          </cell>
        </row>
        <row r="16">
          <cell r="B16" t="str">
            <v>Risk Reduction &amp; RSE</v>
          </cell>
        </row>
        <row r="17">
          <cell r="B17" t="str">
            <v>Risk Reduction &amp; RSE (no valve)</v>
          </cell>
        </row>
        <row r="18">
          <cell r="B18" t="str">
            <v>Mitigation - 1</v>
          </cell>
        </row>
        <row r="19">
          <cell r="B19" t="str">
            <v>Mitigation - 2</v>
          </cell>
        </row>
        <row r="20">
          <cell r="B20" t="str">
            <v>Mitigation - 3</v>
          </cell>
        </row>
        <row r="21">
          <cell r="B21" t="str">
            <v>Mitigation - 4</v>
          </cell>
        </row>
        <row r="22">
          <cell r="B22" t="str">
            <v>Mitigation - 5</v>
          </cell>
        </row>
        <row r="23">
          <cell r="B23" t="str">
            <v>Mitigation - 6</v>
          </cell>
        </row>
        <row r="24">
          <cell r="B24" t="str">
            <v>Mitigation - 7</v>
          </cell>
        </row>
        <row r="25">
          <cell r="B25" t="str">
            <v>Mitigation - 8</v>
          </cell>
        </row>
        <row r="26">
          <cell r="B26" t="str">
            <v>Mitigation - 9</v>
          </cell>
        </row>
        <row r="27">
          <cell r="B27" t="str">
            <v>Mitigation - 10</v>
          </cell>
        </row>
        <row r="28">
          <cell r="B28" t="str">
            <v>Mitigation - 11</v>
          </cell>
        </row>
        <row r="29">
          <cell r="B29" t="str">
            <v>Mitigation - 12</v>
          </cell>
        </row>
        <row r="30">
          <cell r="B30" t="str">
            <v>Mitigation - 13</v>
          </cell>
        </row>
        <row r="31">
          <cell r="B31" t="str">
            <v>Mitigation - 14</v>
          </cell>
        </row>
        <row r="32">
          <cell r="B32" t="str">
            <v>Xfmr Spill</v>
          </cell>
        </row>
        <row r="33">
          <cell r="B33" t="str">
            <v>BVPP Failure</v>
          </cell>
        </row>
        <row r="34">
          <cell r="B34" t="str">
            <v>Sustained Outages</v>
          </cell>
        </row>
        <row r="35">
          <cell r="B35" t="str">
            <v>Release of Customer Info</v>
          </cell>
        </row>
        <row r="36">
          <cell r="B36" t="str">
            <v>Aging Infra</v>
          </cell>
        </row>
        <row r="37">
          <cell r="B37" t="str">
            <v>Wildfire Property</v>
          </cell>
        </row>
        <row r="38">
          <cell r="B38" t="str">
            <v>Sabotage</v>
          </cell>
        </row>
        <row r="39">
          <cell r="B39" t="str">
            <v>Workplace Violence</v>
          </cell>
        </row>
        <row r="40">
          <cell r="B40" t="str">
            <v>Violation of Safe Work Practice</v>
          </cell>
        </row>
        <row r="41">
          <cell r="B41" t="str">
            <v>Catastrophic Equip Failure</v>
          </cell>
        </row>
        <row r="42">
          <cell r="B42" t="str">
            <v>Loss of SCE Imports</v>
          </cell>
        </row>
        <row r="43">
          <cell r="B43" t="str">
            <v>Tree Attachments</v>
          </cell>
        </row>
        <row r="44">
          <cell r="B44" t="str">
            <v>Outage Affecting Health</v>
          </cell>
        </row>
        <row r="45">
          <cell r="B45" t="str">
            <v>PMVA</v>
          </cell>
        </row>
        <row r="46">
          <cell r="B46" t="str">
            <v>Wildfire PS</v>
          </cell>
        </row>
        <row r="47">
          <cell r="B47" t="str">
            <v>Downed Wire</v>
          </cell>
        </row>
        <row r="48">
          <cell r="B48" t="str">
            <v>Access to Big Bear</v>
          </cell>
        </row>
        <row r="49">
          <cell r="B49" t="str">
            <v>Pole Failures</v>
          </cell>
        </row>
        <row r="50">
          <cell r="B50" t="str">
            <v>DCF for Mitigations</v>
          </cell>
        </row>
      </sheetData>
      <sheetData sheetId="4">
        <row r="9">
          <cell r="A9" t="str">
            <v>Public and Employee Safety</v>
          </cell>
        </row>
        <row r="10">
          <cell r="A10" t="str">
            <v>Reliability</v>
          </cell>
        </row>
        <row r="11">
          <cell r="A11" t="str">
            <v>Environmental</v>
          </cell>
        </row>
        <row r="12">
          <cell r="A12" t="str">
            <v>Quality of Service</v>
          </cell>
        </row>
        <row r="13">
          <cell r="A13" t="str">
            <v>Compliance</v>
          </cell>
        </row>
      </sheetData>
      <sheetData sheetId="5">
        <row r="6">
          <cell r="B6" t="str">
            <v>1 Long term disability</v>
          </cell>
        </row>
        <row r="8">
          <cell r="B8" t="str">
            <v>1 Long term disability</v>
          </cell>
        </row>
        <row r="9">
          <cell r="Z9">
            <v>0.60530007197698077</v>
          </cell>
        </row>
        <row r="10">
          <cell r="B10" t="str">
            <v>1 Long term disability</v>
          </cell>
          <cell r="Z10">
            <v>0.12125566972701707</v>
          </cell>
        </row>
        <row r="11">
          <cell r="Z11">
            <v>3.0836674407115332E-2</v>
          </cell>
        </row>
        <row r="12">
          <cell r="B12" t="str">
            <v>1 Long term disability</v>
          </cell>
          <cell r="Z12">
            <v>7.2084367951628661E-2</v>
          </cell>
        </row>
        <row r="13">
          <cell r="Z13">
            <v>0.17052321593725805</v>
          </cell>
        </row>
        <row r="14">
          <cell r="B14" t="str">
            <v>1 Loss of T line section 3,000 CI</v>
          </cell>
        </row>
        <row r="16">
          <cell r="B16" t="str">
            <v>1 Loss of T line section 3,000 CI</v>
          </cell>
        </row>
        <row r="18">
          <cell r="B18" t="str">
            <v>1 Loss of T line section 3,000 CI</v>
          </cell>
        </row>
        <row r="20">
          <cell r="B20" t="str">
            <v>1 Reportable excess plant emissions or hazardous waste disposal</v>
          </cell>
        </row>
        <row r="22">
          <cell r="B22" t="str">
            <v>1 Reportable excess plant emissions or hazardous waste disposal</v>
          </cell>
        </row>
        <row r="24">
          <cell r="B24" t="str">
            <v>1 Major commercial customer shut-down, complaints to senior management</v>
          </cell>
        </row>
        <row r="26">
          <cell r="B26" t="str">
            <v/>
          </cell>
        </row>
        <row r="28">
          <cell r="B28" t="str">
            <v/>
          </cell>
        </row>
        <row r="30">
          <cell r="B30" t="str">
            <v/>
          </cell>
        </row>
        <row r="32">
          <cell r="B32" t="str">
            <v/>
          </cell>
        </row>
        <row r="34">
          <cell r="B34" t="str">
            <v/>
          </cell>
        </row>
        <row r="36">
          <cell r="B36" t="str">
            <v/>
          </cell>
        </row>
        <row r="38">
          <cell r="B38" t="str">
            <v/>
          </cell>
        </row>
        <row r="40">
          <cell r="B40" t="str">
            <v/>
          </cell>
        </row>
        <row r="42">
          <cell r="B42" t="str">
            <v/>
          </cell>
        </row>
        <row r="44">
          <cell r="B44" t="str">
            <v/>
          </cell>
        </row>
        <row r="46">
          <cell r="B46" t="str">
            <v/>
          </cell>
        </row>
        <row r="48">
          <cell r="B48" t="str">
            <v/>
          </cell>
        </row>
        <row r="50">
          <cell r="B50" t="str">
            <v/>
          </cell>
        </row>
        <row r="52">
          <cell r="B52" t="str">
            <v/>
          </cell>
        </row>
        <row r="54">
          <cell r="B54" t="str">
            <v/>
          </cell>
        </row>
        <row r="56">
          <cell r="B56" t="str">
            <v/>
          </cell>
        </row>
        <row r="58">
          <cell r="B58" t="str">
            <v/>
          </cell>
        </row>
        <row r="60">
          <cell r="B60" t="str">
            <v/>
          </cell>
        </row>
        <row r="62">
          <cell r="B62" t="str">
            <v/>
          </cell>
        </row>
        <row r="64">
          <cell r="B64" t="str">
            <v/>
          </cell>
        </row>
        <row r="66">
          <cell r="B66" t="str">
            <v/>
          </cell>
        </row>
        <row r="68">
          <cell r="B68" t="str">
            <v/>
          </cell>
        </row>
        <row r="70">
          <cell r="B70" t="str">
            <v/>
          </cell>
        </row>
        <row r="72">
          <cell r="B72" t="str">
            <v/>
          </cell>
        </row>
        <row r="74">
          <cell r="B74" t="str">
            <v/>
          </cell>
        </row>
        <row r="76">
          <cell r="B76" t="str">
            <v/>
          </cell>
        </row>
        <row r="78">
          <cell r="B78" t="str">
            <v/>
          </cell>
        </row>
        <row r="80">
          <cell r="B80" t="str">
            <v/>
          </cell>
        </row>
        <row r="82">
          <cell r="B82" t="str">
            <v/>
          </cell>
        </row>
        <row r="84">
          <cell r="B84" t="str">
            <v/>
          </cell>
        </row>
        <row r="86">
          <cell r="B86" t="str">
            <v/>
          </cell>
        </row>
        <row r="88">
          <cell r="B88" t="str">
            <v/>
          </cell>
        </row>
        <row r="90">
          <cell r="B90" t="str">
            <v/>
          </cell>
        </row>
        <row r="92">
          <cell r="B92" t="str">
            <v/>
          </cell>
        </row>
        <row r="94">
          <cell r="B94" t="str">
            <v/>
          </cell>
        </row>
      </sheetData>
      <sheetData sheetId="6">
        <row r="3">
          <cell r="A3" t="str">
            <v>Extremely More Important Than</v>
          </cell>
        </row>
        <row r="4">
          <cell r="A4" t="str">
            <v>Significantly More Important Than</v>
          </cell>
        </row>
        <row r="5">
          <cell r="A5" t="str">
            <v>More Important Than</v>
          </cell>
        </row>
        <row r="6">
          <cell r="A6" t="str">
            <v>Marginally More Important Than</v>
          </cell>
        </row>
        <row r="7">
          <cell r="A7" t="str">
            <v>Equally Important To</v>
          </cell>
        </row>
        <row r="8">
          <cell r="A8" t="str">
            <v>Marginally Less Important Than</v>
          </cell>
        </row>
        <row r="9">
          <cell r="A9" t="str">
            <v>Less Important Than</v>
          </cell>
        </row>
        <row r="10">
          <cell r="A10" t="str">
            <v>Significantly Less Important Than</v>
          </cell>
        </row>
        <row r="11">
          <cell r="A11" t="str">
            <v>Extremely Less Important Than</v>
          </cell>
        </row>
        <row r="72">
          <cell r="I72">
            <v>1.0900000000000001</v>
          </cell>
        </row>
      </sheetData>
      <sheetData sheetId="7">
        <row r="7">
          <cell r="D7">
            <v>1000000</v>
          </cell>
        </row>
        <row r="8">
          <cell r="D8">
            <v>200000</v>
          </cell>
        </row>
        <row r="9">
          <cell r="D9">
            <v>50000</v>
          </cell>
        </row>
        <row r="10">
          <cell r="D10">
            <v>125000</v>
          </cell>
        </row>
        <row r="11">
          <cell r="D11">
            <v>250000</v>
          </cell>
        </row>
        <row r="12">
          <cell r="D12">
            <v>0</v>
          </cell>
        </row>
        <row r="13">
          <cell r="D13">
            <v>0</v>
          </cell>
        </row>
        <row r="14">
          <cell r="D14">
            <v>0</v>
          </cell>
        </row>
        <row r="15">
          <cell r="D15">
            <v>0</v>
          </cell>
        </row>
        <row r="16">
          <cell r="D16">
            <v>0</v>
          </cell>
        </row>
      </sheetData>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Criteria Inputs"/>
      <sheetName val="Weight Pairwise"/>
      <sheetName val="WeightScoring"/>
      <sheetName val="DropListData"/>
      <sheetName val="Log Score Model"/>
      <sheetName val="RISK SUMMARY"/>
      <sheetName val="Risk Plot"/>
      <sheetName val="Risk Plot with Mitigations"/>
      <sheetName val="TabNamesSheet"/>
      <sheetName val="Mitigations Detail"/>
      <sheetName val="Mitigations Table - Individual"/>
      <sheetName val="Mitigations Table - Grouped"/>
      <sheetName val="Risk Reduction &amp; RSE"/>
      <sheetName val="Mitigation - 1"/>
      <sheetName val="Mitigation - 2"/>
      <sheetName val="Mitigation - 3"/>
      <sheetName val="Mitigation - 4"/>
      <sheetName val="Mitigation - 5"/>
      <sheetName val="Mitigation - 6"/>
      <sheetName val="Mitigation - 7"/>
      <sheetName val="Mitigation - 8"/>
      <sheetName val="Mitigation - 9"/>
      <sheetName val="Mitigation - 10"/>
      <sheetName val="Mitigation - 11"/>
      <sheetName val="Mitigation - 12"/>
      <sheetName val="Xfmr Spill"/>
      <sheetName val="BVPP Failure"/>
      <sheetName val="Sustained Outages"/>
      <sheetName val="Release of Customer Info"/>
      <sheetName val="Aging Infra"/>
      <sheetName val="Wildfire Fin"/>
      <sheetName val="Sabotage"/>
      <sheetName val="Workplace Violence"/>
      <sheetName val="Violation of Safe Work Practice"/>
      <sheetName val="Catastrophic Equip Failure"/>
      <sheetName val="Loss of SCE Imports"/>
      <sheetName val="Failure to Blackstart"/>
      <sheetName val="Tree Attachments"/>
      <sheetName val="Outage Affecting Health"/>
      <sheetName val="PMVA"/>
      <sheetName val="Wildfire PS"/>
      <sheetName val="Downed Wire"/>
      <sheetName val="Access to Big Bear"/>
      <sheetName val="Pole Failures"/>
      <sheetName val="DCF for Mitigations"/>
    </sheetNames>
    <sheetDataSet>
      <sheetData sheetId="0" refreshError="1"/>
      <sheetData sheetId="1">
        <row r="9">
          <cell r="A9" t="str">
            <v>Public and Employee Safety</v>
          </cell>
        </row>
      </sheetData>
      <sheetData sheetId="2">
        <row r="6">
          <cell r="B6" t="str">
            <v>1 Long term disability</v>
          </cell>
        </row>
      </sheetData>
      <sheetData sheetId="3">
        <row r="7">
          <cell r="D7">
            <v>1000000</v>
          </cell>
        </row>
      </sheetData>
      <sheetData sheetId="4">
        <row r="3">
          <cell r="A3" t="str">
            <v>Extremely More Important Than</v>
          </cell>
        </row>
      </sheetData>
      <sheetData sheetId="5" refreshError="1"/>
      <sheetData sheetId="6" refreshError="1"/>
      <sheetData sheetId="7" refreshError="1"/>
      <sheetData sheetId="8" refreshError="1"/>
      <sheetData sheetId="9">
        <row r="2">
          <cell r="C2" t="str">
            <v>Selected From ListBox</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5">
          <cell r="D15">
            <v>1690.6751958869211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aul.Marconi@bvesinc.com" TargetMode="External"/><Relationship Id="rId13" Type="http://schemas.openxmlformats.org/officeDocument/2006/relationships/hyperlink" Target="mailto:Tom.Chou@bvesinc.com" TargetMode="External"/><Relationship Id="rId3" Type="http://schemas.openxmlformats.org/officeDocument/2006/relationships/hyperlink" Target="mailto:Alexis.Ravnik@bvesinc.com" TargetMode="External"/><Relationship Id="rId7" Type="http://schemas.openxmlformats.org/officeDocument/2006/relationships/hyperlink" Target="mailto:Paul.Marconi@bvesinc.com" TargetMode="External"/><Relationship Id="rId12" Type="http://schemas.openxmlformats.org/officeDocument/2006/relationships/hyperlink" Target="mailto:Tom.Chou@bvesinc.com" TargetMode="External"/><Relationship Id="rId2" Type="http://schemas.openxmlformats.org/officeDocument/2006/relationships/hyperlink" Target="mailto:Jared.Hennen@bvesinc.com" TargetMode="External"/><Relationship Id="rId1" Type="http://schemas.openxmlformats.org/officeDocument/2006/relationships/hyperlink" Target="mailto:Paul.Marconi@bvesinc.com" TargetMode="External"/><Relationship Id="rId6" Type="http://schemas.openxmlformats.org/officeDocument/2006/relationships/hyperlink" Target="mailto:Paul.Marconi@bvesinc.com" TargetMode="External"/><Relationship Id="rId11" Type="http://schemas.openxmlformats.org/officeDocument/2006/relationships/hyperlink" Target="mailto:Tom.Chou@bvesinc.com" TargetMode="External"/><Relationship Id="rId5" Type="http://schemas.openxmlformats.org/officeDocument/2006/relationships/hyperlink" Target="mailto:Tom.Chou@bvesinc.com" TargetMode="External"/><Relationship Id="rId10" Type="http://schemas.openxmlformats.org/officeDocument/2006/relationships/hyperlink" Target="mailto:Tom.Chou@bvesinc.com" TargetMode="External"/><Relationship Id="rId4" Type="http://schemas.openxmlformats.org/officeDocument/2006/relationships/hyperlink" Target="mailto:Sean.Matlock@bvesinc.com" TargetMode="External"/><Relationship Id="rId9" Type="http://schemas.openxmlformats.org/officeDocument/2006/relationships/hyperlink" Target="mailto:Paul.Marconi@bvesinc.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workbookViewId="0">
      <selection activeCell="L21" sqref="L21"/>
    </sheetView>
  </sheetViews>
  <sheetFormatPr defaultRowHeight="15" x14ac:dyDescent="0.25"/>
  <cols>
    <col min="1" max="6" width="27.5703125" customWidth="1"/>
  </cols>
  <sheetData>
    <row r="1" spans="1:5" x14ac:dyDescent="0.25">
      <c r="A1" s="177" t="s">
        <v>34</v>
      </c>
      <c r="B1" s="177" t="s">
        <v>0</v>
      </c>
      <c r="C1" s="177" t="s">
        <v>1</v>
      </c>
      <c r="D1" s="177" t="s">
        <v>2</v>
      </c>
      <c r="E1" s="178" t="s">
        <v>3</v>
      </c>
    </row>
    <row r="2" spans="1:5" ht="30" x14ac:dyDescent="0.25">
      <c r="A2" s="179" t="s">
        <v>4</v>
      </c>
      <c r="B2" s="179" t="s">
        <v>17</v>
      </c>
      <c r="C2" s="179" t="s">
        <v>22</v>
      </c>
      <c r="D2" s="180" t="s">
        <v>25</v>
      </c>
      <c r="E2" s="181" t="s">
        <v>30</v>
      </c>
    </row>
    <row r="3" spans="1:5" ht="30" x14ac:dyDescent="0.25">
      <c r="A3" s="179" t="s">
        <v>5</v>
      </c>
      <c r="B3" s="179" t="s">
        <v>17</v>
      </c>
      <c r="C3" s="179" t="s">
        <v>22</v>
      </c>
      <c r="D3" s="180" t="s">
        <v>25</v>
      </c>
      <c r="E3" s="181" t="s">
        <v>30</v>
      </c>
    </row>
    <row r="4" spans="1:5" ht="30" x14ac:dyDescent="0.25">
      <c r="A4" s="179" t="s">
        <v>6</v>
      </c>
      <c r="B4" s="179" t="s">
        <v>17</v>
      </c>
      <c r="C4" s="179" t="s">
        <v>22</v>
      </c>
      <c r="D4" s="180" t="s">
        <v>25</v>
      </c>
      <c r="E4" s="181" t="s">
        <v>30</v>
      </c>
    </row>
    <row r="5" spans="1:5" ht="30" x14ac:dyDescent="0.25">
      <c r="A5" s="179" t="s">
        <v>7</v>
      </c>
      <c r="B5" s="179" t="s">
        <v>18</v>
      </c>
      <c r="C5" s="179" t="s">
        <v>36</v>
      </c>
      <c r="D5" s="180" t="s">
        <v>26</v>
      </c>
      <c r="E5" s="181" t="s">
        <v>33</v>
      </c>
    </row>
    <row r="6" spans="1:5" ht="30" x14ac:dyDescent="0.25">
      <c r="A6" s="179" t="s">
        <v>8</v>
      </c>
      <c r="B6" s="179" t="s">
        <v>19</v>
      </c>
      <c r="C6" s="179" t="s">
        <v>23</v>
      </c>
      <c r="D6" s="180" t="s">
        <v>27</v>
      </c>
      <c r="E6" s="181" t="s">
        <v>32</v>
      </c>
    </row>
    <row r="7" spans="1:5" ht="30" x14ac:dyDescent="0.25">
      <c r="A7" s="179" t="s">
        <v>9</v>
      </c>
      <c r="B7" s="179" t="s">
        <v>18</v>
      </c>
      <c r="C7" s="179" t="s">
        <v>36</v>
      </c>
      <c r="D7" s="180" t="s">
        <v>26</v>
      </c>
      <c r="E7" s="181" t="s">
        <v>33</v>
      </c>
    </row>
    <row r="8" spans="1:5" ht="30" x14ac:dyDescent="0.25">
      <c r="A8" s="179" t="s">
        <v>10</v>
      </c>
      <c r="B8" s="179" t="s">
        <v>20</v>
      </c>
      <c r="C8" s="179" t="s">
        <v>35</v>
      </c>
      <c r="D8" s="180" t="s">
        <v>28</v>
      </c>
      <c r="E8" s="181" t="s">
        <v>24</v>
      </c>
    </row>
    <row r="9" spans="1:5" ht="30" x14ac:dyDescent="0.25">
      <c r="A9" s="179" t="s">
        <v>11</v>
      </c>
      <c r="B9" s="179" t="s">
        <v>18</v>
      </c>
      <c r="C9" s="179" t="s">
        <v>36</v>
      </c>
      <c r="D9" s="180" t="s">
        <v>26</v>
      </c>
      <c r="E9" s="181" t="s">
        <v>33</v>
      </c>
    </row>
    <row r="10" spans="1:5" ht="30" x14ac:dyDescent="0.25">
      <c r="A10" s="179" t="s">
        <v>12</v>
      </c>
      <c r="B10" s="179" t="s">
        <v>21</v>
      </c>
      <c r="C10" s="179" t="s">
        <v>202</v>
      </c>
      <c r="D10" s="180" t="s">
        <v>29</v>
      </c>
      <c r="E10" s="181" t="s">
        <v>31</v>
      </c>
    </row>
    <row r="11" spans="1:5" ht="30" x14ac:dyDescent="0.25">
      <c r="A11" s="179" t="s">
        <v>13</v>
      </c>
      <c r="B11" s="179" t="s">
        <v>18</v>
      </c>
      <c r="C11" s="179" t="s">
        <v>36</v>
      </c>
      <c r="D11" s="180" t="s">
        <v>26</v>
      </c>
      <c r="E11" s="181" t="s">
        <v>33</v>
      </c>
    </row>
    <row r="12" spans="1:5" ht="45" x14ac:dyDescent="0.25">
      <c r="A12" s="179" t="s">
        <v>14</v>
      </c>
      <c r="B12" s="179" t="s">
        <v>17</v>
      </c>
      <c r="C12" s="179" t="s">
        <v>22</v>
      </c>
      <c r="D12" s="180" t="s">
        <v>25</v>
      </c>
      <c r="E12" s="181" t="s">
        <v>30</v>
      </c>
    </row>
    <row r="13" spans="1:5" ht="30" x14ac:dyDescent="0.25">
      <c r="A13" s="179" t="s">
        <v>15</v>
      </c>
      <c r="B13" s="179" t="s">
        <v>18</v>
      </c>
      <c r="C13" s="179" t="s">
        <v>36</v>
      </c>
      <c r="D13" s="180" t="s">
        <v>26</v>
      </c>
      <c r="E13" s="181" t="s">
        <v>33</v>
      </c>
    </row>
    <row r="14" spans="1:5" ht="30" x14ac:dyDescent="0.25">
      <c r="A14" s="179" t="s">
        <v>16</v>
      </c>
      <c r="B14" s="179" t="s">
        <v>17</v>
      </c>
      <c r="C14" s="179" t="s">
        <v>22</v>
      </c>
      <c r="D14" s="180" t="s">
        <v>25</v>
      </c>
      <c r="E14" s="181" t="s">
        <v>30</v>
      </c>
    </row>
  </sheetData>
  <hyperlinks>
    <hyperlink ref="D2" r:id="rId1" xr:uid="{00000000-0004-0000-0000-000000000000}"/>
    <hyperlink ref="D10" r:id="rId2" xr:uid="{00000000-0004-0000-0000-000001000000}"/>
    <hyperlink ref="D6" r:id="rId3" xr:uid="{00000000-0004-0000-0000-000002000000}"/>
    <hyperlink ref="D8" r:id="rId4" xr:uid="{00000000-0004-0000-0000-000003000000}"/>
    <hyperlink ref="D5" r:id="rId5" xr:uid="{00000000-0004-0000-0000-000004000000}"/>
    <hyperlink ref="D3" r:id="rId6" xr:uid="{00000000-0004-0000-0000-000005000000}"/>
    <hyperlink ref="D4" r:id="rId7" xr:uid="{00000000-0004-0000-0000-000006000000}"/>
    <hyperlink ref="D12" r:id="rId8" xr:uid="{00000000-0004-0000-0000-000007000000}"/>
    <hyperlink ref="D14" r:id="rId9" xr:uid="{00000000-0004-0000-0000-000008000000}"/>
    <hyperlink ref="D7" r:id="rId10" xr:uid="{00000000-0004-0000-0000-000009000000}"/>
    <hyperlink ref="D9" r:id="rId11" xr:uid="{00000000-0004-0000-0000-00000A000000}"/>
    <hyperlink ref="D11" r:id="rId12" xr:uid="{00000000-0004-0000-0000-00000B000000}"/>
    <hyperlink ref="D13" r:id="rId13"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
  <sheetViews>
    <sheetView workbookViewId="0">
      <selection activeCell="L21" sqref="L21"/>
    </sheetView>
  </sheetViews>
  <sheetFormatPr defaultColWidth="8.85546875" defaultRowHeight="15" x14ac:dyDescent="0.25"/>
  <cols>
    <col min="1" max="1" width="18" style="108" customWidth="1"/>
    <col min="2" max="2" width="32.7109375" style="108" customWidth="1"/>
    <col min="3" max="3" width="30.140625" style="108" bestFit="1" customWidth="1"/>
    <col min="4" max="16384" width="8.85546875" style="108"/>
  </cols>
  <sheetData>
    <row r="1" spans="1:3" s="105" customFormat="1" x14ac:dyDescent="0.25">
      <c r="A1" s="104" t="s">
        <v>647</v>
      </c>
      <c r="B1" s="104" t="s">
        <v>648</v>
      </c>
      <c r="C1" s="104" t="s">
        <v>649</v>
      </c>
    </row>
    <row r="2" spans="1:3" x14ac:dyDescent="0.25">
      <c r="A2" s="106" t="s">
        <v>650</v>
      </c>
      <c r="B2" s="107" t="s">
        <v>986</v>
      </c>
      <c r="C2" s="205" t="s">
        <v>987</v>
      </c>
    </row>
    <row r="3" spans="1:3" x14ac:dyDescent="0.25">
      <c r="A3" s="106" t="s">
        <v>651</v>
      </c>
      <c r="B3" s="107" t="s">
        <v>988</v>
      </c>
      <c r="C3" s="205"/>
    </row>
    <row r="4" spans="1:3" x14ac:dyDescent="0.25">
      <c r="A4" s="106" t="s">
        <v>989</v>
      </c>
      <c r="B4" s="107" t="s">
        <v>990</v>
      </c>
      <c r="C4" s="205"/>
    </row>
    <row r="5" spans="1:3" x14ac:dyDescent="0.25">
      <c r="A5" s="106" t="s">
        <v>991</v>
      </c>
      <c r="B5" s="107" t="s">
        <v>992</v>
      </c>
      <c r="C5" s="205"/>
    </row>
    <row r="6" spans="1:3" x14ac:dyDescent="0.25">
      <c r="A6" s="106" t="s">
        <v>993</v>
      </c>
      <c r="B6" s="107" t="s">
        <v>994</v>
      </c>
      <c r="C6" s="205"/>
    </row>
  </sheetData>
  <mergeCells count="1">
    <mergeCell ref="C2:C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
  <sheetViews>
    <sheetView workbookViewId="0">
      <selection activeCell="L21" sqref="L21"/>
    </sheetView>
  </sheetViews>
  <sheetFormatPr defaultColWidth="8.85546875" defaultRowHeight="15" x14ac:dyDescent="0.25"/>
  <cols>
    <col min="1" max="1" width="15.7109375" style="110" customWidth="1"/>
    <col min="2" max="2" width="38.140625" style="110" customWidth="1"/>
    <col min="3" max="3" width="44.42578125" style="110" customWidth="1"/>
    <col min="4" max="16384" width="8.85546875" style="110"/>
  </cols>
  <sheetData>
    <row r="1" spans="1:3" x14ac:dyDescent="0.25">
      <c r="A1" s="109" t="s">
        <v>647</v>
      </c>
      <c r="B1" s="109" t="s">
        <v>844</v>
      </c>
      <c r="C1" s="109" t="s">
        <v>649</v>
      </c>
    </row>
    <row r="2" spans="1:3" ht="60" x14ac:dyDescent="0.25">
      <c r="A2" s="106" t="s">
        <v>845</v>
      </c>
      <c r="B2" s="111" t="s">
        <v>995</v>
      </c>
      <c r="C2" s="111" t="s">
        <v>996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4"/>
  <sheetViews>
    <sheetView zoomScale="90" zoomScaleNormal="90" workbookViewId="0">
      <pane xSplit="2" ySplit="1" topLeftCell="C29" activePane="bottomRight" state="frozen"/>
      <selection activeCell="L21" sqref="L21"/>
      <selection pane="topRight" activeCell="L21" sqref="L21"/>
      <selection pane="bottomLeft" activeCell="L21" sqref="L21"/>
      <selection pane="bottomRight" activeCell="L21" sqref="L21"/>
    </sheetView>
  </sheetViews>
  <sheetFormatPr defaultColWidth="8.85546875" defaultRowHeight="15" x14ac:dyDescent="0.25"/>
  <cols>
    <col min="1" max="1" width="6.140625" style="108" bestFit="1" customWidth="1"/>
    <col min="2" max="2" width="24" style="108" customWidth="1"/>
    <col min="3" max="3" width="25.42578125" style="108" customWidth="1"/>
    <col min="4" max="4" width="55.28515625" style="108" customWidth="1"/>
    <col min="5" max="5" width="54" style="108" customWidth="1"/>
    <col min="6" max="6" width="31.85546875" style="113" customWidth="1"/>
    <col min="7" max="7" width="21" style="108" customWidth="1"/>
    <col min="8" max="16384" width="8.85546875" style="108"/>
  </cols>
  <sheetData>
    <row r="1" spans="1:7" s="105" customFormat="1" x14ac:dyDescent="0.25">
      <c r="A1" s="104" t="s">
        <v>814</v>
      </c>
      <c r="B1" s="104" t="s">
        <v>815</v>
      </c>
      <c r="C1" s="104" t="s">
        <v>816</v>
      </c>
      <c r="D1" s="104" t="s">
        <v>817</v>
      </c>
      <c r="E1" s="104" t="s">
        <v>818</v>
      </c>
      <c r="F1" s="104" t="s">
        <v>819</v>
      </c>
      <c r="G1" s="104" t="s">
        <v>820</v>
      </c>
    </row>
    <row r="2" spans="1:7" ht="75" x14ac:dyDescent="0.25">
      <c r="A2" s="106" t="s">
        <v>821</v>
      </c>
      <c r="B2" s="106" t="s">
        <v>802</v>
      </c>
      <c r="C2" s="107" t="s">
        <v>997</v>
      </c>
      <c r="D2" s="106" t="s">
        <v>998</v>
      </c>
      <c r="E2" s="106" t="s">
        <v>999</v>
      </c>
      <c r="F2" s="106" t="s">
        <v>1000</v>
      </c>
      <c r="G2" s="106" t="s">
        <v>1001</v>
      </c>
    </row>
    <row r="3" spans="1:7" ht="60" x14ac:dyDescent="0.25">
      <c r="A3" s="106" t="s">
        <v>822</v>
      </c>
      <c r="B3" s="106" t="s">
        <v>803</v>
      </c>
      <c r="C3" s="107" t="s">
        <v>1002</v>
      </c>
      <c r="D3" s="99" t="s">
        <v>1003</v>
      </c>
      <c r="E3" s="106" t="s">
        <v>999</v>
      </c>
      <c r="F3" s="111" t="s">
        <v>1004</v>
      </c>
      <c r="G3" s="106" t="s">
        <v>1001</v>
      </c>
    </row>
    <row r="4" spans="1:7" ht="90" x14ac:dyDescent="0.25">
      <c r="A4" s="106" t="s">
        <v>823</v>
      </c>
      <c r="B4" s="106" t="s">
        <v>804</v>
      </c>
      <c r="C4" s="111" t="s">
        <v>1005</v>
      </c>
      <c r="D4" s="106" t="s">
        <v>1006</v>
      </c>
      <c r="E4" s="106" t="s">
        <v>1007</v>
      </c>
      <c r="F4" s="111" t="s">
        <v>1008</v>
      </c>
      <c r="G4" s="106" t="s">
        <v>1001</v>
      </c>
    </row>
    <row r="5" spans="1:7" ht="47.45" customHeight="1" x14ac:dyDescent="0.25">
      <c r="A5" s="106" t="s">
        <v>824</v>
      </c>
      <c r="B5" s="106" t="s">
        <v>1009</v>
      </c>
      <c r="C5" s="111" t="s">
        <v>1005</v>
      </c>
      <c r="D5" s="107" t="s">
        <v>1010</v>
      </c>
      <c r="E5" s="106" t="s">
        <v>1007</v>
      </c>
      <c r="F5" s="111" t="s">
        <v>1011</v>
      </c>
      <c r="G5" s="106" t="s">
        <v>1001</v>
      </c>
    </row>
    <row r="6" spans="1:7" ht="48.6" customHeight="1" x14ac:dyDescent="0.25">
      <c r="A6" s="106" t="s">
        <v>825</v>
      </c>
      <c r="B6" s="106" t="s">
        <v>1012</v>
      </c>
      <c r="C6" s="106" t="s">
        <v>1013</v>
      </c>
      <c r="D6" s="106" t="s">
        <v>1013</v>
      </c>
      <c r="E6" s="106" t="s">
        <v>1013</v>
      </c>
      <c r="F6" s="106" t="s">
        <v>1013</v>
      </c>
      <c r="G6" s="106" t="s">
        <v>1013</v>
      </c>
    </row>
    <row r="7" spans="1:7" ht="60" x14ac:dyDescent="0.25">
      <c r="A7" s="106" t="s">
        <v>826</v>
      </c>
      <c r="B7" s="106" t="s">
        <v>1014</v>
      </c>
      <c r="C7" s="107" t="s">
        <v>1002</v>
      </c>
      <c r="D7" s="107" t="s">
        <v>1015</v>
      </c>
      <c r="E7" s="106" t="s">
        <v>999</v>
      </c>
      <c r="F7" s="107" t="s">
        <v>1016</v>
      </c>
      <c r="G7" s="106" t="s">
        <v>1001</v>
      </c>
    </row>
    <row r="8" spans="1:7" ht="60" x14ac:dyDescent="0.25">
      <c r="A8" s="106" t="s">
        <v>827</v>
      </c>
      <c r="B8" s="106" t="s">
        <v>1017</v>
      </c>
      <c r="C8" s="107" t="s">
        <v>1002</v>
      </c>
      <c r="D8" s="107" t="s">
        <v>1018</v>
      </c>
      <c r="E8" s="106" t="s">
        <v>1019</v>
      </c>
      <c r="F8" s="106" t="s">
        <v>1020</v>
      </c>
      <c r="G8" s="106" t="s">
        <v>1001</v>
      </c>
    </row>
    <row r="9" spans="1:7" ht="60" x14ac:dyDescent="0.25">
      <c r="A9" s="106" t="s">
        <v>828</v>
      </c>
      <c r="B9" s="106" t="s">
        <v>1021</v>
      </c>
      <c r="C9" s="107" t="s">
        <v>1002</v>
      </c>
      <c r="D9" s="107" t="s">
        <v>1022</v>
      </c>
      <c r="E9" s="106" t="s">
        <v>1023</v>
      </c>
      <c r="F9" s="106" t="s">
        <v>1024</v>
      </c>
      <c r="G9" s="106" t="s">
        <v>1001</v>
      </c>
    </row>
    <row r="10" spans="1:7" ht="45" x14ac:dyDescent="0.25">
      <c r="A10" s="106" t="s">
        <v>829</v>
      </c>
      <c r="B10" s="106" t="s">
        <v>1025</v>
      </c>
      <c r="C10" s="107" t="s">
        <v>1005</v>
      </c>
      <c r="D10" s="107" t="s">
        <v>1026</v>
      </c>
      <c r="E10" s="106" t="s">
        <v>1023</v>
      </c>
      <c r="F10" s="106" t="s">
        <v>1027</v>
      </c>
      <c r="G10" s="106" t="s">
        <v>1001</v>
      </c>
    </row>
    <row r="11" spans="1:7" ht="60" x14ac:dyDescent="0.25">
      <c r="A11" s="106" t="s">
        <v>830</v>
      </c>
      <c r="B11" s="106" t="s">
        <v>1028</v>
      </c>
      <c r="C11" s="107" t="s">
        <v>1005</v>
      </c>
      <c r="D11" s="107" t="s">
        <v>1029</v>
      </c>
      <c r="E11" s="106" t="s">
        <v>1030</v>
      </c>
      <c r="F11" s="106" t="s">
        <v>1031</v>
      </c>
      <c r="G11" s="106" t="s">
        <v>1032</v>
      </c>
    </row>
    <row r="12" spans="1:7" ht="30" x14ac:dyDescent="0.25">
      <c r="A12" s="106" t="s">
        <v>1033</v>
      </c>
      <c r="B12" s="106" t="s">
        <v>1034</v>
      </c>
      <c r="C12" s="106" t="s">
        <v>1013</v>
      </c>
      <c r="D12" s="106" t="s">
        <v>1013</v>
      </c>
      <c r="E12" s="106" t="s">
        <v>1013</v>
      </c>
      <c r="F12" s="106" t="s">
        <v>1013</v>
      </c>
      <c r="G12" s="106" t="s">
        <v>1013</v>
      </c>
    </row>
    <row r="13" spans="1:7" ht="30" x14ac:dyDescent="0.25">
      <c r="A13" s="106" t="s">
        <v>1035</v>
      </c>
      <c r="B13" s="106" t="s">
        <v>1036</v>
      </c>
      <c r="C13" s="106" t="s">
        <v>1013</v>
      </c>
      <c r="D13" s="106" t="s">
        <v>1013</v>
      </c>
      <c r="E13" s="106" t="s">
        <v>1013</v>
      </c>
      <c r="F13" s="106" t="s">
        <v>1013</v>
      </c>
      <c r="G13" s="106" t="s">
        <v>1013</v>
      </c>
    </row>
    <row r="14" spans="1:7" ht="60" x14ac:dyDescent="0.25">
      <c r="A14" s="106" t="s">
        <v>831</v>
      </c>
      <c r="B14" s="106" t="s">
        <v>1037</v>
      </c>
      <c r="C14" s="106" t="s">
        <v>1005</v>
      </c>
      <c r="D14" s="106" t="s">
        <v>1038</v>
      </c>
      <c r="E14" s="106" t="s">
        <v>1039</v>
      </c>
      <c r="F14" s="106" t="s">
        <v>1040</v>
      </c>
      <c r="G14" s="106" t="s">
        <v>1041</v>
      </c>
    </row>
    <row r="15" spans="1:7" ht="60" x14ac:dyDescent="0.25">
      <c r="A15" s="106" t="s">
        <v>832</v>
      </c>
      <c r="B15" s="106" t="s">
        <v>1042</v>
      </c>
      <c r="C15" s="106" t="s">
        <v>1005</v>
      </c>
      <c r="D15" s="106" t="s">
        <v>1038</v>
      </c>
      <c r="E15" s="106" t="s">
        <v>1039</v>
      </c>
      <c r="F15" s="106" t="s">
        <v>1043</v>
      </c>
      <c r="G15" s="106" t="s">
        <v>1041</v>
      </c>
    </row>
    <row r="16" spans="1:7" ht="60" x14ac:dyDescent="0.25">
      <c r="A16" s="106" t="s">
        <v>833</v>
      </c>
      <c r="B16" s="106" t="s">
        <v>1044</v>
      </c>
      <c r="C16" s="106" t="s">
        <v>1005</v>
      </c>
      <c r="D16" s="106" t="s">
        <v>1038</v>
      </c>
      <c r="E16" s="106" t="s">
        <v>1039</v>
      </c>
      <c r="F16" s="106" t="s">
        <v>1045</v>
      </c>
      <c r="G16" s="106" t="s">
        <v>1041</v>
      </c>
    </row>
    <row r="17" spans="1:7" ht="60" x14ac:dyDescent="0.25">
      <c r="A17" s="106" t="s">
        <v>834</v>
      </c>
      <c r="B17" s="106" t="s">
        <v>1046</v>
      </c>
      <c r="C17" s="106" t="s">
        <v>1047</v>
      </c>
      <c r="D17" s="106" t="s">
        <v>836</v>
      </c>
      <c r="E17" s="106" t="s">
        <v>1023</v>
      </c>
      <c r="F17" s="106" t="s">
        <v>1048</v>
      </c>
      <c r="G17" s="106" t="s">
        <v>1001</v>
      </c>
    </row>
    <row r="18" spans="1:7" ht="60" x14ac:dyDescent="0.25">
      <c r="A18" s="106" t="s">
        <v>837</v>
      </c>
      <c r="B18" s="106" t="s">
        <v>1049</v>
      </c>
      <c r="C18" s="106" t="s">
        <v>1047</v>
      </c>
      <c r="D18" s="106" t="s">
        <v>1050</v>
      </c>
      <c r="E18" s="106" t="s">
        <v>1023</v>
      </c>
      <c r="F18" s="106" t="s">
        <v>1048</v>
      </c>
      <c r="G18" s="106" t="s">
        <v>1001</v>
      </c>
    </row>
    <row r="19" spans="1:7" ht="60" x14ac:dyDescent="0.25">
      <c r="A19" s="106" t="s">
        <v>838</v>
      </c>
      <c r="B19" s="106" t="s">
        <v>1051</v>
      </c>
      <c r="C19" s="106" t="s">
        <v>1047</v>
      </c>
      <c r="D19" s="106" t="s">
        <v>835</v>
      </c>
      <c r="E19" s="106" t="s">
        <v>1023</v>
      </c>
      <c r="F19" s="106" t="s">
        <v>1048</v>
      </c>
      <c r="G19" s="106" t="s">
        <v>1001</v>
      </c>
    </row>
    <row r="20" spans="1:7" ht="60" x14ac:dyDescent="0.25">
      <c r="A20" s="106" t="s">
        <v>839</v>
      </c>
      <c r="B20" s="106" t="s">
        <v>1052</v>
      </c>
      <c r="C20" s="106" t="s">
        <v>1047</v>
      </c>
      <c r="D20" s="106" t="s">
        <v>1053</v>
      </c>
      <c r="E20" s="106" t="s">
        <v>1054</v>
      </c>
      <c r="F20" s="106" t="s">
        <v>1055</v>
      </c>
      <c r="G20" s="106" t="s">
        <v>1056</v>
      </c>
    </row>
    <row r="21" spans="1:7" ht="60" x14ac:dyDescent="0.25">
      <c r="A21" s="106" t="s">
        <v>840</v>
      </c>
      <c r="B21" s="106" t="s">
        <v>1057</v>
      </c>
      <c r="C21" s="106" t="s">
        <v>1047</v>
      </c>
      <c r="D21" s="106" t="s">
        <v>1058</v>
      </c>
      <c r="E21" s="106" t="s">
        <v>1030</v>
      </c>
      <c r="F21" s="106" t="s">
        <v>1031</v>
      </c>
      <c r="G21" s="106" t="s">
        <v>1032</v>
      </c>
    </row>
    <row r="22" spans="1:7" ht="60" x14ac:dyDescent="0.25">
      <c r="A22" s="106" t="s">
        <v>841</v>
      </c>
      <c r="B22" s="106" t="s">
        <v>1059</v>
      </c>
      <c r="C22" s="106" t="s">
        <v>1047</v>
      </c>
      <c r="D22" s="106" t="s">
        <v>1058</v>
      </c>
      <c r="E22" s="106" t="s">
        <v>1030</v>
      </c>
      <c r="F22" s="106" t="s">
        <v>1031</v>
      </c>
      <c r="G22" s="106" t="s">
        <v>1032</v>
      </c>
    </row>
    <row r="23" spans="1:7" ht="30" x14ac:dyDescent="0.25">
      <c r="A23" s="106" t="s">
        <v>842</v>
      </c>
      <c r="B23" s="106" t="s">
        <v>1060</v>
      </c>
      <c r="C23" s="106" t="s">
        <v>1013</v>
      </c>
      <c r="D23" s="106" t="s">
        <v>1013</v>
      </c>
      <c r="E23" s="106" t="s">
        <v>1013</v>
      </c>
      <c r="F23" s="106" t="s">
        <v>1013</v>
      </c>
      <c r="G23" s="106" t="s">
        <v>1013</v>
      </c>
    </row>
    <row r="24" spans="1:7" ht="30" x14ac:dyDescent="0.25">
      <c r="A24" s="112" t="s">
        <v>843</v>
      </c>
      <c r="B24" s="112" t="s">
        <v>1061</v>
      </c>
      <c r="C24" s="106" t="s">
        <v>1013</v>
      </c>
      <c r="D24" s="106" t="s">
        <v>1013</v>
      </c>
      <c r="E24" s="106" t="s">
        <v>1013</v>
      </c>
      <c r="F24" s="106" t="s">
        <v>1013</v>
      </c>
      <c r="G24" s="106" t="s">
        <v>1013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51"/>
  <sheetViews>
    <sheetView zoomScaleNormal="100" workbookViewId="0">
      <pane xSplit="5" ySplit="2" topLeftCell="F3" activePane="bottomRight" state="frozen"/>
      <selection activeCell="L21" sqref="L21"/>
      <selection pane="topRight" activeCell="L21" sqref="L21"/>
      <selection pane="bottomLeft" activeCell="L21" sqref="L21"/>
      <selection pane="bottomRight" activeCell="L21" sqref="L21"/>
    </sheetView>
  </sheetViews>
  <sheetFormatPr defaultColWidth="8.85546875" defaultRowHeight="15" x14ac:dyDescent="0.25"/>
  <cols>
    <col min="1" max="1" width="11" style="108" bestFit="1" customWidth="1"/>
    <col min="2" max="2" width="12.140625" style="108" bestFit="1" customWidth="1"/>
    <col min="3" max="5" width="15.85546875" style="114" customWidth="1"/>
    <col min="6" max="6" width="23.7109375" style="108" bestFit="1" customWidth="1"/>
    <col min="7" max="7" width="14.5703125" style="108" bestFit="1" customWidth="1"/>
    <col min="8" max="8" width="26.28515625" style="108" customWidth="1"/>
    <col min="9" max="9" width="23.140625" style="114" bestFit="1" customWidth="1"/>
    <col min="10" max="10" width="26.85546875" style="114" bestFit="1" customWidth="1"/>
    <col min="11" max="11" width="21.28515625" style="114" bestFit="1" customWidth="1"/>
    <col min="12" max="12" width="27.85546875" style="114" customWidth="1"/>
    <col min="13" max="13" width="13.28515625" style="108" customWidth="1"/>
    <col min="14" max="16384" width="8.85546875" style="108"/>
  </cols>
  <sheetData>
    <row r="1" spans="1:13" x14ac:dyDescent="0.25">
      <c r="I1" s="206" t="s">
        <v>1062</v>
      </c>
      <c r="J1" s="206"/>
      <c r="K1" s="206"/>
      <c r="L1" s="206"/>
      <c r="M1" s="206"/>
    </row>
    <row r="2" spans="1:13" s="121" customFormat="1" ht="45" x14ac:dyDescent="0.25">
      <c r="A2" s="115" t="s">
        <v>807</v>
      </c>
      <c r="B2" s="116" t="s">
        <v>1063</v>
      </c>
      <c r="C2" s="117" t="s">
        <v>808</v>
      </c>
      <c r="D2" s="117" t="s">
        <v>809</v>
      </c>
      <c r="E2" s="117" t="s">
        <v>810</v>
      </c>
      <c r="F2" s="116" t="s">
        <v>811</v>
      </c>
      <c r="G2" s="118" t="s">
        <v>812</v>
      </c>
      <c r="H2" s="119" t="s">
        <v>813</v>
      </c>
      <c r="I2" s="120" t="s">
        <v>1064</v>
      </c>
      <c r="J2" s="117" t="s">
        <v>1065</v>
      </c>
      <c r="K2" s="117" t="s">
        <v>1066</v>
      </c>
      <c r="L2" s="117" t="s">
        <v>1067</v>
      </c>
      <c r="M2" s="115" t="s">
        <v>1068</v>
      </c>
    </row>
    <row r="3" spans="1:13" x14ac:dyDescent="0.25">
      <c r="A3" s="122">
        <v>1</v>
      </c>
      <c r="B3" s="123" t="s">
        <v>387</v>
      </c>
      <c r="C3" s="124" t="e">
        <f t="shared" ref="C3:C25" si="0">AVERAGE(D3,E3)</f>
        <v>#REF!</v>
      </c>
      <c r="D3" s="124" t="e">
        <f t="shared" ref="D3:D25" si="1">AVERAGE(J3,L3)</f>
        <v>#REF!</v>
      </c>
      <c r="E3" s="124">
        <f t="shared" ref="E3:E25" si="2">M3</f>
        <v>0.51</v>
      </c>
      <c r="F3" s="123" t="s">
        <v>1069</v>
      </c>
      <c r="G3" s="125">
        <v>17.486170170993191</v>
      </c>
      <c r="H3" s="112" t="s">
        <v>1070</v>
      </c>
      <c r="I3" s="126" t="e">
        <f>VLOOKUP(B3,#REF!, 9, FALSE)</f>
        <v>#REF!</v>
      </c>
      <c r="J3" s="124" t="e">
        <f t="shared" ref="J3:J25" si="3">I3/MAX($I$3:$I$25)</f>
        <v>#REF!</v>
      </c>
      <c r="K3" s="124" t="e">
        <f>VLOOKUP(B3,#REF!, 14, FALSE)</f>
        <v>#REF!</v>
      </c>
      <c r="L3" s="124" t="e">
        <f t="shared" ref="L3:L25" si="4">K3/2.47</f>
        <v>#REF!</v>
      </c>
      <c r="M3" s="124">
        <v>0.51</v>
      </c>
    </row>
    <row r="4" spans="1:13" x14ac:dyDescent="0.25">
      <c r="A4" s="122">
        <v>2</v>
      </c>
      <c r="B4" s="127" t="s">
        <v>380</v>
      </c>
      <c r="C4" s="124" t="e">
        <f t="shared" si="0"/>
        <v>#REF!</v>
      </c>
      <c r="D4" s="124" t="e">
        <f t="shared" si="1"/>
        <v>#REF!</v>
      </c>
      <c r="E4" s="124">
        <f t="shared" si="2"/>
        <v>0.88</v>
      </c>
      <c r="F4" s="128" t="s">
        <v>219</v>
      </c>
      <c r="G4" s="125">
        <v>17.299732732475178</v>
      </c>
      <c r="H4" s="112" t="s">
        <v>1070</v>
      </c>
      <c r="I4" s="126" t="e">
        <f>VLOOKUP(B4,#REF!, 9, FALSE)</f>
        <v>#REF!</v>
      </c>
      <c r="J4" s="124" t="e">
        <f t="shared" si="3"/>
        <v>#REF!</v>
      </c>
      <c r="K4" s="124" t="e">
        <f>VLOOKUP(B4,#REF!, 14, FALSE)</f>
        <v>#REF!</v>
      </c>
      <c r="L4" s="124" t="e">
        <f t="shared" si="4"/>
        <v>#REF!</v>
      </c>
      <c r="M4" s="129">
        <v>0.88</v>
      </c>
    </row>
    <row r="5" spans="1:13" x14ac:dyDescent="0.25">
      <c r="A5" s="122">
        <v>3</v>
      </c>
      <c r="B5" s="123" t="s">
        <v>1071</v>
      </c>
      <c r="C5" s="124" t="e">
        <f t="shared" si="0"/>
        <v>#REF!</v>
      </c>
      <c r="D5" s="124" t="e">
        <f t="shared" si="1"/>
        <v>#REF!</v>
      </c>
      <c r="E5" s="124">
        <f t="shared" si="2"/>
        <v>0.49</v>
      </c>
      <c r="F5" s="123" t="s">
        <v>1069</v>
      </c>
      <c r="G5" s="125">
        <v>13.257278777871042</v>
      </c>
      <c r="H5" s="112" t="s">
        <v>1070</v>
      </c>
      <c r="I5" s="126" t="e">
        <f>VLOOKUP(B5,#REF!, 9, FALSE)</f>
        <v>#REF!</v>
      </c>
      <c r="J5" s="124" t="e">
        <f t="shared" si="3"/>
        <v>#REF!</v>
      </c>
      <c r="K5" s="124" t="e">
        <f>VLOOKUP(B5,#REF!, 14, FALSE)</f>
        <v>#REF!</v>
      </c>
      <c r="L5" s="124" t="e">
        <f t="shared" si="4"/>
        <v>#REF!</v>
      </c>
      <c r="M5" s="124">
        <v>0.49</v>
      </c>
    </row>
    <row r="6" spans="1:13" x14ac:dyDescent="0.25">
      <c r="A6" s="122">
        <v>4</v>
      </c>
      <c r="B6" s="123" t="s">
        <v>384</v>
      </c>
      <c r="C6" s="124" t="e">
        <f t="shared" si="0"/>
        <v>#REF!</v>
      </c>
      <c r="D6" s="124" t="e">
        <f t="shared" si="1"/>
        <v>#REF!</v>
      </c>
      <c r="E6" s="124">
        <f t="shared" si="2"/>
        <v>0.54</v>
      </c>
      <c r="F6" s="123" t="s">
        <v>1069</v>
      </c>
      <c r="G6" s="125">
        <v>13.169040295205797</v>
      </c>
      <c r="H6" s="112" t="s">
        <v>1070</v>
      </c>
      <c r="I6" s="126" t="e">
        <f>VLOOKUP(B6,#REF!, 9, FALSE)</f>
        <v>#REF!</v>
      </c>
      <c r="J6" s="124" t="e">
        <f t="shared" si="3"/>
        <v>#REF!</v>
      </c>
      <c r="K6" s="124" t="e">
        <f>VLOOKUP(B6,#REF!, 14, FALSE)</f>
        <v>#REF!</v>
      </c>
      <c r="L6" s="124" t="e">
        <f t="shared" si="4"/>
        <v>#REF!</v>
      </c>
      <c r="M6" s="124">
        <v>0.54</v>
      </c>
    </row>
    <row r="7" spans="1:13" x14ac:dyDescent="0.25">
      <c r="A7" s="122">
        <v>5</v>
      </c>
      <c r="B7" s="123" t="s">
        <v>382</v>
      </c>
      <c r="C7" s="124" t="e">
        <f t="shared" si="0"/>
        <v>#REF!</v>
      </c>
      <c r="D7" s="124" t="e">
        <f t="shared" si="1"/>
        <v>#REF!</v>
      </c>
      <c r="E7" s="124">
        <f t="shared" si="2"/>
        <v>0.55000000000000004</v>
      </c>
      <c r="F7" s="123" t="s">
        <v>1069</v>
      </c>
      <c r="G7" s="125">
        <v>10.160508617074392</v>
      </c>
      <c r="H7" s="112" t="s">
        <v>1070</v>
      </c>
      <c r="I7" s="126" t="e">
        <f>VLOOKUP(B7,#REF!, 9, FALSE)</f>
        <v>#REF!</v>
      </c>
      <c r="J7" s="124" t="e">
        <f t="shared" si="3"/>
        <v>#REF!</v>
      </c>
      <c r="K7" s="124" t="e">
        <f>VLOOKUP(B7,#REF!, 14, FALSE)</f>
        <v>#REF!</v>
      </c>
      <c r="L7" s="124" t="e">
        <f t="shared" si="4"/>
        <v>#REF!</v>
      </c>
      <c r="M7" s="124">
        <v>0.55000000000000004</v>
      </c>
    </row>
    <row r="8" spans="1:13" x14ac:dyDescent="0.25">
      <c r="A8" s="122">
        <v>6</v>
      </c>
      <c r="B8" s="123" t="s">
        <v>379</v>
      </c>
      <c r="C8" s="124" t="e">
        <f t="shared" si="0"/>
        <v>#REF!</v>
      </c>
      <c r="D8" s="124" t="e">
        <f t="shared" si="1"/>
        <v>#REF!</v>
      </c>
      <c r="E8" s="124">
        <f t="shared" si="2"/>
        <v>0.42</v>
      </c>
      <c r="F8" s="123" t="s">
        <v>1069</v>
      </c>
      <c r="G8" s="125">
        <v>8.2680602389612066</v>
      </c>
      <c r="H8" s="112" t="s">
        <v>1070</v>
      </c>
      <c r="I8" s="126" t="e">
        <f>VLOOKUP(B8,#REF!, 9, FALSE)</f>
        <v>#REF!</v>
      </c>
      <c r="J8" s="124" t="e">
        <f t="shared" si="3"/>
        <v>#REF!</v>
      </c>
      <c r="K8" s="124" t="e">
        <f>VLOOKUP(B8,#REF!, 14, FALSE)</f>
        <v>#REF!</v>
      </c>
      <c r="L8" s="124" t="e">
        <f t="shared" si="4"/>
        <v>#REF!</v>
      </c>
      <c r="M8" s="130">
        <v>0.42</v>
      </c>
    </row>
    <row r="9" spans="1:13" x14ac:dyDescent="0.25">
      <c r="A9" s="122">
        <v>7</v>
      </c>
      <c r="B9" s="123" t="s">
        <v>385</v>
      </c>
      <c r="C9" s="124" t="e">
        <f t="shared" si="0"/>
        <v>#REF!</v>
      </c>
      <c r="D9" s="124" t="e">
        <f t="shared" si="1"/>
        <v>#REF!</v>
      </c>
      <c r="E9" s="124">
        <f t="shared" si="2"/>
        <v>0.31</v>
      </c>
      <c r="F9" s="123" t="s">
        <v>1069</v>
      </c>
      <c r="G9" s="125">
        <v>15.737585370413862</v>
      </c>
      <c r="H9" s="112" t="s">
        <v>1070</v>
      </c>
      <c r="I9" s="126" t="e">
        <f>VLOOKUP(B9,#REF!, 9, FALSE)</f>
        <v>#REF!</v>
      </c>
      <c r="J9" s="124" t="e">
        <f t="shared" si="3"/>
        <v>#REF!</v>
      </c>
      <c r="K9" s="124" t="e">
        <f>VLOOKUP(B9,#REF!, 14, FALSE)</f>
        <v>#REF!</v>
      </c>
      <c r="L9" s="124" t="e">
        <f t="shared" si="4"/>
        <v>#REF!</v>
      </c>
      <c r="M9" s="124">
        <v>0.31</v>
      </c>
    </row>
    <row r="10" spans="1:13" x14ac:dyDescent="0.25">
      <c r="A10" s="122">
        <v>8</v>
      </c>
      <c r="B10" s="123" t="s">
        <v>1072</v>
      </c>
      <c r="C10" s="124" t="e">
        <f t="shared" si="0"/>
        <v>#REF!</v>
      </c>
      <c r="D10" s="124" t="e">
        <f t="shared" si="1"/>
        <v>#REF!</v>
      </c>
      <c r="E10" s="124">
        <f t="shared" si="2"/>
        <v>0.26</v>
      </c>
      <c r="F10" s="123" t="s">
        <v>1069</v>
      </c>
      <c r="G10" s="125">
        <v>16.383737549923591</v>
      </c>
      <c r="H10" s="112" t="s">
        <v>1070</v>
      </c>
      <c r="I10" s="126" t="e">
        <f>VLOOKUP(B10,#REF!, 9, FALSE)</f>
        <v>#REF!</v>
      </c>
      <c r="J10" s="124" t="e">
        <f t="shared" si="3"/>
        <v>#REF!</v>
      </c>
      <c r="K10" s="124" t="e">
        <f>VLOOKUP(B10,#REF!, 14, FALSE)</f>
        <v>#REF!</v>
      </c>
      <c r="L10" s="124" t="e">
        <f t="shared" si="4"/>
        <v>#REF!</v>
      </c>
      <c r="M10" s="124">
        <v>0.26</v>
      </c>
    </row>
    <row r="11" spans="1:13" x14ac:dyDescent="0.25">
      <c r="A11" s="122">
        <v>9</v>
      </c>
      <c r="B11" s="123" t="s">
        <v>1073</v>
      </c>
      <c r="C11" s="124" t="e">
        <f t="shared" si="0"/>
        <v>#REF!</v>
      </c>
      <c r="D11" s="124" t="e">
        <f t="shared" si="1"/>
        <v>#REF!</v>
      </c>
      <c r="E11" s="124">
        <f t="shared" si="2"/>
        <v>0.57999999999999996</v>
      </c>
      <c r="F11" s="123" t="s">
        <v>1069</v>
      </c>
      <c r="G11" s="125">
        <v>7.5783372920278582</v>
      </c>
      <c r="H11" s="112" t="s">
        <v>1070</v>
      </c>
      <c r="I11" s="126" t="e">
        <f>VLOOKUP(B11,#REF!, 9, FALSE)</f>
        <v>#REF!</v>
      </c>
      <c r="J11" s="124" t="e">
        <f t="shared" si="3"/>
        <v>#REF!</v>
      </c>
      <c r="K11" s="124" t="e">
        <f>VLOOKUP(B11,#REF!, 14, FALSE)</f>
        <v>#REF!</v>
      </c>
      <c r="L11" s="124" t="e">
        <f t="shared" si="4"/>
        <v>#REF!</v>
      </c>
      <c r="M11" s="124">
        <v>0.57999999999999996</v>
      </c>
    </row>
    <row r="12" spans="1:13" x14ac:dyDescent="0.25">
      <c r="A12" s="122">
        <v>10</v>
      </c>
      <c r="B12" s="127" t="s">
        <v>388</v>
      </c>
      <c r="C12" s="124" t="e">
        <f t="shared" si="0"/>
        <v>#REF!</v>
      </c>
      <c r="D12" s="124" t="e">
        <f t="shared" si="1"/>
        <v>#REF!</v>
      </c>
      <c r="E12" s="124">
        <f t="shared" si="2"/>
        <v>0.28000000000000003</v>
      </c>
      <c r="F12" s="123" t="s">
        <v>1069</v>
      </c>
      <c r="G12" s="125">
        <v>3.1268077993326009</v>
      </c>
      <c r="H12" s="112" t="s">
        <v>1070</v>
      </c>
      <c r="I12" s="126" t="e">
        <f>VLOOKUP(B12,#REF!, 9, FALSE)</f>
        <v>#REF!</v>
      </c>
      <c r="J12" s="124" t="e">
        <f t="shared" si="3"/>
        <v>#REF!</v>
      </c>
      <c r="K12" s="124" t="e">
        <f>VLOOKUP(B12,#REF!, 14, FALSE)</f>
        <v>#REF!</v>
      </c>
      <c r="L12" s="124" t="e">
        <f t="shared" si="4"/>
        <v>#REF!</v>
      </c>
      <c r="M12" s="129">
        <v>0.28000000000000003</v>
      </c>
    </row>
    <row r="13" spans="1:13" x14ac:dyDescent="0.25">
      <c r="A13" s="122">
        <v>11</v>
      </c>
      <c r="B13" s="123" t="s">
        <v>383</v>
      </c>
      <c r="C13" s="124" t="e">
        <f t="shared" si="0"/>
        <v>#REF!</v>
      </c>
      <c r="D13" s="124" t="e">
        <f t="shared" si="1"/>
        <v>#REF!</v>
      </c>
      <c r="E13" s="124">
        <f t="shared" si="2"/>
        <v>0.62</v>
      </c>
      <c r="F13" s="128" t="s">
        <v>219</v>
      </c>
      <c r="G13" s="125">
        <v>21.908823369370108</v>
      </c>
      <c r="H13" s="112" t="s">
        <v>1070</v>
      </c>
      <c r="I13" s="126" t="e">
        <f>VLOOKUP(B13,#REF!, 9, FALSE)</f>
        <v>#REF!</v>
      </c>
      <c r="J13" s="124" t="e">
        <f t="shared" si="3"/>
        <v>#REF!</v>
      </c>
      <c r="K13" s="124" t="e">
        <f>VLOOKUP(B13,#REF!, 14, FALSE)</f>
        <v>#REF!</v>
      </c>
      <c r="L13" s="124" t="e">
        <f t="shared" si="4"/>
        <v>#REF!</v>
      </c>
      <c r="M13" s="124">
        <v>0.62</v>
      </c>
    </row>
    <row r="14" spans="1:13" x14ac:dyDescent="0.25">
      <c r="A14" s="122">
        <v>12</v>
      </c>
      <c r="B14" s="123" t="s">
        <v>1074</v>
      </c>
      <c r="C14" s="124" t="e">
        <f t="shared" si="0"/>
        <v>#REF!</v>
      </c>
      <c r="D14" s="124" t="e">
        <f t="shared" si="1"/>
        <v>#REF!</v>
      </c>
      <c r="E14" s="124">
        <f t="shared" si="2"/>
        <v>0.56999999999999995</v>
      </c>
      <c r="F14" s="123" t="s">
        <v>1069</v>
      </c>
      <c r="G14" s="125">
        <v>6.6120030232476648</v>
      </c>
      <c r="H14" s="112" t="s">
        <v>1070</v>
      </c>
      <c r="I14" s="126" t="e">
        <f>VLOOKUP(B14,#REF!, 9, FALSE)</f>
        <v>#REF!</v>
      </c>
      <c r="J14" s="124" t="e">
        <f t="shared" si="3"/>
        <v>#REF!</v>
      </c>
      <c r="K14" s="124" t="e">
        <f>VLOOKUP(B14,#REF!, 14, FALSE)</f>
        <v>#REF!</v>
      </c>
      <c r="L14" s="124" t="e">
        <f t="shared" si="4"/>
        <v>#REF!</v>
      </c>
      <c r="M14" s="124">
        <v>0.56999999999999995</v>
      </c>
    </row>
    <row r="15" spans="1:13" x14ac:dyDescent="0.25">
      <c r="A15" s="122">
        <v>13</v>
      </c>
      <c r="B15" s="123" t="s">
        <v>386</v>
      </c>
      <c r="C15" s="124" t="e">
        <f t="shared" si="0"/>
        <v>#REF!</v>
      </c>
      <c r="D15" s="124" t="e">
        <f t="shared" si="1"/>
        <v>#REF!</v>
      </c>
      <c r="E15" s="124">
        <f t="shared" si="2"/>
        <v>0.48</v>
      </c>
      <c r="F15" s="123" t="s">
        <v>1069</v>
      </c>
      <c r="G15" s="125">
        <v>10.30598479389651</v>
      </c>
      <c r="H15" s="112" t="s">
        <v>1070</v>
      </c>
      <c r="I15" s="126" t="e">
        <f>VLOOKUP(B15,#REF!, 9, FALSE)</f>
        <v>#REF!</v>
      </c>
      <c r="J15" s="124" t="e">
        <f t="shared" si="3"/>
        <v>#REF!</v>
      </c>
      <c r="K15" s="124" t="e">
        <f>VLOOKUP(B15,#REF!, 14, FALSE)</f>
        <v>#REF!</v>
      </c>
      <c r="L15" s="124" t="e">
        <f t="shared" si="4"/>
        <v>#REF!</v>
      </c>
      <c r="M15" s="124">
        <v>0.48</v>
      </c>
    </row>
    <row r="16" spans="1:13" x14ac:dyDescent="0.25">
      <c r="A16" s="122">
        <v>14</v>
      </c>
      <c r="B16" s="123" t="s">
        <v>1075</v>
      </c>
      <c r="C16" s="124" t="e">
        <f t="shared" si="0"/>
        <v>#REF!</v>
      </c>
      <c r="D16" s="124" t="e">
        <f t="shared" si="1"/>
        <v>#REF!</v>
      </c>
      <c r="E16" s="124">
        <f t="shared" si="2"/>
        <v>0.56999999999999995</v>
      </c>
      <c r="F16" s="123" t="s">
        <v>1069</v>
      </c>
      <c r="G16" s="125">
        <v>5.516529482346245</v>
      </c>
      <c r="H16" s="112" t="s">
        <v>1070</v>
      </c>
      <c r="I16" s="126" t="e">
        <f>VLOOKUP(B16,#REF!, 9, FALSE)</f>
        <v>#REF!</v>
      </c>
      <c r="J16" s="124" t="e">
        <f t="shared" si="3"/>
        <v>#REF!</v>
      </c>
      <c r="K16" s="124" t="e">
        <f>VLOOKUP(B16,#REF!, 14, FALSE)</f>
        <v>#REF!</v>
      </c>
      <c r="L16" s="124" t="e">
        <f t="shared" si="4"/>
        <v>#REF!</v>
      </c>
      <c r="M16" s="124">
        <v>0.56999999999999995</v>
      </c>
    </row>
    <row r="17" spans="1:13" x14ac:dyDescent="0.25">
      <c r="A17" s="122">
        <v>15</v>
      </c>
      <c r="B17" s="123" t="s">
        <v>1076</v>
      </c>
      <c r="C17" s="124" t="e">
        <f t="shared" si="0"/>
        <v>#REF!</v>
      </c>
      <c r="D17" s="124" t="e">
        <f t="shared" si="1"/>
        <v>#REF!</v>
      </c>
      <c r="E17" s="124">
        <f t="shared" si="2"/>
        <v>0.52</v>
      </c>
      <c r="F17" s="123" t="s">
        <v>1069</v>
      </c>
      <c r="G17" s="125">
        <v>6.854446571344031</v>
      </c>
      <c r="H17" s="112" t="s">
        <v>1070</v>
      </c>
      <c r="I17" s="126" t="e">
        <f>VLOOKUP(B17,#REF!, 9, FALSE)</f>
        <v>#REF!</v>
      </c>
      <c r="J17" s="124" t="e">
        <f t="shared" si="3"/>
        <v>#REF!</v>
      </c>
      <c r="K17" s="124" t="e">
        <f>VLOOKUP(B17,#REF!, 14, FALSE)</f>
        <v>#REF!</v>
      </c>
      <c r="L17" s="124" t="e">
        <f t="shared" si="4"/>
        <v>#REF!</v>
      </c>
      <c r="M17" s="124">
        <v>0.52</v>
      </c>
    </row>
    <row r="18" spans="1:13" x14ac:dyDescent="0.25">
      <c r="A18" s="122">
        <v>16</v>
      </c>
      <c r="B18" s="123" t="s">
        <v>1077</v>
      </c>
      <c r="C18" s="124" t="e">
        <f t="shared" si="0"/>
        <v>#REF!</v>
      </c>
      <c r="D18" s="124" t="e">
        <f t="shared" si="1"/>
        <v>#REF!</v>
      </c>
      <c r="E18" s="124">
        <f t="shared" si="2"/>
        <v>0.55000000000000004</v>
      </c>
      <c r="F18" s="123" t="s">
        <v>1069</v>
      </c>
      <c r="G18" s="125">
        <v>5.3367765621257215</v>
      </c>
      <c r="H18" s="112" t="s">
        <v>1070</v>
      </c>
      <c r="I18" s="126" t="e">
        <f>VLOOKUP(B18,#REF!, 9, FALSE)</f>
        <v>#REF!</v>
      </c>
      <c r="J18" s="124" t="e">
        <f t="shared" si="3"/>
        <v>#REF!</v>
      </c>
      <c r="K18" s="124" t="e">
        <f>VLOOKUP(B18,#REF!, 14, FALSE)</f>
        <v>#REF!</v>
      </c>
      <c r="L18" s="124" t="e">
        <f t="shared" si="4"/>
        <v>#REF!</v>
      </c>
      <c r="M18" s="124">
        <v>0.55000000000000004</v>
      </c>
    </row>
    <row r="19" spans="1:13" x14ac:dyDescent="0.25">
      <c r="A19" s="122">
        <v>17</v>
      </c>
      <c r="B19" s="123" t="s">
        <v>1078</v>
      </c>
      <c r="C19" s="124" t="e">
        <f t="shared" si="0"/>
        <v>#REF!</v>
      </c>
      <c r="D19" s="124" t="e">
        <f t="shared" si="1"/>
        <v>#REF!</v>
      </c>
      <c r="E19" s="124">
        <f t="shared" si="2"/>
        <v>0.47</v>
      </c>
      <c r="F19" s="123" t="s">
        <v>1069</v>
      </c>
      <c r="G19" s="125">
        <v>9.758102644505751</v>
      </c>
      <c r="H19" s="112" t="s">
        <v>1070</v>
      </c>
      <c r="I19" s="126" t="e">
        <f>VLOOKUP(B19,#REF!, 9, FALSE)</f>
        <v>#REF!</v>
      </c>
      <c r="J19" s="124" t="e">
        <f t="shared" si="3"/>
        <v>#REF!</v>
      </c>
      <c r="K19" s="124" t="e">
        <f>VLOOKUP(B19,#REF!, 14, FALSE)</f>
        <v>#REF!</v>
      </c>
      <c r="L19" s="124" t="e">
        <f t="shared" si="4"/>
        <v>#REF!</v>
      </c>
      <c r="M19" s="124">
        <v>0.47</v>
      </c>
    </row>
    <row r="20" spans="1:13" x14ac:dyDescent="0.25">
      <c r="A20" s="122">
        <v>18</v>
      </c>
      <c r="B20" s="123" t="s">
        <v>1079</v>
      </c>
      <c r="C20" s="124" t="e">
        <f t="shared" si="0"/>
        <v>#REF!</v>
      </c>
      <c r="D20" s="124" t="e">
        <f t="shared" si="1"/>
        <v>#REF!</v>
      </c>
      <c r="E20" s="124">
        <f t="shared" si="2"/>
        <v>0.44</v>
      </c>
      <c r="F20" s="123" t="s">
        <v>1069</v>
      </c>
      <c r="G20" s="125">
        <v>3.1728198911714136</v>
      </c>
      <c r="H20" s="112" t="s">
        <v>1070</v>
      </c>
      <c r="I20" s="126" t="e">
        <f>VLOOKUP(B20,#REF!, 9, FALSE)</f>
        <v>#REF!</v>
      </c>
      <c r="J20" s="124" t="e">
        <f t="shared" si="3"/>
        <v>#REF!</v>
      </c>
      <c r="K20" s="124" t="e">
        <f>VLOOKUP(B20,#REF!, 14, FALSE)</f>
        <v>#REF!</v>
      </c>
      <c r="L20" s="124" t="e">
        <f t="shared" si="4"/>
        <v>#REF!</v>
      </c>
      <c r="M20" s="124">
        <v>0.44</v>
      </c>
    </row>
    <row r="21" spans="1:13" x14ac:dyDescent="0.25">
      <c r="A21" s="122">
        <v>19</v>
      </c>
      <c r="B21" s="123" t="s">
        <v>1080</v>
      </c>
      <c r="C21" s="124" t="e">
        <f t="shared" si="0"/>
        <v>#REF!</v>
      </c>
      <c r="D21" s="124" t="e">
        <f t="shared" si="1"/>
        <v>#REF!</v>
      </c>
      <c r="E21" s="124">
        <f t="shared" si="2"/>
        <v>0.48</v>
      </c>
      <c r="F21" s="123" t="s">
        <v>1069</v>
      </c>
      <c r="G21" s="125">
        <v>4.7543198899923258</v>
      </c>
      <c r="H21" s="112" t="s">
        <v>1070</v>
      </c>
      <c r="I21" s="126" t="e">
        <f>VLOOKUP(B21,#REF!, 9, FALSE)</f>
        <v>#REF!</v>
      </c>
      <c r="J21" s="124" t="e">
        <f t="shared" si="3"/>
        <v>#REF!</v>
      </c>
      <c r="K21" s="124" t="e">
        <f>VLOOKUP(B21,#REF!, 14, FALSE)</f>
        <v>#REF!</v>
      </c>
      <c r="L21" s="124" t="e">
        <f t="shared" si="4"/>
        <v>#REF!</v>
      </c>
      <c r="M21" s="124">
        <v>0.48</v>
      </c>
    </row>
    <row r="22" spans="1:13" x14ac:dyDescent="0.25">
      <c r="A22" s="122">
        <v>20</v>
      </c>
      <c r="B22" s="123" t="s">
        <v>1081</v>
      </c>
      <c r="C22" s="124" t="e">
        <f t="shared" si="0"/>
        <v>#REF!</v>
      </c>
      <c r="D22" s="124" t="e">
        <f t="shared" si="1"/>
        <v>#REF!</v>
      </c>
      <c r="E22" s="124">
        <f t="shared" si="2"/>
        <v>0.39</v>
      </c>
      <c r="F22" s="123" t="s">
        <v>1069</v>
      </c>
      <c r="G22" s="125">
        <v>6.7483300246502846</v>
      </c>
      <c r="H22" s="112" t="s">
        <v>1070</v>
      </c>
      <c r="I22" s="126" t="e">
        <f>VLOOKUP(B22,#REF!, 9, FALSE)</f>
        <v>#REF!</v>
      </c>
      <c r="J22" s="124" t="e">
        <f t="shared" si="3"/>
        <v>#REF!</v>
      </c>
      <c r="K22" s="124" t="e">
        <f>VLOOKUP(B22,#REF!, 14, FALSE)</f>
        <v>#REF!</v>
      </c>
      <c r="L22" s="124" t="e">
        <f t="shared" si="4"/>
        <v>#REF!</v>
      </c>
      <c r="M22" s="124">
        <v>0.39</v>
      </c>
    </row>
    <row r="23" spans="1:13" x14ac:dyDescent="0.25">
      <c r="A23" s="122">
        <v>21</v>
      </c>
      <c r="B23" s="123" t="s">
        <v>1082</v>
      </c>
      <c r="C23" s="124" t="e">
        <f t="shared" si="0"/>
        <v>#REF!</v>
      </c>
      <c r="D23" s="124" t="e">
        <f t="shared" si="1"/>
        <v>#REF!</v>
      </c>
      <c r="E23" s="124">
        <f t="shared" si="2"/>
        <v>0.48</v>
      </c>
      <c r="F23" s="123" t="s">
        <v>1069</v>
      </c>
      <c r="G23" s="125">
        <v>0.63614384785781497</v>
      </c>
      <c r="H23" s="112" t="s">
        <v>1070</v>
      </c>
      <c r="I23" s="126" t="e">
        <f>VLOOKUP(B23,#REF!, 9, FALSE)</f>
        <v>#REF!</v>
      </c>
      <c r="J23" s="124" t="e">
        <f t="shared" si="3"/>
        <v>#REF!</v>
      </c>
      <c r="K23" s="124" t="e">
        <f>VLOOKUP(B23,#REF!, 14, FALSE)</f>
        <v>#REF!</v>
      </c>
      <c r="L23" s="124" t="e">
        <f t="shared" si="4"/>
        <v>#REF!</v>
      </c>
      <c r="M23" s="124">
        <v>0.48</v>
      </c>
    </row>
    <row r="24" spans="1:13" x14ac:dyDescent="0.25">
      <c r="A24" s="122">
        <v>22</v>
      </c>
      <c r="B24" s="123" t="s">
        <v>1083</v>
      </c>
      <c r="C24" s="124" t="e">
        <f t="shared" si="0"/>
        <v>#REF!</v>
      </c>
      <c r="D24" s="124" t="e">
        <f t="shared" si="1"/>
        <v>#REF!</v>
      </c>
      <c r="E24" s="124">
        <f t="shared" si="2"/>
        <v>0.35</v>
      </c>
      <c r="F24" s="123" t="s">
        <v>1069</v>
      </c>
      <c r="G24" s="125">
        <v>1.5275784586824519</v>
      </c>
      <c r="H24" s="112" t="s">
        <v>1070</v>
      </c>
      <c r="I24" s="126" t="e">
        <f>VLOOKUP(B24,#REF!, 9, FALSE)</f>
        <v>#REF!</v>
      </c>
      <c r="J24" s="124" t="e">
        <f t="shared" si="3"/>
        <v>#REF!</v>
      </c>
      <c r="K24" s="124" t="e">
        <f>VLOOKUP(B24,#REF!, 14, FALSE)</f>
        <v>#REF!</v>
      </c>
      <c r="L24" s="124" t="e">
        <f t="shared" si="4"/>
        <v>#REF!</v>
      </c>
      <c r="M24" s="124">
        <v>0.35</v>
      </c>
    </row>
    <row r="25" spans="1:13" x14ac:dyDescent="0.25">
      <c r="A25" s="122">
        <v>23</v>
      </c>
      <c r="B25" s="123" t="s">
        <v>1084</v>
      </c>
      <c r="C25" s="124" t="e">
        <f t="shared" si="0"/>
        <v>#REF!</v>
      </c>
      <c r="D25" s="124" t="e">
        <f t="shared" si="1"/>
        <v>#REF!</v>
      </c>
      <c r="E25" s="124">
        <f t="shared" si="2"/>
        <v>0</v>
      </c>
      <c r="F25" s="123" t="s">
        <v>1069</v>
      </c>
      <c r="G25" s="125">
        <v>1.1311671603455E-2</v>
      </c>
      <c r="H25" s="112" t="s">
        <v>1070</v>
      </c>
      <c r="I25" s="126" t="e">
        <f>VLOOKUP(B25,#REF!, 9, FALSE)</f>
        <v>#REF!</v>
      </c>
      <c r="J25" s="124" t="e">
        <f t="shared" si="3"/>
        <v>#REF!</v>
      </c>
      <c r="K25" s="124" t="e">
        <f>VLOOKUP(B25,#REF!, 14, FALSE)</f>
        <v>#REF!</v>
      </c>
      <c r="L25" s="124" t="e">
        <f t="shared" si="4"/>
        <v>#REF!</v>
      </c>
      <c r="M25" s="129">
        <v>0</v>
      </c>
    </row>
    <row r="28" spans="1:13" x14ac:dyDescent="0.25">
      <c r="K28" s="114" t="s">
        <v>1085</v>
      </c>
    </row>
    <row r="30" spans="1:13" s="110" customFormat="1" x14ac:dyDescent="0.25"/>
    <row r="31" spans="1:13" s="110" customFormat="1" x14ac:dyDescent="0.25"/>
    <row r="32" spans="1:13" s="110" customFormat="1" x14ac:dyDescent="0.25">
      <c r="C32" s="131" t="s">
        <v>1086</v>
      </c>
      <c r="D32" s="131"/>
      <c r="E32" s="131"/>
      <c r="I32" s="110" t="s">
        <v>1087</v>
      </c>
    </row>
    <row r="33" spans="3:9" s="110" customFormat="1" x14ac:dyDescent="0.25">
      <c r="C33" s="131" t="s">
        <v>1088</v>
      </c>
      <c r="D33" s="131"/>
      <c r="E33" s="131"/>
      <c r="I33" s="110" t="s">
        <v>1089</v>
      </c>
    </row>
    <row r="34" spans="3:9" s="110" customFormat="1" x14ac:dyDescent="0.25">
      <c r="C34" s="131" t="s">
        <v>1090</v>
      </c>
      <c r="D34" s="131"/>
      <c r="E34" s="131"/>
      <c r="I34" s="110" t="s">
        <v>1087</v>
      </c>
    </row>
    <row r="35" spans="3:9" s="110" customFormat="1" x14ac:dyDescent="0.25"/>
    <row r="36" spans="3:9" s="110" customFormat="1" x14ac:dyDescent="0.25"/>
    <row r="37" spans="3:9" s="110" customFormat="1" x14ac:dyDescent="0.25"/>
    <row r="38" spans="3:9" s="110" customFormat="1" x14ac:dyDescent="0.25"/>
    <row r="39" spans="3:9" s="110" customFormat="1" x14ac:dyDescent="0.25"/>
    <row r="40" spans="3:9" s="110" customFormat="1" x14ac:dyDescent="0.25"/>
    <row r="41" spans="3:9" s="110" customFormat="1" x14ac:dyDescent="0.25"/>
    <row r="42" spans="3:9" s="110" customFormat="1" x14ac:dyDescent="0.25"/>
    <row r="43" spans="3:9" s="110" customFormat="1" x14ac:dyDescent="0.25"/>
    <row r="44" spans="3:9" s="110" customFormat="1" x14ac:dyDescent="0.25"/>
    <row r="45" spans="3:9" s="110" customFormat="1" x14ac:dyDescent="0.25"/>
    <row r="46" spans="3:9" s="110" customFormat="1" x14ac:dyDescent="0.25"/>
    <row r="47" spans="3:9" s="110" customFormat="1" x14ac:dyDescent="0.25"/>
    <row r="48" spans="3:9" s="110" customFormat="1" x14ac:dyDescent="0.25"/>
    <row r="49" s="110" customFormat="1" x14ac:dyDescent="0.25"/>
    <row r="50" s="110" customFormat="1" x14ac:dyDescent="0.25"/>
    <row r="51" s="110" customFormat="1" x14ac:dyDescent="0.25"/>
  </sheetData>
  <autoFilter ref="A2:V2" xr:uid="{00000000-0009-0000-0000-00000C000000}">
    <sortState xmlns:xlrd2="http://schemas.microsoft.com/office/spreadsheetml/2017/richdata2" ref="A3:M25">
      <sortCondition ref="A2"/>
    </sortState>
  </autoFilter>
  <mergeCells count="1">
    <mergeCell ref="I1:M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4"/>
  <sheetViews>
    <sheetView topLeftCell="B1" zoomScale="90" zoomScaleNormal="90" workbookViewId="0">
      <selection activeCell="L21" sqref="L21"/>
    </sheetView>
  </sheetViews>
  <sheetFormatPr defaultColWidth="9.140625" defaultRowHeight="15" x14ac:dyDescent="0.25"/>
  <cols>
    <col min="1" max="1" width="34.85546875" style="97" bestFit="1" customWidth="1"/>
    <col min="2" max="2" width="45.42578125" style="97" customWidth="1"/>
    <col min="3" max="3" width="67.42578125" style="97" customWidth="1"/>
    <col min="4" max="4" width="48.7109375" style="97" customWidth="1"/>
    <col min="5" max="5" width="45.42578125" style="97" customWidth="1"/>
    <col min="6" max="16384" width="9.140625" style="97"/>
  </cols>
  <sheetData>
    <row r="1" spans="1:5" ht="15.75" x14ac:dyDescent="0.25">
      <c r="A1" s="132" t="s">
        <v>1091</v>
      </c>
      <c r="B1" s="132" t="s">
        <v>1092</v>
      </c>
      <c r="C1" s="132" t="s">
        <v>1093</v>
      </c>
      <c r="D1" s="132" t="s">
        <v>1094</v>
      </c>
      <c r="E1" s="132" t="s">
        <v>1095</v>
      </c>
    </row>
    <row r="2" spans="1:5" ht="31.5" x14ac:dyDescent="0.25">
      <c r="A2" s="133" t="s">
        <v>1096</v>
      </c>
      <c r="B2" s="133" t="s">
        <v>1097</v>
      </c>
      <c r="C2" s="99" t="s">
        <v>1098</v>
      </c>
      <c r="D2" s="133" t="s">
        <v>1099</v>
      </c>
      <c r="E2" s="133" t="s">
        <v>1100</v>
      </c>
    </row>
    <row r="3" spans="1:5" ht="60" x14ac:dyDescent="0.25">
      <c r="A3" s="133" t="s">
        <v>805</v>
      </c>
      <c r="B3" s="133" t="s">
        <v>806</v>
      </c>
      <c r="C3" s="99" t="s">
        <v>1101</v>
      </c>
      <c r="D3" s="133" t="s">
        <v>1102</v>
      </c>
      <c r="E3" s="99" t="s">
        <v>1103</v>
      </c>
    </row>
    <row r="4" spans="1:5" ht="47.25" x14ac:dyDescent="0.25">
      <c r="A4" s="133" t="s">
        <v>805</v>
      </c>
      <c r="B4" s="133" t="s">
        <v>1104</v>
      </c>
      <c r="C4" s="99" t="s">
        <v>1105</v>
      </c>
      <c r="D4" s="133" t="s">
        <v>1102</v>
      </c>
      <c r="E4" s="99" t="s">
        <v>1106</v>
      </c>
    </row>
    <row r="5" spans="1:5" ht="47.25" x14ac:dyDescent="0.25">
      <c r="A5" s="133" t="s">
        <v>1107</v>
      </c>
      <c r="B5" s="133" t="s">
        <v>1108</v>
      </c>
      <c r="C5" s="99" t="s">
        <v>1109</v>
      </c>
      <c r="D5" s="133" t="s">
        <v>1110</v>
      </c>
      <c r="E5" s="99" t="s">
        <v>1103</v>
      </c>
    </row>
    <row r="6" spans="1:5" ht="47.25" x14ac:dyDescent="0.25">
      <c r="A6" s="99" t="s">
        <v>1111</v>
      </c>
      <c r="B6" s="99" t="s">
        <v>1112</v>
      </c>
      <c r="C6" s="99" t="s">
        <v>1113</v>
      </c>
      <c r="D6" s="133" t="s">
        <v>1102</v>
      </c>
      <c r="E6" s="99" t="s">
        <v>1103</v>
      </c>
    </row>
    <row r="10" spans="1:5" x14ac:dyDescent="0.25">
      <c r="B10" s="134"/>
    </row>
    <row r="11" spans="1:5" x14ac:dyDescent="0.25">
      <c r="B11" s="134"/>
    </row>
    <row r="12" spans="1:5" x14ac:dyDescent="0.25">
      <c r="B12" s="134"/>
    </row>
    <row r="13" spans="1:5" x14ac:dyDescent="0.25">
      <c r="B13" s="134"/>
    </row>
    <row r="14" spans="1:5" x14ac:dyDescent="0.25">
      <c r="B14" s="13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4"/>
  <sheetViews>
    <sheetView zoomScale="90" zoomScaleNormal="90" workbookViewId="0">
      <pane ySplit="1" topLeftCell="A2" activePane="bottomLeft" state="frozen"/>
      <selection activeCell="L21" sqref="L21"/>
      <selection pane="bottomLeft" activeCell="L21" sqref="L21"/>
    </sheetView>
  </sheetViews>
  <sheetFormatPr defaultColWidth="8.85546875" defaultRowHeight="15" x14ac:dyDescent="0.25"/>
  <cols>
    <col min="1" max="1" width="12.7109375" style="97" bestFit="1" customWidth="1"/>
    <col min="2" max="2" width="14.7109375" style="97" customWidth="1"/>
    <col min="3" max="3" width="12.42578125" style="146" bestFit="1" customWidth="1"/>
    <col min="4" max="6" width="17.140625" style="97" customWidth="1"/>
    <col min="7" max="7" width="18.42578125" style="97" bestFit="1" customWidth="1"/>
    <col min="8" max="8" width="40" style="97" customWidth="1"/>
    <col min="9" max="16384" width="8.85546875" style="97"/>
  </cols>
  <sheetData>
    <row r="1" spans="1:8" s="140" customFormat="1" ht="47.25" x14ac:dyDescent="0.25">
      <c r="A1" s="135" t="s">
        <v>1114</v>
      </c>
      <c r="B1" s="136" t="s">
        <v>1063</v>
      </c>
      <c r="C1" s="137" t="s">
        <v>1115</v>
      </c>
      <c r="D1" s="138" t="s">
        <v>1116</v>
      </c>
      <c r="E1" s="138" t="s">
        <v>1117</v>
      </c>
      <c r="F1" s="138" t="s">
        <v>1118</v>
      </c>
      <c r="G1" s="138" t="s">
        <v>1119</v>
      </c>
      <c r="H1" s="139" t="s">
        <v>1120</v>
      </c>
    </row>
    <row r="2" spans="1:8" x14ac:dyDescent="0.25">
      <c r="A2" s="141">
        <v>1</v>
      </c>
      <c r="B2" s="142" t="s">
        <v>379</v>
      </c>
      <c r="C2" s="143">
        <f>_xlfn.XLOOKUP(B2, 'Table 5-5'!$B:$B, 'Table 5-5'!$G:$G)</f>
        <v>8.2680602389612066</v>
      </c>
      <c r="D2" s="144" t="e">
        <f>_xlfn.XLOOKUP(B2, 'Table 5-5'!$B:$B, 'Table 5-5'!$C:$C)</f>
        <v>#REF!</v>
      </c>
      <c r="E2" s="144" t="e">
        <f>_xlfn.XLOOKUP(B2, 'Table 5-5'!$B:$B, 'Table 5-5'!$D:$D)</f>
        <v>#REF!</v>
      </c>
      <c r="F2" s="144">
        <f>_xlfn.XLOOKUP(B2, 'Table 5-5'!$B:$B, 'Table 5-5'!$E:$E)</f>
        <v>0.42</v>
      </c>
      <c r="G2" s="145" t="e">
        <f t="shared" ref="G2:G24" si="0">D2/SUM($D$2:$D$24)</f>
        <v>#REF!</v>
      </c>
      <c r="H2" s="142" t="s">
        <v>1121</v>
      </c>
    </row>
    <row r="3" spans="1:8" x14ac:dyDescent="0.25">
      <c r="A3" s="141">
        <v>2</v>
      </c>
      <c r="B3" s="142" t="s">
        <v>387</v>
      </c>
      <c r="C3" s="143">
        <f>_xlfn.XLOOKUP(B3, 'Table 5-5'!$B:$B, 'Table 5-5'!$G:$G)</f>
        <v>17.486170170993191</v>
      </c>
      <c r="D3" s="144" t="e">
        <f>_xlfn.XLOOKUP(B3, 'Table 5-5'!$B:$B, 'Table 5-5'!$C:$C)</f>
        <v>#REF!</v>
      </c>
      <c r="E3" s="144" t="e">
        <f>_xlfn.XLOOKUP(B3, 'Table 5-5'!$B:$B, 'Table 5-5'!$D:$D)</f>
        <v>#REF!</v>
      </c>
      <c r="F3" s="144">
        <f>_xlfn.XLOOKUP(B3, 'Table 5-5'!$B:$B, 'Table 5-5'!$E:$E)</f>
        <v>0.51</v>
      </c>
      <c r="G3" s="145" t="e">
        <f t="shared" si="0"/>
        <v>#REF!</v>
      </c>
      <c r="H3" s="142" t="s">
        <v>1121</v>
      </c>
    </row>
    <row r="4" spans="1:8" x14ac:dyDescent="0.25">
      <c r="A4" s="141">
        <v>3</v>
      </c>
      <c r="B4" s="142" t="s">
        <v>1074</v>
      </c>
      <c r="C4" s="143">
        <f>_xlfn.XLOOKUP(B4, 'Table 5-5'!$B:$B, 'Table 5-5'!$G:$G)</f>
        <v>6.6120030232476648</v>
      </c>
      <c r="D4" s="144" t="e">
        <f>_xlfn.XLOOKUP(B4, 'Table 5-5'!$B:$B, 'Table 5-5'!$C:$C)</f>
        <v>#REF!</v>
      </c>
      <c r="E4" s="144" t="e">
        <f>_xlfn.XLOOKUP(B4, 'Table 5-5'!$B:$B, 'Table 5-5'!$D:$D)</f>
        <v>#REF!</v>
      </c>
      <c r="F4" s="144">
        <f>_xlfn.XLOOKUP(B4, 'Table 5-5'!$B:$B, 'Table 5-5'!$E:$E)</f>
        <v>0.56999999999999995</v>
      </c>
      <c r="G4" s="145" t="e">
        <f t="shared" si="0"/>
        <v>#REF!</v>
      </c>
      <c r="H4" s="142" t="s">
        <v>1121</v>
      </c>
    </row>
    <row r="5" spans="1:8" x14ac:dyDescent="0.25">
      <c r="A5" s="141">
        <v>4</v>
      </c>
      <c r="B5" s="142" t="s">
        <v>1076</v>
      </c>
      <c r="C5" s="143">
        <f>_xlfn.XLOOKUP(B5, 'Table 5-5'!$B:$B, 'Table 5-5'!$G:$G)</f>
        <v>6.854446571344031</v>
      </c>
      <c r="D5" s="144" t="e">
        <f>_xlfn.XLOOKUP(B5, 'Table 5-5'!$B:$B, 'Table 5-5'!$C:$C)</f>
        <v>#REF!</v>
      </c>
      <c r="E5" s="144" t="e">
        <f>_xlfn.XLOOKUP(B5, 'Table 5-5'!$B:$B, 'Table 5-5'!$D:$D)</f>
        <v>#REF!</v>
      </c>
      <c r="F5" s="144">
        <f>_xlfn.XLOOKUP(B5, 'Table 5-5'!$B:$B, 'Table 5-5'!$E:$E)</f>
        <v>0.52</v>
      </c>
      <c r="G5" s="145" t="e">
        <f t="shared" si="0"/>
        <v>#REF!</v>
      </c>
      <c r="H5" s="142" t="s">
        <v>1121</v>
      </c>
    </row>
    <row r="6" spans="1:8" x14ac:dyDescent="0.25">
      <c r="A6" s="141">
        <v>5</v>
      </c>
      <c r="B6" s="142" t="s">
        <v>382</v>
      </c>
      <c r="C6" s="143">
        <f>_xlfn.XLOOKUP(B6, 'Table 5-5'!$B:$B, 'Table 5-5'!$G:$G)</f>
        <v>10.160508617074392</v>
      </c>
      <c r="D6" s="144" t="e">
        <f>_xlfn.XLOOKUP(B6, 'Table 5-5'!$B:$B, 'Table 5-5'!$C:$C)</f>
        <v>#REF!</v>
      </c>
      <c r="E6" s="144" t="e">
        <f>_xlfn.XLOOKUP(B6, 'Table 5-5'!$B:$B, 'Table 5-5'!$D:$D)</f>
        <v>#REF!</v>
      </c>
      <c r="F6" s="144">
        <f>_xlfn.XLOOKUP(B6, 'Table 5-5'!$B:$B, 'Table 5-5'!$E:$E)</f>
        <v>0.55000000000000004</v>
      </c>
      <c r="G6" s="145" t="e">
        <f t="shared" si="0"/>
        <v>#REF!</v>
      </c>
      <c r="H6" s="142" t="s">
        <v>1121</v>
      </c>
    </row>
    <row r="7" spans="1:8" x14ac:dyDescent="0.25">
      <c r="A7" s="141">
        <v>6</v>
      </c>
      <c r="B7" s="142" t="s">
        <v>383</v>
      </c>
      <c r="C7" s="143">
        <f>_xlfn.XLOOKUP(B7, 'Table 5-5'!$B:$B, 'Table 5-5'!$G:$G)</f>
        <v>21.908823369370108</v>
      </c>
      <c r="D7" s="144" t="e">
        <f>_xlfn.XLOOKUP(B7, 'Table 5-5'!$B:$B, 'Table 5-5'!$C:$C)</f>
        <v>#REF!</v>
      </c>
      <c r="E7" s="144" t="e">
        <f>_xlfn.XLOOKUP(B7, 'Table 5-5'!$B:$B, 'Table 5-5'!$D:$D)</f>
        <v>#REF!</v>
      </c>
      <c r="F7" s="144">
        <f>_xlfn.XLOOKUP(B7, 'Table 5-5'!$B:$B, 'Table 5-5'!$E:$E)</f>
        <v>0.62</v>
      </c>
      <c r="G7" s="145" t="e">
        <f t="shared" si="0"/>
        <v>#REF!</v>
      </c>
      <c r="H7" s="142" t="s">
        <v>219</v>
      </c>
    </row>
    <row r="8" spans="1:8" x14ac:dyDescent="0.25">
      <c r="A8" s="141">
        <v>7</v>
      </c>
      <c r="B8" s="142" t="s">
        <v>1079</v>
      </c>
      <c r="C8" s="143">
        <f>_xlfn.XLOOKUP(B8, 'Table 5-5'!$B:$B, 'Table 5-5'!$G:$G)</f>
        <v>3.1728198911714136</v>
      </c>
      <c r="D8" s="144" t="e">
        <f>_xlfn.XLOOKUP(B8, 'Table 5-5'!$B:$B, 'Table 5-5'!$C:$C)</f>
        <v>#REF!</v>
      </c>
      <c r="E8" s="144" t="e">
        <f>_xlfn.XLOOKUP(B8, 'Table 5-5'!$B:$B, 'Table 5-5'!$D:$D)</f>
        <v>#REF!</v>
      </c>
      <c r="F8" s="144">
        <f>_xlfn.XLOOKUP(B8, 'Table 5-5'!$B:$B, 'Table 5-5'!$E:$E)</f>
        <v>0.44</v>
      </c>
      <c r="G8" s="145" t="e">
        <f t="shared" si="0"/>
        <v>#REF!</v>
      </c>
      <c r="H8" s="142" t="s">
        <v>1121</v>
      </c>
    </row>
    <row r="9" spans="1:8" x14ac:dyDescent="0.25">
      <c r="A9" s="141">
        <v>8</v>
      </c>
      <c r="B9" s="142" t="s">
        <v>1075</v>
      </c>
      <c r="C9" s="143">
        <f>_xlfn.XLOOKUP(B9, 'Table 5-5'!$B:$B, 'Table 5-5'!$G:$G)</f>
        <v>5.516529482346245</v>
      </c>
      <c r="D9" s="144" t="e">
        <f>_xlfn.XLOOKUP(B9, 'Table 5-5'!$B:$B, 'Table 5-5'!$C:$C)</f>
        <v>#REF!</v>
      </c>
      <c r="E9" s="144" t="e">
        <f>_xlfn.XLOOKUP(B9, 'Table 5-5'!$B:$B, 'Table 5-5'!$D:$D)</f>
        <v>#REF!</v>
      </c>
      <c r="F9" s="144">
        <f>_xlfn.XLOOKUP(B9, 'Table 5-5'!$B:$B, 'Table 5-5'!$E:$E)</f>
        <v>0.56999999999999995</v>
      </c>
      <c r="G9" s="145" t="e">
        <f t="shared" si="0"/>
        <v>#REF!</v>
      </c>
      <c r="H9" s="142" t="s">
        <v>1121</v>
      </c>
    </row>
    <row r="10" spans="1:8" x14ac:dyDescent="0.25">
      <c r="A10" s="141">
        <v>9</v>
      </c>
      <c r="B10" s="142" t="s">
        <v>1080</v>
      </c>
      <c r="C10" s="143">
        <f>_xlfn.XLOOKUP(B10, 'Table 5-5'!$B:$B, 'Table 5-5'!$G:$G)</f>
        <v>4.7543198899923258</v>
      </c>
      <c r="D10" s="144" t="e">
        <f>_xlfn.XLOOKUP(B10, 'Table 5-5'!$B:$B, 'Table 5-5'!$C:$C)</f>
        <v>#REF!</v>
      </c>
      <c r="E10" s="144" t="e">
        <f>_xlfn.XLOOKUP(B10, 'Table 5-5'!$B:$B, 'Table 5-5'!$D:$D)</f>
        <v>#REF!</v>
      </c>
      <c r="F10" s="144">
        <f>_xlfn.XLOOKUP(B10, 'Table 5-5'!$B:$B, 'Table 5-5'!$E:$E)</f>
        <v>0.48</v>
      </c>
      <c r="G10" s="145" t="e">
        <f t="shared" si="0"/>
        <v>#REF!</v>
      </c>
      <c r="H10" s="142" t="s">
        <v>1121</v>
      </c>
    </row>
    <row r="11" spans="1:8" x14ac:dyDescent="0.25">
      <c r="A11" s="141">
        <v>10</v>
      </c>
      <c r="B11" s="142" t="s">
        <v>385</v>
      </c>
      <c r="C11" s="143">
        <f>_xlfn.XLOOKUP(B11, 'Table 5-5'!$B:$B, 'Table 5-5'!$G:$G)</f>
        <v>15.737585370413862</v>
      </c>
      <c r="D11" s="144" t="e">
        <f>_xlfn.XLOOKUP(B11, 'Table 5-5'!$B:$B, 'Table 5-5'!$C:$C)</f>
        <v>#REF!</v>
      </c>
      <c r="E11" s="144" t="e">
        <f>_xlfn.XLOOKUP(B11, 'Table 5-5'!$B:$B, 'Table 5-5'!$D:$D)</f>
        <v>#REF!</v>
      </c>
      <c r="F11" s="144">
        <f>_xlfn.XLOOKUP(B11, 'Table 5-5'!$B:$B, 'Table 5-5'!$E:$E)</f>
        <v>0.31</v>
      </c>
      <c r="G11" s="145" t="e">
        <f t="shared" si="0"/>
        <v>#REF!</v>
      </c>
      <c r="H11" s="142" t="s">
        <v>1121</v>
      </c>
    </row>
    <row r="12" spans="1:8" x14ac:dyDescent="0.25">
      <c r="A12" s="141">
        <v>11</v>
      </c>
      <c r="B12" s="142" t="s">
        <v>384</v>
      </c>
      <c r="C12" s="143">
        <f>_xlfn.XLOOKUP(B12, 'Table 5-5'!$B:$B, 'Table 5-5'!$G:$G)</f>
        <v>13.169040295205797</v>
      </c>
      <c r="D12" s="144" t="e">
        <f>_xlfn.XLOOKUP(B12, 'Table 5-5'!$B:$B, 'Table 5-5'!$C:$C)</f>
        <v>#REF!</v>
      </c>
      <c r="E12" s="144" t="e">
        <f>_xlfn.XLOOKUP(B12, 'Table 5-5'!$B:$B, 'Table 5-5'!$D:$D)</f>
        <v>#REF!</v>
      </c>
      <c r="F12" s="144">
        <f>_xlfn.XLOOKUP(B12, 'Table 5-5'!$B:$B, 'Table 5-5'!$E:$E)</f>
        <v>0.54</v>
      </c>
      <c r="G12" s="145" t="e">
        <f t="shared" si="0"/>
        <v>#REF!</v>
      </c>
      <c r="H12" s="142" t="s">
        <v>1121</v>
      </c>
    </row>
    <row r="13" spans="1:8" x14ac:dyDescent="0.25">
      <c r="A13" s="141">
        <v>12</v>
      </c>
      <c r="B13" s="142" t="s">
        <v>1071</v>
      </c>
      <c r="C13" s="143">
        <f>_xlfn.XLOOKUP(B13, 'Table 5-5'!$B:$B, 'Table 5-5'!$G:$G)</f>
        <v>13.257278777871042</v>
      </c>
      <c r="D13" s="144" t="e">
        <f>_xlfn.XLOOKUP(B13, 'Table 5-5'!$B:$B, 'Table 5-5'!$C:$C)</f>
        <v>#REF!</v>
      </c>
      <c r="E13" s="144" t="e">
        <f>_xlfn.XLOOKUP(B13, 'Table 5-5'!$B:$B, 'Table 5-5'!$D:$D)</f>
        <v>#REF!</v>
      </c>
      <c r="F13" s="144">
        <f>_xlfn.XLOOKUP(B13, 'Table 5-5'!$B:$B, 'Table 5-5'!$E:$E)</f>
        <v>0.49</v>
      </c>
      <c r="G13" s="145" t="e">
        <f t="shared" si="0"/>
        <v>#REF!</v>
      </c>
      <c r="H13" s="142" t="s">
        <v>1121</v>
      </c>
    </row>
    <row r="14" spans="1:8" x14ac:dyDescent="0.25">
      <c r="A14" s="141">
        <v>13</v>
      </c>
      <c r="B14" s="142" t="s">
        <v>1083</v>
      </c>
      <c r="C14" s="143">
        <f>_xlfn.XLOOKUP(B14, 'Table 5-5'!$B:$B, 'Table 5-5'!$G:$G)</f>
        <v>1.5275784586824519</v>
      </c>
      <c r="D14" s="144" t="e">
        <f>_xlfn.XLOOKUP(B14, 'Table 5-5'!$B:$B, 'Table 5-5'!$C:$C)</f>
        <v>#REF!</v>
      </c>
      <c r="E14" s="144" t="e">
        <f>_xlfn.XLOOKUP(B14, 'Table 5-5'!$B:$B, 'Table 5-5'!$D:$D)</f>
        <v>#REF!</v>
      </c>
      <c r="F14" s="144">
        <f>_xlfn.XLOOKUP(B14, 'Table 5-5'!$B:$B, 'Table 5-5'!$E:$E)</f>
        <v>0.35</v>
      </c>
      <c r="G14" s="145" t="e">
        <f t="shared" si="0"/>
        <v>#REF!</v>
      </c>
      <c r="H14" s="142" t="s">
        <v>1121</v>
      </c>
    </row>
    <row r="15" spans="1:8" x14ac:dyDescent="0.25">
      <c r="A15" s="141">
        <v>14</v>
      </c>
      <c r="B15" s="142" t="s">
        <v>1081</v>
      </c>
      <c r="C15" s="143">
        <f>_xlfn.XLOOKUP(B15, 'Table 5-5'!$B:$B, 'Table 5-5'!$G:$G)</f>
        <v>6.7483300246502846</v>
      </c>
      <c r="D15" s="144" t="e">
        <f>_xlfn.XLOOKUP(B15, 'Table 5-5'!$B:$B, 'Table 5-5'!$C:$C)</f>
        <v>#REF!</v>
      </c>
      <c r="E15" s="144" t="e">
        <f>_xlfn.XLOOKUP(B15, 'Table 5-5'!$B:$B, 'Table 5-5'!$D:$D)</f>
        <v>#REF!</v>
      </c>
      <c r="F15" s="144">
        <f>_xlfn.XLOOKUP(B15, 'Table 5-5'!$B:$B, 'Table 5-5'!$E:$E)</f>
        <v>0.39</v>
      </c>
      <c r="G15" s="145" t="e">
        <f t="shared" si="0"/>
        <v>#REF!</v>
      </c>
      <c r="H15" s="142" t="s">
        <v>1121</v>
      </c>
    </row>
    <row r="16" spans="1:8" x14ac:dyDescent="0.25">
      <c r="A16" s="141">
        <v>15</v>
      </c>
      <c r="B16" s="142" t="s">
        <v>1077</v>
      </c>
      <c r="C16" s="143">
        <f>_xlfn.XLOOKUP(B16, 'Table 5-5'!$B:$B, 'Table 5-5'!$G:$G)</f>
        <v>5.3367765621257215</v>
      </c>
      <c r="D16" s="144" t="e">
        <f>_xlfn.XLOOKUP(B16, 'Table 5-5'!$B:$B, 'Table 5-5'!$C:$C)</f>
        <v>#REF!</v>
      </c>
      <c r="E16" s="144" t="e">
        <f>_xlfn.XLOOKUP(B16, 'Table 5-5'!$B:$B, 'Table 5-5'!$D:$D)</f>
        <v>#REF!</v>
      </c>
      <c r="F16" s="144">
        <f>_xlfn.XLOOKUP(B16, 'Table 5-5'!$B:$B, 'Table 5-5'!$E:$E)</f>
        <v>0.55000000000000004</v>
      </c>
      <c r="G16" s="145" t="e">
        <f t="shared" si="0"/>
        <v>#REF!</v>
      </c>
      <c r="H16" s="142" t="s">
        <v>1121</v>
      </c>
    </row>
    <row r="17" spans="1:8" x14ac:dyDescent="0.25">
      <c r="A17" s="141">
        <v>16</v>
      </c>
      <c r="B17" s="142" t="s">
        <v>388</v>
      </c>
      <c r="C17" s="143">
        <f>_xlfn.XLOOKUP(B17, 'Table 5-5'!$B:$B, 'Table 5-5'!$G:$G)</f>
        <v>3.1268077993326009</v>
      </c>
      <c r="D17" s="144" t="e">
        <f>_xlfn.XLOOKUP(B17, 'Table 5-5'!$B:$B, 'Table 5-5'!$C:$C)</f>
        <v>#REF!</v>
      </c>
      <c r="E17" s="144" t="e">
        <f>_xlfn.XLOOKUP(B17, 'Table 5-5'!$B:$B, 'Table 5-5'!$D:$D)</f>
        <v>#REF!</v>
      </c>
      <c r="F17" s="144">
        <f>_xlfn.XLOOKUP(B17, 'Table 5-5'!$B:$B, 'Table 5-5'!$E:$E)</f>
        <v>0.28000000000000003</v>
      </c>
      <c r="G17" s="145" t="e">
        <f t="shared" si="0"/>
        <v>#REF!</v>
      </c>
      <c r="H17" s="142" t="s">
        <v>1121</v>
      </c>
    </row>
    <row r="18" spans="1:8" x14ac:dyDescent="0.25">
      <c r="A18" s="141">
        <v>17</v>
      </c>
      <c r="B18" s="142" t="s">
        <v>1078</v>
      </c>
      <c r="C18" s="143">
        <f>_xlfn.XLOOKUP(B18, 'Table 5-5'!$B:$B, 'Table 5-5'!$G:$G)</f>
        <v>9.758102644505751</v>
      </c>
      <c r="D18" s="144" t="e">
        <f>_xlfn.XLOOKUP(B18, 'Table 5-5'!$B:$B, 'Table 5-5'!$C:$C)</f>
        <v>#REF!</v>
      </c>
      <c r="E18" s="144" t="e">
        <f>_xlfn.XLOOKUP(B18, 'Table 5-5'!$B:$B, 'Table 5-5'!$D:$D)</f>
        <v>#REF!</v>
      </c>
      <c r="F18" s="144">
        <f>_xlfn.XLOOKUP(B18, 'Table 5-5'!$B:$B, 'Table 5-5'!$E:$E)</f>
        <v>0.47</v>
      </c>
      <c r="G18" s="145" t="e">
        <f t="shared" si="0"/>
        <v>#REF!</v>
      </c>
      <c r="H18" s="142" t="s">
        <v>1121</v>
      </c>
    </row>
    <row r="19" spans="1:8" x14ac:dyDescent="0.25">
      <c r="A19" s="141">
        <v>18</v>
      </c>
      <c r="B19" s="142" t="s">
        <v>1082</v>
      </c>
      <c r="C19" s="143">
        <f>_xlfn.XLOOKUP(B19, 'Table 5-5'!$B:$B, 'Table 5-5'!$G:$G)</f>
        <v>0.63614384785781497</v>
      </c>
      <c r="D19" s="144" t="e">
        <f>_xlfn.XLOOKUP(B19, 'Table 5-5'!$B:$B, 'Table 5-5'!$C:$C)</f>
        <v>#REF!</v>
      </c>
      <c r="E19" s="144" t="e">
        <f>_xlfn.XLOOKUP(B19, 'Table 5-5'!$B:$B, 'Table 5-5'!$D:$D)</f>
        <v>#REF!</v>
      </c>
      <c r="F19" s="144">
        <f>_xlfn.XLOOKUP(B19, 'Table 5-5'!$B:$B, 'Table 5-5'!$E:$E)</f>
        <v>0.48</v>
      </c>
      <c r="G19" s="145" t="e">
        <f t="shared" si="0"/>
        <v>#REF!</v>
      </c>
      <c r="H19" s="142" t="s">
        <v>1121</v>
      </c>
    </row>
    <row r="20" spans="1:8" x14ac:dyDescent="0.25">
      <c r="A20" s="141">
        <v>19</v>
      </c>
      <c r="B20" s="142" t="s">
        <v>380</v>
      </c>
      <c r="C20" s="143">
        <f>_xlfn.XLOOKUP(B20, 'Table 5-5'!$B:$B, 'Table 5-5'!$G:$G)</f>
        <v>17.299732732475178</v>
      </c>
      <c r="D20" s="144" t="e">
        <f>_xlfn.XLOOKUP(B20, 'Table 5-5'!$B:$B, 'Table 5-5'!$C:$C)</f>
        <v>#REF!</v>
      </c>
      <c r="E20" s="144" t="e">
        <f>_xlfn.XLOOKUP(B20, 'Table 5-5'!$B:$B, 'Table 5-5'!$D:$D)</f>
        <v>#REF!</v>
      </c>
      <c r="F20" s="144">
        <f>_xlfn.XLOOKUP(B20, 'Table 5-5'!$B:$B, 'Table 5-5'!$E:$E)</f>
        <v>0.88</v>
      </c>
      <c r="G20" s="145" t="e">
        <f t="shared" si="0"/>
        <v>#REF!</v>
      </c>
      <c r="H20" s="142" t="s">
        <v>219</v>
      </c>
    </row>
    <row r="21" spans="1:8" x14ac:dyDescent="0.25">
      <c r="A21" s="141">
        <v>20</v>
      </c>
      <c r="B21" s="142" t="s">
        <v>1084</v>
      </c>
      <c r="C21" s="143">
        <f>_xlfn.XLOOKUP(B21, 'Table 5-5'!$B:$B, 'Table 5-5'!$G:$G)</f>
        <v>1.1311671603455E-2</v>
      </c>
      <c r="D21" s="144" t="e">
        <f>_xlfn.XLOOKUP(B21, 'Table 5-5'!$B:$B, 'Table 5-5'!$C:$C)</f>
        <v>#REF!</v>
      </c>
      <c r="E21" s="144" t="e">
        <f>_xlfn.XLOOKUP(B21, 'Table 5-5'!$B:$B, 'Table 5-5'!$D:$D)</f>
        <v>#REF!</v>
      </c>
      <c r="F21" s="144">
        <f>_xlfn.XLOOKUP(B21, 'Table 5-5'!$B:$B, 'Table 5-5'!$E:$E)</f>
        <v>0</v>
      </c>
      <c r="G21" s="145" t="e">
        <f t="shared" si="0"/>
        <v>#REF!</v>
      </c>
      <c r="H21" s="142" t="s">
        <v>1121</v>
      </c>
    </row>
    <row r="22" spans="1:8" x14ac:dyDescent="0.25">
      <c r="A22" s="141">
        <v>21</v>
      </c>
      <c r="B22" s="142" t="s">
        <v>1072</v>
      </c>
      <c r="C22" s="143">
        <f>_xlfn.XLOOKUP(B22, 'Table 5-5'!$B:$B, 'Table 5-5'!$G:$G)</f>
        <v>16.383737549923591</v>
      </c>
      <c r="D22" s="144" t="e">
        <f>_xlfn.XLOOKUP(B22, 'Table 5-5'!$B:$B, 'Table 5-5'!$C:$C)</f>
        <v>#REF!</v>
      </c>
      <c r="E22" s="144" t="e">
        <f>_xlfn.XLOOKUP(B22, 'Table 5-5'!$B:$B, 'Table 5-5'!$D:$D)</f>
        <v>#REF!</v>
      </c>
      <c r="F22" s="144">
        <f>_xlfn.XLOOKUP(B22, 'Table 5-5'!$B:$B, 'Table 5-5'!$E:$E)</f>
        <v>0.26</v>
      </c>
      <c r="G22" s="145" t="e">
        <f t="shared" si="0"/>
        <v>#REF!</v>
      </c>
      <c r="H22" s="142" t="s">
        <v>1121</v>
      </c>
    </row>
    <row r="23" spans="1:8" x14ac:dyDescent="0.25">
      <c r="A23" s="141">
        <v>22</v>
      </c>
      <c r="B23" s="142" t="s">
        <v>1073</v>
      </c>
      <c r="C23" s="143">
        <f>_xlfn.XLOOKUP(B23, 'Table 5-5'!$B:$B, 'Table 5-5'!$G:$G)</f>
        <v>7.5783372920278582</v>
      </c>
      <c r="D23" s="144" t="e">
        <f>_xlfn.XLOOKUP(B23, 'Table 5-5'!$B:$B, 'Table 5-5'!$C:$C)</f>
        <v>#REF!</v>
      </c>
      <c r="E23" s="144" t="e">
        <f>_xlfn.XLOOKUP(B23, 'Table 5-5'!$B:$B, 'Table 5-5'!$D:$D)</f>
        <v>#REF!</v>
      </c>
      <c r="F23" s="144">
        <f>_xlfn.XLOOKUP(B23, 'Table 5-5'!$B:$B, 'Table 5-5'!$E:$E)</f>
        <v>0.57999999999999996</v>
      </c>
      <c r="G23" s="145" t="e">
        <f t="shared" si="0"/>
        <v>#REF!</v>
      </c>
      <c r="H23" s="142" t="s">
        <v>1121</v>
      </c>
    </row>
    <row r="24" spans="1:8" x14ac:dyDescent="0.25">
      <c r="A24" s="141">
        <v>23</v>
      </c>
      <c r="B24" s="142" t="s">
        <v>386</v>
      </c>
      <c r="C24" s="143">
        <f>_xlfn.XLOOKUP(B24, 'Table 5-5'!$B:$B, 'Table 5-5'!$G:$G)</f>
        <v>10.30598479389651</v>
      </c>
      <c r="D24" s="144" t="e">
        <f>_xlfn.XLOOKUP(B24, 'Table 5-5'!$B:$B, 'Table 5-5'!$C:$C)</f>
        <v>#REF!</v>
      </c>
      <c r="E24" s="144" t="e">
        <f>_xlfn.XLOOKUP(B24, 'Table 5-5'!$B:$B, 'Table 5-5'!$D:$D)</f>
        <v>#REF!</v>
      </c>
      <c r="F24" s="144">
        <f>_xlfn.XLOOKUP(B24, 'Table 5-5'!$B:$B, 'Table 5-5'!$E:$E)</f>
        <v>0.48</v>
      </c>
      <c r="G24" s="145" t="e">
        <f t="shared" si="0"/>
        <v>#REF!</v>
      </c>
      <c r="H24" s="142" t="s">
        <v>1121</v>
      </c>
    </row>
  </sheetData>
  <autoFilter ref="A1:H1" xr:uid="{00000000-0009-0000-0000-00000F000000}">
    <sortState xmlns:xlrd2="http://schemas.microsoft.com/office/spreadsheetml/2017/richdata2" ref="A2:H24">
      <sortCondition ref="A1"/>
    </sortState>
  </autoFilter>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3"/>
  <sheetViews>
    <sheetView zoomScaleNormal="100" workbookViewId="0">
      <pane ySplit="1" topLeftCell="A2" activePane="bottomLeft" state="frozen"/>
      <selection activeCell="L21" sqref="L21"/>
      <selection pane="bottomLeft" activeCell="L21" sqref="L21"/>
    </sheetView>
  </sheetViews>
  <sheetFormatPr defaultColWidth="28.42578125" defaultRowHeight="15" x14ac:dyDescent="0.25"/>
  <cols>
    <col min="1" max="1" width="24" style="97" customWidth="1"/>
    <col min="2" max="2" width="20.28515625" style="97" customWidth="1"/>
    <col min="3" max="3" width="19.7109375" style="97" bestFit="1" customWidth="1"/>
    <col min="4" max="4" width="39.28515625" style="97" bestFit="1" customWidth="1"/>
    <col min="5" max="5" width="25.7109375" style="97" bestFit="1" customWidth="1"/>
    <col min="6" max="6" width="47.7109375" style="97" bestFit="1" customWidth="1"/>
    <col min="7" max="7" width="25.7109375" style="97" bestFit="1" customWidth="1"/>
    <col min="8" max="16384" width="28.42578125" style="97"/>
  </cols>
  <sheetData>
    <row r="1" spans="1:7" s="148" customFormat="1" ht="45" x14ac:dyDescent="0.25">
      <c r="A1" s="147" t="s">
        <v>798</v>
      </c>
      <c r="B1" s="147" t="s">
        <v>799</v>
      </c>
      <c r="C1" s="147" t="s">
        <v>1122</v>
      </c>
      <c r="D1" s="147" t="s">
        <v>800</v>
      </c>
      <c r="E1" s="147" t="s">
        <v>801</v>
      </c>
      <c r="F1" s="147" t="s">
        <v>1123</v>
      </c>
      <c r="G1" s="147" t="s">
        <v>1124</v>
      </c>
    </row>
    <row r="2" spans="1:7" ht="90" x14ac:dyDescent="0.25">
      <c r="A2" s="98" t="s">
        <v>1125</v>
      </c>
      <c r="B2" s="98" t="s">
        <v>1126</v>
      </c>
      <c r="C2" s="98" t="s">
        <v>17</v>
      </c>
      <c r="D2" s="98" t="s">
        <v>1127</v>
      </c>
      <c r="E2" s="98" t="s">
        <v>1128</v>
      </c>
      <c r="F2" s="98" t="s">
        <v>1129</v>
      </c>
      <c r="G2" s="98" t="s">
        <v>1130</v>
      </c>
    </row>
    <row r="3" spans="1:7" ht="195" x14ac:dyDescent="0.25">
      <c r="A3" s="98" t="s">
        <v>1131</v>
      </c>
      <c r="B3" s="98" t="s">
        <v>1132</v>
      </c>
      <c r="C3" s="98" t="s">
        <v>17</v>
      </c>
      <c r="D3" s="98" t="s">
        <v>1133</v>
      </c>
      <c r="E3" s="98" t="s">
        <v>1134</v>
      </c>
      <c r="F3" s="98" t="s">
        <v>1135</v>
      </c>
      <c r="G3" s="98" t="s">
        <v>1130</v>
      </c>
    </row>
    <row r="4" spans="1:7" ht="120" x14ac:dyDescent="0.25">
      <c r="A4" s="98" t="s">
        <v>1136</v>
      </c>
      <c r="B4" s="98" t="s">
        <v>1137</v>
      </c>
      <c r="C4" s="98" t="s">
        <v>17</v>
      </c>
      <c r="D4" s="98" t="s">
        <v>1138</v>
      </c>
      <c r="E4" s="98" t="s">
        <v>1139</v>
      </c>
      <c r="F4" s="98" t="s">
        <v>1140</v>
      </c>
      <c r="G4" s="98" t="s">
        <v>1130</v>
      </c>
    </row>
    <row r="5" spans="1:7" ht="75" x14ac:dyDescent="0.25">
      <c r="A5" s="98" t="s">
        <v>1141</v>
      </c>
      <c r="B5" s="98" t="s">
        <v>1142</v>
      </c>
      <c r="C5" s="98" t="s">
        <v>18</v>
      </c>
      <c r="D5" s="98" t="s">
        <v>1143</v>
      </c>
      <c r="E5" s="98" t="s">
        <v>1134</v>
      </c>
      <c r="F5" s="98" t="s">
        <v>1144</v>
      </c>
      <c r="G5" s="98" t="s">
        <v>1130</v>
      </c>
    </row>
    <row r="6" spans="1:7" ht="105" x14ac:dyDescent="0.25">
      <c r="A6" s="98" t="s">
        <v>1145</v>
      </c>
      <c r="B6" s="98" t="s">
        <v>1146</v>
      </c>
      <c r="C6" s="98" t="s">
        <v>17</v>
      </c>
      <c r="D6" s="98" t="s">
        <v>1147</v>
      </c>
      <c r="E6" s="98" t="s">
        <v>1128</v>
      </c>
      <c r="F6" s="98" t="s">
        <v>1148</v>
      </c>
      <c r="G6" s="98" t="s">
        <v>1130</v>
      </c>
    </row>
    <row r="7" spans="1:7" ht="210" x14ac:dyDescent="0.25">
      <c r="A7" s="98" t="s">
        <v>1149</v>
      </c>
      <c r="B7" s="98" t="s">
        <v>1150</v>
      </c>
      <c r="C7" s="98" t="s">
        <v>17</v>
      </c>
      <c r="D7" s="98" t="s">
        <v>1151</v>
      </c>
      <c r="E7" s="98" t="s">
        <v>1152</v>
      </c>
      <c r="F7" s="98" t="s">
        <v>1153</v>
      </c>
      <c r="G7" s="98" t="s">
        <v>1154</v>
      </c>
    </row>
    <row r="8" spans="1:7" x14ac:dyDescent="0.25">
      <c r="A8" s="149"/>
      <c r="B8" s="149"/>
      <c r="C8" s="149"/>
      <c r="D8" s="149"/>
      <c r="E8" s="149"/>
      <c r="F8" s="149"/>
      <c r="G8" s="149"/>
    </row>
    <row r="9" spans="1:7" x14ac:dyDescent="0.25">
      <c r="A9" s="149"/>
      <c r="B9" s="149"/>
      <c r="C9" s="149"/>
      <c r="D9" s="149"/>
      <c r="E9" s="149"/>
      <c r="F9" s="149"/>
      <c r="G9" s="149"/>
    </row>
    <row r="10" spans="1:7" x14ac:dyDescent="0.25">
      <c r="A10" s="149"/>
      <c r="B10" s="149"/>
      <c r="C10" s="149"/>
      <c r="D10" s="149"/>
      <c r="E10" s="149"/>
      <c r="F10" s="149"/>
      <c r="G10" s="149"/>
    </row>
    <row r="11" spans="1:7" x14ac:dyDescent="0.25">
      <c r="A11" s="149"/>
      <c r="B11" s="149"/>
      <c r="C11" s="149"/>
      <c r="D11" s="149"/>
      <c r="E11" s="149"/>
      <c r="F11" s="149"/>
      <c r="G11" s="149"/>
    </row>
    <row r="12" spans="1:7" x14ac:dyDescent="0.25">
      <c r="A12" s="149"/>
      <c r="B12" s="149"/>
      <c r="C12" s="149"/>
      <c r="D12" s="149"/>
      <c r="E12" s="149"/>
      <c r="F12" s="149"/>
      <c r="G12" s="149"/>
    </row>
    <row r="13" spans="1:7" x14ac:dyDescent="0.25">
      <c r="A13" s="149"/>
      <c r="B13" s="149"/>
      <c r="C13" s="149"/>
      <c r="D13" s="149"/>
      <c r="E13" s="149"/>
      <c r="F13" s="149"/>
      <c r="G13" s="149"/>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17"/>
  <sheetViews>
    <sheetView zoomScale="80" zoomScaleNormal="80" workbookViewId="0">
      <pane ySplit="1" topLeftCell="A2" activePane="bottomLeft" state="frozen"/>
      <selection activeCell="L21" sqref="L21"/>
      <selection pane="bottomLeft" activeCell="L21" sqref="L21"/>
    </sheetView>
  </sheetViews>
  <sheetFormatPr defaultColWidth="8.85546875" defaultRowHeight="15" x14ac:dyDescent="0.25"/>
  <cols>
    <col min="1" max="1" width="74" style="162" bestFit="1" customWidth="1"/>
    <col min="2" max="2" width="27.140625" style="149" bestFit="1" customWidth="1"/>
    <col min="3" max="3" width="21.5703125" style="162" customWidth="1"/>
    <col min="4" max="4" width="21.28515625" style="169" customWidth="1"/>
    <col min="5" max="5" width="21.140625" style="170" customWidth="1"/>
    <col min="6" max="6" width="18.85546875" style="162" customWidth="1"/>
    <col min="7" max="7" width="21.140625" style="171" customWidth="1"/>
    <col min="8" max="8" width="20.7109375" style="172" customWidth="1"/>
    <col min="9" max="9" width="13.42578125" style="173" customWidth="1"/>
    <col min="10" max="10" width="17.42578125" style="162" bestFit="1" customWidth="1"/>
    <col min="11" max="11" width="21.5703125" style="162" bestFit="1" customWidth="1"/>
    <col min="12" max="16384" width="8.85546875" style="162"/>
  </cols>
  <sheetData>
    <row r="1" spans="1:11" s="157" customFormat="1" ht="32.25" x14ac:dyDescent="0.25">
      <c r="A1" s="150" t="s">
        <v>1155</v>
      </c>
      <c r="B1" s="150" t="s">
        <v>1156</v>
      </c>
      <c r="C1" s="150" t="s">
        <v>1157</v>
      </c>
      <c r="D1" s="151" t="s">
        <v>590</v>
      </c>
      <c r="E1" s="152" t="s">
        <v>1158</v>
      </c>
      <c r="F1" s="150" t="s">
        <v>1159</v>
      </c>
      <c r="G1" s="153" t="s">
        <v>1160</v>
      </c>
      <c r="H1" s="154" t="s">
        <v>1161</v>
      </c>
      <c r="I1" s="155" t="s">
        <v>1162</v>
      </c>
      <c r="J1" s="156" t="s">
        <v>1163</v>
      </c>
      <c r="K1" s="150" t="s">
        <v>1164</v>
      </c>
    </row>
    <row r="2" spans="1:11" x14ac:dyDescent="0.25">
      <c r="A2" s="158" t="s">
        <v>1165</v>
      </c>
      <c r="B2" s="102">
        <v>12.2</v>
      </c>
      <c r="C2" s="159">
        <f t="shared" ref="C2:C61" si="0">IFERROR(AVERAGE(D2:E2), "NA")</f>
        <v>4.9295303083814565E-2</v>
      </c>
      <c r="D2" s="159">
        <v>3.1152704847484589E-2</v>
      </c>
      <c r="E2" s="159">
        <v>6.7437901320144544E-2</v>
      </c>
      <c r="F2" s="160">
        <f t="shared" ref="F2:F61" si="1">IFERROR(AVERAGE(G2:H2), "NA")</f>
        <v>0.7205412261463231</v>
      </c>
      <c r="G2" s="160">
        <v>0.64413555123798616</v>
      </c>
      <c r="H2" s="160">
        <v>0.79694690105465993</v>
      </c>
      <c r="I2" s="161" t="s">
        <v>1166</v>
      </c>
      <c r="J2" s="159">
        <f>C2</f>
        <v>4.9295303083814565E-2</v>
      </c>
      <c r="K2" s="158" t="s">
        <v>1167</v>
      </c>
    </row>
    <row r="3" spans="1:11" x14ac:dyDescent="0.25">
      <c r="A3" s="158" t="s">
        <v>1168</v>
      </c>
      <c r="B3" s="102">
        <v>12.2</v>
      </c>
      <c r="C3" s="159">
        <f t="shared" si="0"/>
        <v>4.9295303083814565E-2</v>
      </c>
      <c r="D3" s="159">
        <v>3.1152704847484589E-2</v>
      </c>
      <c r="E3" s="159">
        <v>6.7437901320144544E-2</v>
      </c>
      <c r="F3" s="160">
        <f t="shared" si="1"/>
        <v>0.7205412261463231</v>
      </c>
      <c r="G3" s="160">
        <v>0.64413555123798616</v>
      </c>
      <c r="H3" s="160">
        <v>0.79694690105465993</v>
      </c>
      <c r="I3" s="161" t="s">
        <v>1166</v>
      </c>
      <c r="J3" s="159">
        <f t="shared" ref="J3:J61" si="2">C3</f>
        <v>4.9295303083814565E-2</v>
      </c>
      <c r="K3" s="158" t="s">
        <v>1167</v>
      </c>
    </row>
    <row r="4" spans="1:11" x14ac:dyDescent="0.25">
      <c r="A4" s="158" t="s">
        <v>1169</v>
      </c>
      <c r="B4" s="102">
        <v>11.2</v>
      </c>
      <c r="C4" s="159">
        <f t="shared" si="0"/>
        <v>4.9295303083814565E-2</v>
      </c>
      <c r="D4" s="159">
        <v>3.1152704847484589E-2</v>
      </c>
      <c r="E4" s="159">
        <v>6.7437901320144544E-2</v>
      </c>
      <c r="F4" s="160">
        <f t="shared" si="1"/>
        <v>3.8326660965229933</v>
      </c>
      <c r="G4" s="160">
        <v>3.4262529321169461</v>
      </c>
      <c r="H4" s="160">
        <v>4.2390792609290404</v>
      </c>
      <c r="I4" s="161" t="s">
        <v>1166</v>
      </c>
      <c r="J4" s="159">
        <f t="shared" si="2"/>
        <v>4.9295303083814565E-2</v>
      </c>
      <c r="K4" s="158" t="s">
        <v>1167</v>
      </c>
    </row>
    <row r="5" spans="1:11" x14ac:dyDescent="0.25">
      <c r="A5" s="158" t="s">
        <v>1170</v>
      </c>
      <c r="B5" s="102" t="s">
        <v>1171</v>
      </c>
      <c r="C5" s="159">
        <f t="shared" si="0"/>
        <v>4.9295303083814565E-2</v>
      </c>
      <c r="D5" s="159">
        <v>3.1152704847484589E-2</v>
      </c>
      <c r="E5" s="159">
        <v>6.7437901320144544E-2</v>
      </c>
      <c r="F5" s="160">
        <f t="shared" si="1"/>
        <v>1.0193693515545348</v>
      </c>
      <c r="G5" s="160">
        <v>0.91127615652258054</v>
      </c>
      <c r="H5" s="160">
        <v>1.1274625465864889</v>
      </c>
      <c r="I5" s="161" t="s">
        <v>1166</v>
      </c>
      <c r="J5" s="159">
        <f t="shared" si="2"/>
        <v>4.9295303083814565E-2</v>
      </c>
      <c r="K5" s="158" t="s">
        <v>1167</v>
      </c>
    </row>
    <row r="6" spans="1:11" x14ac:dyDescent="0.25">
      <c r="A6" s="158" t="s">
        <v>1172</v>
      </c>
      <c r="B6" s="102" t="s">
        <v>1171</v>
      </c>
      <c r="C6" s="159">
        <f t="shared" si="0"/>
        <v>4.9295303083814565E-2</v>
      </c>
      <c r="D6" s="159">
        <v>3.1152704847484589E-2</v>
      </c>
      <c r="E6" s="159">
        <v>6.7437901320144544E-2</v>
      </c>
      <c r="F6" s="160">
        <f t="shared" si="1"/>
        <v>0.32024054495392129</v>
      </c>
      <c r="G6" s="160">
        <v>0.28628246721688266</v>
      </c>
      <c r="H6" s="160">
        <v>0.35419862269095986</v>
      </c>
      <c r="I6" s="161" t="s">
        <v>1166</v>
      </c>
      <c r="J6" s="159">
        <f t="shared" si="2"/>
        <v>4.9295303083814565E-2</v>
      </c>
      <c r="K6" s="158" t="s">
        <v>1167</v>
      </c>
    </row>
    <row r="7" spans="1:11" x14ac:dyDescent="0.25">
      <c r="A7" s="158" t="s">
        <v>1173</v>
      </c>
      <c r="B7" s="102" t="s">
        <v>1171</v>
      </c>
      <c r="C7" s="159">
        <f t="shared" si="0"/>
        <v>4.9295303083814565E-2</v>
      </c>
      <c r="D7" s="159">
        <v>3.1152704847484589E-2</v>
      </c>
      <c r="E7" s="159">
        <v>6.7437901320144544E-2</v>
      </c>
      <c r="F7" s="160">
        <f t="shared" si="1"/>
        <v>5.1102214620306574</v>
      </c>
      <c r="G7" s="160">
        <v>4.5683372428225946</v>
      </c>
      <c r="H7" s="160">
        <v>5.6521056812387203</v>
      </c>
      <c r="I7" s="161" t="s">
        <v>1166</v>
      </c>
      <c r="J7" s="159">
        <f t="shared" si="2"/>
        <v>4.9295303083814565E-2</v>
      </c>
      <c r="K7" s="158" t="s">
        <v>1167</v>
      </c>
    </row>
    <row r="8" spans="1:11" x14ac:dyDescent="0.25">
      <c r="A8" s="158" t="s">
        <v>1174</v>
      </c>
      <c r="B8" s="102" t="s">
        <v>1175</v>
      </c>
      <c r="C8" s="159">
        <f t="shared" si="0"/>
        <v>5.8434760825991847E-2</v>
      </c>
      <c r="D8" s="159">
        <v>5.5357345432859736E-2</v>
      </c>
      <c r="E8" s="159">
        <v>6.1512176219123957E-2</v>
      </c>
      <c r="F8" s="160">
        <f t="shared" si="1"/>
        <v>0.22087632334101354</v>
      </c>
      <c r="G8" s="160">
        <v>0.27017158825683768</v>
      </c>
      <c r="H8" s="160">
        <v>0.17158105842518939</v>
      </c>
      <c r="I8" s="161">
        <v>0.38</v>
      </c>
      <c r="J8" s="159">
        <f t="shared" si="2"/>
        <v>5.8434760825991847E-2</v>
      </c>
      <c r="K8" s="158" t="s">
        <v>1167</v>
      </c>
    </row>
    <row r="9" spans="1:11" x14ac:dyDescent="0.25">
      <c r="A9" s="158" t="s">
        <v>1176</v>
      </c>
      <c r="B9" s="102" t="s">
        <v>1177</v>
      </c>
      <c r="C9" s="159">
        <f t="shared" si="0"/>
        <v>2.515589080420513E-2</v>
      </c>
      <c r="D9" s="159">
        <v>3.6763398574846506E-2</v>
      </c>
      <c r="E9" s="159">
        <v>1.3548383033563755E-2</v>
      </c>
      <c r="F9" s="160">
        <f t="shared" si="1"/>
        <v>2.303325433233816</v>
      </c>
      <c r="G9" s="160">
        <v>3.8051752601252318</v>
      </c>
      <c r="H9" s="160">
        <v>0.80147560634239978</v>
      </c>
      <c r="I9" s="161">
        <v>0.2</v>
      </c>
      <c r="J9" s="159">
        <f t="shared" si="2"/>
        <v>2.515589080420513E-2</v>
      </c>
      <c r="K9" s="158" t="s">
        <v>1167</v>
      </c>
    </row>
    <row r="10" spans="1:11" x14ac:dyDescent="0.25">
      <c r="A10" s="158" t="s">
        <v>1178</v>
      </c>
      <c r="B10" s="102" t="s">
        <v>1179</v>
      </c>
      <c r="C10" s="159">
        <f t="shared" si="0"/>
        <v>5.1008701850426226E-2</v>
      </c>
      <c r="D10" s="159">
        <v>3.4579502380707908E-2</v>
      </c>
      <c r="E10" s="159">
        <v>6.7437901320144544E-2</v>
      </c>
      <c r="F10" s="160">
        <f t="shared" si="1"/>
        <v>0.59466989309844975</v>
      </c>
      <c r="G10" s="160">
        <v>0.56243507430160189</v>
      </c>
      <c r="H10" s="160">
        <v>0.62690471189529751</v>
      </c>
      <c r="I10" s="161">
        <v>1</v>
      </c>
      <c r="J10" s="159">
        <f t="shared" si="2"/>
        <v>5.1008701850426226E-2</v>
      </c>
      <c r="K10" s="158" t="s">
        <v>1167</v>
      </c>
    </row>
    <row r="11" spans="1:11" x14ac:dyDescent="0.25">
      <c r="A11" s="158" t="s">
        <v>1180</v>
      </c>
      <c r="B11" s="102" t="s">
        <v>1179</v>
      </c>
      <c r="C11" s="159">
        <f t="shared" si="0"/>
        <v>5.3394844434023821E-2</v>
      </c>
      <c r="D11" s="159">
        <v>5.5591227738962697E-2</v>
      </c>
      <c r="E11" s="159">
        <v>5.1198461129084945E-2</v>
      </c>
      <c r="F11" s="160">
        <f t="shared" si="1"/>
        <v>1.2243114105740958</v>
      </c>
      <c r="G11" s="160">
        <v>1.6042088878127079</v>
      </c>
      <c r="H11" s="160">
        <v>0.84441393333548354</v>
      </c>
      <c r="I11" s="161">
        <v>1</v>
      </c>
      <c r="J11" s="159">
        <f t="shared" si="2"/>
        <v>5.3394844434023821E-2</v>
      </c>
      <c r="K11" s="158" t="s">
        <v>1167</v>
      </c>
    </row>
    <row r="12" spans="1:11" x14ac:dyDescent="0.25">
      <c r="A12" s="158" t="s">
        <v>1181</v>
      </c>
      <c r="B12" s="102" t="s">
        <v>1182</v>
      </c>
      <c r="C12" s="159">
        <f t="shared" si="0"/>
        <v>5.6977856402987387E-2</v>
      </c>
      <c r="D12" s="159">
        <v>4.6517811485830229E-2</v>
      </c>
      <c r="E12" s="159">
        <v>6.7437901320144544E-2</v>
      </c>
      <c r="F12" s="160">
        <f t="shared" si="1"/>
        <v>3.348651672539793E-2</v>
      </c>
      <c r="G12" s="160">
        <v>3.6625929285577105E-2</v>
      </c>
      <c r="H12" s="160">
        <v>3.0347104165218748E-2</v>
      </c>
      <c r="I12" s="161">
        <v>1</v>
      </c>
      <c r="J12" s="159">
        <f t="shared" si="2"/>
        <v>5.6977856402987387E-2</v>
      </c>
      <c r="K12" s="158" t="s">
        <v>1167</v>
      </c>
    </row>
    <row r="13" spans="1:11" x14ac:dyDescent="0.25">
      <c r="A13" s="158" t="s">
        <v>1183</v>
      </c>
      <c r="B13" s="102" t="s">
        <v>1182</v>
      </c>
      <c r="C13" s="159">
        <f t="shared" si="0"/>
        <v>5.6977856402987387E-2</v>
      </c>
      <c r="D13" s="159">
        <v>4.6517811485830229E-2</v>
      </c>
      <c r="E13" s="159">
        <v>6.7437901320144544E-2</v>
      </c>
      <c r="F13" s="160">
        <f t="shared" si="1"/>
        <v>3.8431005559727366E-2</v>
      </c>
      <c r="G13" s="160">
        <v>4.2033971569715972E-2</v>
      </c>
      <c r="H13" s="160">
        <v>3.4828039549738753E-2</v>
      </c>
      <c r="I13" s="161">
        <v>1</v>
      </c>
      <c r="J13" s="159">
        <f t="shared" si="2"/>
        <v>5.6977856402987387E-2</v>
      </c>
      <c r="K13" s="158" t="s">
        <v>1167</v>
      </c>
    </row>
    <row r="14" spans="1:11" x14ac:dyDescent="0.25">
      <c r="A14" s="158" t="s">
        <v>1184</v>
      </c>
      <c r="B14" s="102" t="s">
        <v>1185</v>
      </c>
      <c r="C14" s="159">
        <f t="shared" si="0"/>
        <v>5.5505972227362865E-2</v>
      </c>
      <c r="D14" s="159">
        <v>4.3402541001081686E-2</v>
      </c>
      <c r="E14" s="159">
        <v>6.7609403453644051E-2</v>
      </c>
      <c r="F14" s="160">
        <f t="shared" si="1"/>
        <v>2.8273258823548888E-2</v>
      </c>
      <c r="G14" s="160">
        <v>2.9914063438719812E-2</v>
      </c>
      <c r="H14" s="160">
        <v>2.6632454208377964E-2</v>
      </c>
      <c r="I14" s="161">
        <v>1</v>
      </c>
      <c r="J14" s="159">
        <f t="shared" si="2"/>
        <v>5.5505972227362865E-2</v>
      </c>
      <c r="K14" s="158" t="s">
        <v>1167</v>
      </c>
    </row>
    <row r="15" spans="1:11" x14ac:dyDescent="0.25">
      <c r="A15" s="158" t="s">
        <v>1186</v>
      </c>
      <c r="B15" s="102" t="s">
        <v>1187</v>
      </c>
      <c r="C15" s="159">
        <f t="shared" si="0"/>
        <v>5.6093962149060941E-2</v>
      </c>
      <c r="D15" s="159">
        <v>4.4750022977977331E-2</v>
      </c>
      <c r="E15" s="159">
        <v>6.7437901320144544E-2</v>
      </c>
      <c r="F15" s="160">
        <f t="shared" si="1"/>
        <v>1.9135892254753888</v>
      </c>
      <c r="G15" s="160">
        <v>2.0561853374959784</v>
      </c>
      <c r="H15" s="160">
        <v>1.7709931134547992</v>
      </c>
      <c r="I15" s="161" t="s">
        <v>1166</v>
      </c>
      <c r="J15" s="159">
        <f t="shared" si="2"/>
        <v>5.6093962149060941E-2</v>
      </c>
      <c r="K15" s="158" t="s">
        <v>1167</v>
      </c>
    </row>
    <row r="16" spans="1:11" x14ac:dyDescent="0.25">
      <c r="A16" s="158" t="s">
        <v>1188</v>
      </c>
      <c r="B16" s="102">
        <v>8.6</v>
      </c>
      <c r="C16" s="159">
        <f t="shared" si="0"/>
        <v>5.085293832618884E-2</v>
      </c>
      <c r="D16" s="159">
        <v>3.4267975332233136E-2</v>
      </c>
      <c r="E16" s="159">
        <v>6.7437901320144544E-2</v>
      </c>
      <c r="F16" s="160">
        <f t="shared" si="1"/>
        <v>1.6275632512610225</v>
      </c>
      <c r="G16" s="160">
        <v>1.5319980678092677</v>
      </c>
      <c r="H16" s="160">
        <v>1.7231284347127775</v>
      </c>
      <c r="I16" s="161" t="s">
        <v>1166</v>
      </c>
      <c r="J16" s="159">
        <f t="shared" si="2"/>
        <v>5.085293832618884E-2</v>
      </c>
      <c r="K16" s="158" t="s">
        <v>1167</v>
      </c>
    </row>
    <row r="17" spans="1:11" x14ac:dyDescent="0.25">
      <c r="A17" s="158" t="s">
        <v>1189</v>
      </c>
      <c r="B17" s="102" t="s">
        <v>1190</v>
      </c>
      <c r="C17" s="159">
        <f t="shared" si="0"/>
        <v>7.6255431949997454E-2</v>
      </c>
      <c r="D17" s="159">
        <v>8.507296257985035E-2</v>
      </c>
      <c r="E17" s="159">
        <v>6.7437901320144544E-2</v>
      </c>
      <c r="F17" s="160">
        <f t="shared" si="1"/>
        <v>0.71807683557793955</v>
      </c>
      <c r="G17" s="160">
        <v>0.98836459123066656</v>
      </c>
      <c r="H17" s="160">
        <v>0.4477890799252125</v>
      </c>
      <c r="I17" s="161">
        <v>1</v>
      </c>
      <c r="J17" s="159">
        <f t="shared" si="2"/>
        <v>7.6255431949997454E-2</v>
      </c>
      <c r="K17" s="158" t="s">
        <v>1167</v>
      </c>
    </row>
    <row r="18" spans="1:11" x14ac:dyDescent="0.25">
      <c r="A18" s="158" t="s">
        <v>1191</v>
      </c>
      <c r="B18" s="102" t="s">
        <v>1192</v>
      </c>
      <c r="C18" s="159">
        <f t="shared" si="0"/>
        <v>4.9295303083814565E-2</v>
      </c>
      <c r="D18" s="159">
        <v>3.1152704847484589E-2</v>
      </c>
      <c r="E18" s="159">
        <v>6.7437901320144544E-2</v>
      </c>
      <c r="F18" s="160">
        <f t="shared" si="1"/>
        <v>3.2024054495392122</v>
      </c>
      <c r="G18" s="160">
        <v>2.8628246721688262</v>
      </c>
      <c r="H18" s="160">
        <v>3.5419862269095983</v>
      </c>
      <c r="I18" s="161" t="s">
        <v>1166</v>
      </c>
      <c r="J18" s="159">
        <f t="shared" si="2"/>
        <v>4.9295303083814565E-2</v>
      </c>
      <c r="K18" s="158" t="s">
        <v>1167</v>
      </c>
    </row>
    <row r="19" spans="1:11" x14ac:dyDescent="0.25">
      <c r="A19" s="158" t="s">
        <v>1193</v>
      </c>
      <c r="B19" s="102" t="s">
        <v>1194</v>
      </c>
      <c r="C19" s="159">
        <f t="shared" si="0"/>
        <v>4.9295303083814565E-2</v>
      </c>
      <c r="D19" s="159">
        <v>3.1152704847484589E-2</v>
      </c>
      <c r="E19" s="159">
        <v>6.7437901320144544E-2</v>
      </c>
      <c r="F19" s="160">
        <f t="shared" si="1"/>
        <v>0.18893382950531262</v>
      </c>
      <c r="G19" s="160">
        <v>0.16889942171219272</v>
      </c>
      <c r="H19" s="160">
        <v>0.2089682372984325</v>
      </c>
      <c r="I19" s="161">
        <v>1</v>
      </c>
      <c r="J19" s="159">
        <f t="shared" si="2"/>
        <v>4.9295303083814565E-2</v>
      </c>
      <c r="K19" s="158" t="s">
        <v>1167</v>
      </c>
    </row>
    <row r="20" spans="1:11" x14ac:dyDescent="0.25">
      <c r="A20" s="158" t="s">
        <v>1195</v>
      </c>
      <c r="B20" s="102" t="s">
        <v>1196</v>
      </c>
      <c r="C20" s="159">
        <f t="shared" si="0"/>
        <v>4.9295303083814565E-2</v>
      </c>
      <c r="D20" s="159">
        <v>3.1152704847484589E-2</v>
      </c>
      <c r="E20" s="159">
        <v>6.7437901320144544E-2</v>
      </c>
      <c r="F20" s="160">
        <f t="shared" si="1"/>
        <v>7.2054122614632323</v>
      </c>
      <c r="G20" s="160">
        <v>6.4413555123798636</v>
      </c>
      <c r="H20" s="160">
        <v>7.969469010546602</v>
      </c>
      <c r="I20" s="161" t="s">
        <v>1166</v>
      </c>
      <c r="J20" s="159">
        <f t="shared" si="2"/>
        <v>4.9295303083814565E-2</v>
      </c>
      <c r="K20" s="158" t="s">
        <v>1167</v>
      </c>
    </row>
    <row r="21" spans="1:11" x14ac:dyDescent="0.25">
      <c r="A21" s="158" t="s">
        <v>1197</v>
      </c>
      <c r="B21" s="102" t="s">
        <v>1198</v>
      </c>
      <c r="C21" s="159">
        <f t="shared" si="0"/>
        <v>4.9295303083814565E-2</v>
      </c>
      <c r="D21" s="159">
        <v>3.1152704847484589E-2</v>
      </c>
      <c r="E21" s="159">
        <v>6.7437901320144544E-2</v>
      </c>
      <c r="F21" s="160">
        <f t="shared" si="1"/>
        <v>4.4340998532081386</v>
      </c>
      <c r="G21" s="160">
        <v>3.9639110845414507</v>
      </c>
      <c r="H21" s="160">
        <v>4.9042886218748265</v>
      </c>
      <c r="I21" s="161" t="s">
        <v>1166</v>
      </c>
      <c r="J21" s="159">
        <f t="shared" si="2"/>
        <v>4.9295303083814565E-2</v>
      </c>
      <c r="K21" s="158" t="s">
        <v>1167</v>
      </c>
    </row>
    <row r="22" spans="1:11" x14ac:dyDescent="0.25">
      <c r="A22" s="158" t="s">
        <v>1199</v>
      </c>
      <c r="B22" s="102" t="s">
        <v>1200</v>
      </c>
      <c r="C22" s="159">
        <f t="shared" si="0"/>
        <v>5.6977856402987387E-2</v>
      </c>
      <c r="D22" s="159">
        <v>4.6517811485830229E-2</v>
      </c>
      <c r="E22" s="159">
        <v>6.7437901320144544E-2</v>
      </c>
      <c r="F22" s="160">
        <f t="shared" si="1"/>
        <v>2.3450431457867396</v>
      </c>
      <c r="G22" s="160">
        <v>2.5648945554277192</v>
      </c>
      <c r="H22" s="160">
        <v>2.12519173614576</v>
      </c>
      <c r="I22" s="161">
        <v>1</v>
      </c>
      <c r="J22" s="159">
        <f t="shared" si="2"/>
        <v>5.6977856402987387E-2</v>
      </c>
      <c r="K22" s="158" t="s">
        <v>1167</v>
      </c>
    </row>
    <row r="23" spans="1:11" x14ac:dyDescent="0.25">
      <c r="A23" s="158" t="s">
        <v>1201</v>
      </c>
      <c r="B23" s="102" t="s">
        <v>1202</v>
      </c>
      <c r="C23" s="159">
        <f t="shared" si="0"/>
        <v>5.6977856402987387E-2</v>
      </c>
      <c r="D23" s="159">
        <v>4.6517811485830229E-2</v>
      </c>
      <c r="E23" s="159">
        <v>6.7437901320144544E-2</v>
      </c>
      <c r="F23" s="160">
        <f t="shared" si="1"/>
        <v>1.0050184910514597</v>
      </c>
      <c r="G23" s="160">
        <v>1.0992405237547367</v>
      </c>
      <c r="H23" s="160">
        <v>0.91079645834818257</v>
      </c>
      <c r="I23" s="161">
        <v>1</v>
      </c>
      <c r="J23" s="159">
        <f t="shared" si="2"/>
        <v>5.6977856402987387E-2</v>
      </c>
      <c r="K23" s="158" t="s">
        <v>1167</v>
      </c>
    </row>
    <row r="24" spans="1:11" x14ac:dyDescent="0.25">
      <c r="A24" s="158" t="s">
        <v>1203</v>
      </c>
      <c r="B24" s="102" t="s">
        <v>1204</v>
      </c>
      <c r="C24" s="159">
        <f t="shared" si="0"/>
        <v>5.6977856402987387E-2</v>
      </c>
      <c r="D24" s="159">
        <v>4.6517811485830229E-2</v>
      </c>
      <c r="E24" s="159">
        <v>6.7437901320144544E-2</v>
      </c>
      <c r="F24" s="160">
        <f t="shared" si="1"/>
        <v>0.2242508996909777</v>
      </c>
      <c r="G24" s="160">
        <v>0.24527476720441702</v>
      </c>
      <c r="H24" s="160">
        <v>0.20322703217753837</v>
      </c>
      <c r="I24" s="161">
        <v>1</v>
      </c>
      <c r="J24" s="159">
        <f t="shared" si="2"/>
        <v>5.6977856402987387E-2</v>
      </c>
      <c r="K24" s="158" t="s">
        <v>1167</v>
      </c>
    </row>
    <row r="25" spans="1:11" x14ac:dyDescent="0.25">
      <c r="A25" s="158" t="s">
        <v>1205</v>
      </c>
      <c r="B25" s="102" t="s">
        <v>1206</v>
      </c>
      <c r="C25" s="159">
        <f t="shared" si="0"/>
        <v>5.6977856402987387E-2</v>
      </c>
      <c r="D25" s="159">
        <v>4.6517811485830229E-2</v>
      </c>
      <c r="E25" s="159">
        <v>6.7437901320144544E-2</v>
      </c>
      <c r="F25" s="160">
        <f t="shared" si="1"/>
        <v>0.2242508996909777</v>
      </c>
      <c r="G25" s="160">
        <v>0.24527476720441702</v>
      </c>
      <c r="H25" s="160">
        <v>0.20322703217753837</v>
      </c>
      <c r="I25" s="161">
        <v>1</v>
      </c>
      <c r="J25" s="159">
        <f t="shared" si="2"/>
        <v>5.6977856402987387E-2</v>
      </c>
      <c r="K25" s="158" t="s">
        <v>1167</v>
      </c>
    </row>
    <row r="26" spans="1:11" x14ac:dyDescent="0.25">
      <c r="A26" s="158" t="s">
        <v>1207</v>
      </c>
      <c r="B26" s="102" t="s">
        <v>1208</v>
      </c>
      <c r="C26" s="159">
        <f t="shared" si="0"/>
        <v>5.6977856402987387E-2</v>
      </c>
      <c r="D26" s="159">
        <v>4.6517811485830229E-2</v>
      </c>
      <c r="E26" s="159">
        <v>6.7437901320144544E-2</v>
      </c>
      <c r="F26" s="160">
        <f t="shared" si="1"/>
        <v>0.55803801389399577</v>
      </c>
      <c r="G26" s="160">
        <v>0.61035493787395434</v>
      </c>
      <c r="H26" s="160">
        <v>0.5057210899140373</v>
      </c>
      <c r="I26" s="161">
        <v>1</v>
      </c>
      <c r="J26" s="159">
        <f t="shared" si="2"/>
        <v>5.6977856402987387E-2</v>
      </c>
      <c r="K26" s="158" t="s">
        <v>1167</v>
      </c>
    </row>
    <row r="27" spans="1:11" x14ac:dyDescent="0.25">
      <c r="A27" s="158" t="s">
        <v>1209</v>
      </c>
      <c r="B27" s="102" t="s">
        <v>1210</v>
      </c>
      <c r="C27" s="159">
        <f t="shared" si="0"/>
        <v>5.6977856402987387E-2</v>
      </c>
      <c r="D27" s="159">
        <v>4.6517811485830229E-2</v>
      </c>
      <c r="E27" s="159">
        <v>6.7437901320144544E-2</v>
      </c>
      <c r="F27" s="160">
        <f t="shared" si="1"/>
        <v>1.8513498519368998</v>
      </c>
      <c r="G27" s="160">
        <v>2.0249167542850417</v>
      </c>
      <c r="H27" s="160">
        <v>1.677782949588758</v>
      </c>
      <c r="I27" s="161">
        <v>1</v>
      </c>
      <c r="J27" s="159">
        <f t="shared" si="2"/>
        <v>5.6977856402987387E-2</v>
      </c>
      <c r="K27" s="158" t="s">
        <v>1167</v>
      </c>
    </row>
    <row r="28" spans="1:11" x14ac:dyDescent="0.25">
      <c r="A28" s="158" t="s">
        <v>1211</v>
      </c>
      <c r="B28" s="102" t="s">
        <v>1212</v>
      </c>
      <c r="C28" s="159">
        <f t="shared" si="0"/>
        <v>5.6977856402987387E-2</v>
      </c>
      <c r="D28" s="159">
        <v>4.6517811485830229E-2</v>
      </c>
      <c r="E28" s="159">
        <v>6.7437901320144544E-2</v>
      </c>
      <c r="F28" s="160">
        <f t="shared" si="1"/>
        <v>0.31977861078910064</v>
      </c>
      <c r="G28" s="160">
        <v>0.34975834846741605</v>
      </c>
      <c r="H28" s="160">
        <v>0.28979887311078523</v>
      </c>
      <c r="I28" s="161">
        <v>1</v>
      </c>
      <c r="J28" s="159">
        <f t="shared" si="2"/>
        <v>5.6977856402987387E-2</v>
      </c>
      <c r="K28" s="158" t="s">
        <v>1167</v>
      </c>
    </row>
    <row r="29" spans="1:11" x14ac:dyDescent="0.25">
      <c r="A29" s="158" t="s">
        <v>1213</v>
      </c>
      <c r="B29" s="102" t="s">
        <v>1214</v>
      </c>
      <c r="C29" s="159">
        <f t="shared" si="0"/>
        <v>5.8434760825991847E-2</v>
      </c>
      <c r="D29" s="159">
        <v>5.5357345432859736E-2</v>
      </c>
      <c r="E29" s="159">
        <v>6.1512176219123957E-2</v>
      </c>
      <c r="F29" s="160">
        <f t="shared" si="1"/>
        <v>0.51537808779569827</v>
      </c>
      <c r="G29" s="160">
        <v>0.63040037259928794</v>
      </c>
      <c r="H29" s="160">
        <v>0.4003558029921086</v>
      </c>
      <c r="I29" s="161">
        <v>0.38</v>
      </c>
      <c r="J29" s="159">
        <f t="shared" si="2"/>
        <v>5.8434760825991847E-2</v>
      </c>
      <c r="K29" s="158" t="s">
        <v>1167</v>
      </c>
    </row>
    <row r="30" spans="1:11" x14ac:dyDescent="0.25">
      <c r="A30" s="158" t="s">
        <v>1215</v>
      </c>
      <c r="B30" s="102" t="s">
        <v>1214</v>
      </c>
      <c r="C30" s="159">
        <f t="shared" si="0"/>
        <v>5.5591227738962697E-2</v>
      </c>
      <c r="D30" s="159">
        <v>5.5591227738962697E-2</v>
      </c>
      <c r="E30" s="159" t="s">
        <v>1166</v>
      </c>
      <c r="F30" s="160">
        <f t="shared" si="1"/>
        <v>1.9892190208877576</v>
      </c>
      <c r="G30" s="160">
        <v>1.9892190208877576</v>
      </c>
      <c r="H30" s="160" t="s">
        <v>1166</v>
      </c>
      <c r="I30" s="161">
        <v>0.31</v>
      </c>
      <c r="J30" s="159">
        <f t="shared" si="2"/>
        <v>5.5591227738962697E-2</v>
      </c>
      <c r="K30" s="158" t="s">
        <v>1167</v>
      </c>
    </row>
    <row r="31" spans="1:11" x14ac:dyDescent="0.25">
      <c r="A31" s="158" t="s">
        <v>1216</v>
      </c>
      <c r="B31" s="102" t="s">
        <v>1217</v>
      </c>
      <c r="C31" s="159">
        <f t="shared" si="0"/>
        <v>5.6977856402987387E-2</v>
      </c>
      <c r="D31" s="159">
        <v>4.6517811485830229E-2</v>
      </c>
      <c r="E31" s="159">
        <v>6.7437901320144544E-2</v>
      </c>
      <c r="F31" s="160">
        <f t="shared" si="1"/>
        <v>8.6469762509386566E-2</v>
      </c>
      <c r="G31" s="160">
        <v>9.4576436031860944E-2</v>
      </c>
      <c r="H31" s="160">
        <v>7.8363088986912188E-2</v>
      </c>
      <c r="I31" s="161">
        <v>1</v>
      </c>
      <c r="J31" s="159">
        <f t="shared" si="2"/>
        <v>5.6977856402987387E-2</v>
      </c>
      <c r="K31" s="158" t="s">
        <v>1167</v>
      </c>
    </row>
    <row r="32" spans="1:11" x14ac:dyDescent="0.25">
      <c r="A32" s="158" t="s">
        <v>1218</v>
      </c>
      <c r="B32" s="102" t="s">
        <v>1219</v>
      </c>
      <c r="C32" s="159">
        <f t="shared" si="0"/>
        <v>0.18047965058689017</v>
      </c>
      <c r="D32" s="159" t="s">
        <v>1166</v>
      </c>
      <c r="E32" s="159">
        <v>0.18047965058689017</v>
      </c>
      <c r="F32" s="160">
        <f t="shared" si="1"/>
        <v>1.0913520538560087E-2</v>
      </c>
      <c r="G32" s="160" t="s">
        <v>1166</v>
      </c>
      <c r="H32" s="160">
        <v>1.0913520538560087E-2</v>
      </c>
      <c r="I32" s="161">
        <v>1</v>
      </c>
      <c r="J32" s="159">
        <f t="shared" si="2"/>
        <v>0.18047965058689017</v>
      </c>
      <c r="K32" s="158" t="s">
        <v>1167</v>
      </c>
    </row>
    <row r="33" spans="1:11" x14ac:dyDescent="0.25">
      <c r="A33" s="158" t="s">
        <v>1220</v>
      </c>
      <c r="B33" s="102" t="s">
        <v>1219</v>
      </c>
      <c r="C33" s="159">
        <f t="shared" si="0"/>
        <v>0.18047965058689017</v>
      </c>
      <c r="D33" s="159" t="s">
        <v>1166</v>
      </c>
      <c r="E33" s="159">
        <v>0.18047965058689017</v>
      </c>
      <c r="F33" s="160">
        <f t="shared" si="1"/>
        <v>1.5480741890439496E-2</v>
      </c>
      <c r="G33" s="160" t="s">
        <v>1166</v>
      </c>
      <c r="H33" s="160">
        <v>1.5480741890439496E-2</v>
      </c>
      <c r="I33" s="161">
        <v>1</v>
      </c>
      <c r="J33" s="159">
        <f t="shared" si="2"/>
        <v>0.18047965058689017</v>
      </c>
      <c r="K33" s="158" t="s">
        <v>1167</v>
      </c>
    </row>
    <row r="34" spans="1:11" x14ac:dyDescent="0.25">
      <c r="A34" s="158" t="s">
        <v>1221</v>
      </c>
      <c r="B34" s="102" t="s">
        <v>1222</v>
      </c>
      <c r="C34" s="159">
        <f t="shared" si="0"/>
        <v>6.1260932635884925E-2</v>
      </c>
      <c r="D34" s="159">
        <v>4.411983544293803E-2</v>
      </c>
      <c r="E34" s="159">
        <v>7.8402029828831821E-2</v>
      </c>
      <c r="F34" s="160">
        <f t="shared" si="1"/>
        <v>0.63281575762375575</v>
      </c>
      <c r="G34" s="160">
        <v>0.62790738920368427</v>
      </c>
      <c r="H34" s="160">
        <v>0.63772412604382722</v>
      </c>
      <c r="I34" s="161">
        <v>0.22</v>
      </c>
      <c r="J34" s="159">
        <f t="shared" si="2"/>
        <v>6.1260932635884925E-2</v>
      </c>
      <c r="K34" s="158" t="s">
        <v>1167</v>
      </c>
    </row>
    <row r="35" spans="1:11" x14ac:dyDescent="0.25">
      <c r="A35" s="158" t="s">
        <v>1223</v>
      </c>
      <c r="B35" s="102" t="s">
        <v>1224</v>
      </c>
      <c r="C35" s="159">
        <f t="shared" si="0"/>
        <v>3.7672185501406809E-2</v>
      </c>
      <c r="D35" s="159">
        <v>5.1634700694077051E-2</v>
      </c>
      <c r="E35" s="159">
        <v>2.370967030873657E-2</v>
      </c>
      <c r="F35" s="160">
        <f t="shared" si="1"/>
        <v>0.64257176015783279</v>
      </c>
      <c r="G35" s="160">
        <v>1.017984984868199</v>
      </c>
      <c r="H35" s="160">
        <v>0.26715853544746659</v>
      </c>
      <c r="I35" s="161">
        <v>1</v>
      </c>
      <c r="J35" s="159">
        <f t="shared" si="2"/>
        <v>3.7672185501406809E-2</v>
      </c>
      <c r="K35" s="158" t="s">
        <v>1167</v>
      </c>
    </row>
    <row r="36" spans="1:11" x14ac:dyDescent="0.25">
      <c r="A36" s="158" t="s">
        <v>1225</v>
      </c>
      <c r="B36" s="102">
        <v>5.7</v>
      </c>
      <c r="C36" s="159">
        <f t="shared" si="0"/>
        <v>6.4724668160250826E-2</v>
      </c>
      <c r="D36" s="159">
        <v>3.4610655085555365E-2</v>
      </c>
      <c r="E36" s="159">
        <v>9.4838681234946279E-2</v>
      </c>
      <c r="F36" s="160">
        <f t="shared" si="1"/>
        <v>0.52035646846590944</v>
      </c>
      <c r="G36" s="160">
        <v>0.4055620965262543</v>
      </c>
      <c r="H36" s="160">
        <v>0.63515084040556469</v>
      </c>
      <c r="I36" s="161">
        <v>1</v>
      </c>
      <c r="J36" s="159">
        <f t="shared" si="2"/>
        <v>6.4724668160250826E-2</v>
      </c>
      <c r="K36" s="158" t="s">
        <v>1167</v>
      </c>
    </row>
    <row r="37" spans="1:11" x14ac:dyDescent="0.25">
      <c r="A37" s="158" t="s">
        <v>1226</v>
      </c>
      <c r="B37" s="102">
        <v>10.199999999999999</v>
      </c>
      <c r="C37" s="159">
        <f t="shared" si="0"/>
        <v>5.5420221160613112E-2</v>
      </c>
      <c r="D37" s="159">
        <v>4.3402541001081686E-2</v>
      </c>
      <c r="E37" s="159">
        <v>6.7437901320144544E-2</v>
      </c>
      <c r="F37" s="160">
        <f t="shared" si="1"/>
        <v>2.8917770474901774</v>
      </c>
      <c r="G37" s="160">
        <v>3.0632576036809871</v>
      </c>
      <c r="H37" s="160">
        <v>2.7202964912993681</v>
      </c>
      <c r="I37" s="161">
        <v>1</v>
      </c>
      <c r="J37" s="159">
        <f t="shared" si="2"/>
        <v>5.5420221160613112E-2</v>
      </c>
      <c r="K37" s="158" t="s">
        <v>1167</v>
      </c>
    </row>
    <row r="38" spans="1:11" x14ac:dyDescent="0.25">
      <c r="A38" s="158" t="s">
        <v>1227</v>
      </c>
      <c r="B38" s="102">
        <v>10.3</v>
      </c>
      <c r="C38" s="159">
        <f t="shared" si="0"/>
        <v>5.085293832618884E-2</v>
      </c>
      <c r="D38" s="159">
        <v>3.4267975332233136E-2</v>
      </c>
      <c r="E38" s="159">
        <v>6.7437901320144544E-2</v>
      </c>
      <c r="F38" s="160">
        <f t="shared" si="1"/>
        <v>3.6926563831651862</v>
      </c>
      <c r="G38" s="160">
        <v>3.4758356946862228</v>
      </c>
      <c r="H38" s="160">
        <v>3.9094770716441496</v>
      </c>
      <c r="I38" s="161">
        <v>1</v>
      </c>
      <c r="J38" s="159">
        <f t="shared" si="2"/>
        <v>5.085293832618884E-2</v>
      </c>
      <c r="K38" s="158" t="s">
        <v>1167</v>
      </c>
    </row>
    <row r="39" spans="1:11" x14ac:dyDescent="0.25">
      <c r="A39" s="158" t="s">
        <v>1228</v>
      </c>
      <c r="B39" s="102">
        <v>10.3</v>
      </c>
      <c r="C39" s="159">
        <f t="shared" si="0"/>
        <v>5.5420221160613112E-2</v>
      </c>
      <c r="D39" s="159">
        <v>4.3402541001081686E-2</v>
      </c>
      <c r="E39" s="159">
        <v>6.7437901320144544E-2</v>
      </c>
      <c r="F39" s="160">
        <f t="shared" si="1"/>
        <v>2.6656927472730514</v>
      </c>
      <c r="G39" s="160">
        <v>2.8237666469649132</v>
      </c>
      <c r="H39" s="160">
        <v>2.50761884758119</v>
      </c>
      <c r="I39" s="161">
        <v>1</v>
      </c>
      <c r="J39" s="159">
        <f t="shared" si="2"/>
        <v>5.5420221160613112E-2</v>
      </c>
      <c r="K39" s="158" t="s">
        <v>1167</v>
      </c>
    </row>
    <row r="40" spans="1:11" x14ac:dyDescent="0.25">
      <c r="A40" s="158" t="s">
        <v>1229</v>
      </c>
      <c r="B40" s="102">
        <v>10.4</v>
      </c>
      <c r="C40" s="159">
        <f t="shared" si="0"/>
        <v>5.706360746973714E-2</v>
      </c>
      <c r="D40" s="159">
        <v>4.6517811485830229E-2</v>
      </c>
      <c r="E40" s="159">
        <v>6.7609403453644051E-2</v>
      </c>
      <c r="F40" s="160">
        <f t="shared" si="1"/>
        <v>9.7822726918707401E-2</v>
      </c>
      <c r="G40" s="160">
        <v>0.10687060647615494</v>
      </c>
      <c r="H40" s="160">
        <v>8.8774847361259859E-2</v>
      </c>
      <c r="I40" s="161">
        <v>1</v>
      </c>
      <c r="J40" s="159">
        <f t="shared" si="2"/>
        <v>5.706360746973714E-2</v>
      </c>
      <c r="K40" s="158" t="s">
        <v>1167</v>
      </c>
    </row>
    <row r="41" spans="1:11" x14ac:dyDescent="0.25">
      <c r="A41" s="158" t="s">
        <v>1230</v>
      </c>
      <c r="B41" s="102">
        <v>10.4</v>
      </c>
      <c r="C41" s="159">
        <f t="shared" si="0"/>
        <v>4.9295303083814565E-2</v>
      </c>
      <c r="D41" s="159">
        <v>3.1152704847484589E-2</v>
      </c>
      <c r="E41" s="159">
        <v>6.7437901320144544E-2</v>
      </c>
      <c r="F41" s="160">
        <f t="shared" si="1"/>
        <v>3.78</v>
      </c>
      <c r="G41" s="160">
        <v>3.38</v>
      </c>
      <c r="H41" s="160">
        <v>4.18</v>
      </c>
      <c r="I41" s="161">
        <v>1</v>
      </c>
      <c r="J41" s="159">
        <f t="shared" si="2"/>
        <v>4.9295303083814565E-2</v>
      </c>
      <c r="K41" s="158" t="s">
        <v>1167</v>
      </c>
    </row>
    <row r="42" spans="1:11" x14ac:dyDescent="0.25">
      <c r="A42" s="158" t="s">
        <v>1231</v>
      </c>
      <c r="B42" s="102">
        <v>10.5</v>
      </c>
      <c r="C42" s="159">
        <f t="shared" si="0"/>
        <v>4.9295303083814565E-2</v>
      </c>
      <c r="D42" s="159">
        <v>3.1152704847484589E-2</v>
      </c>
      <c r="E42" s="159">
        <v>6.7437901320144544E-2</v>
      </c>
      <c r="F42" s="160">
        <f t="shared" si="1"/>
        <v>0.32794917244625521</v>
      </c>
      <c r="G42" s="160">
        <v>0.29317367737791583</v>
      </c>
      <c r="H42" s="160">
        <v>0.36272466751459465</v>
      </c>
      <c r="I42" s="161">
        <v>1</v>
      </c>
      <c r="J42" s="159">
        <f t="shared" si="2"/>
        <v>4.9295303083814565E-2</v>
      </c>
      <c r="K42" s="158" t="s">
        <v>1167</v>
      </c>
    </row>
    <row r="43" spans="1:11" x14ac:dyDescent="0.25">
      <c r="A43" s="158" t="s">
        <v>1232</v>
      </c>
      <c r="B43" s="102">
        <v>10.6</v>
      </c>
      <c r="C43" s="159">
        <f t="shared" si="0"/>
        <v>7.0678246360388247E-2</v>
      </c>
      <c r="D43" s="159">
        <v>4.6517811485830229E-2</v>
      </c>
      <c r="E43" s="159">
        <v>9.4838681234946279E-2</v>
      </c>
      <c r="F43" s="160">
        <f t="shared" si="1"/>
        <v>0.78682605526358329</v>
      </c>
      <c r="G43" s="160">
        <v>0.72678432331974674</v>
      </c>
      <c r="H43" s="160">
        <v>0.84686778720741973</v>
      </c>
      <c r="I43" s="161">
        <v>1</v>
      </c>
      <c r="J43" s="159">
        <f t="shared" si="2"/>
        <v>7.0678246360388247E-2</v>
      </c>
      <c r="K43" s="158" t="s">
        <v>1167</v>
      </c>
    </row>
    <row r="44" spans="1:11" x14ac:dyDescent="0.25">
      <c r="A44" s="158" t="s">
        <v>1233</v>
      </c>
      <c r="B44" s="102" t="s">
        <v>1234</v>
      </c>
      <c r="C44" s="159">
        <f t="shared" si="0"/>
        <v>5.6977856402987387E-2</v>
      </c>
      <c r="D44" s="159">
        <v>4.6517811485830229E-2</v>
      </c>
      <c r="E44" s="159">
        <v>6.7437901320144544E-2</v>
      </c>
      <c r="F44" s="160">
        <f t="shared" si="1"/>
        <v>2.3450431457867396</v>
      </c>
      <c r="G44" s="160">
        <v>2.5648945554277192</v>
      </c>
      <c r="H44" s="160">
        <v>2.12519173614576</v>
      </c>
      <c r="I44" s="161">
        <v>1</v>
      </c>
      <c r="J44" s="159">
        <f t="shared" si="2"/>
        <v>5.6977856402987387E-2</v>
      </c>
      <c r="K44" s="158" t="s">
        <v>1167</v>
      </c>
    </row>
    <row r="45" spans="1:11" x14ac:dyDescent="0.25">
      <c r="A45" s="158" t="s">
        <v>1235</v>
      </c>
      <c r="B45" s="102">
        <v>9.4</v>
      </c>
      <c r="C45" s="159">
        <f t="shared" si="0"/>
        <v>5.5505972227362865E-2</v>
      </c>
      <c r="D45" s="159">
        <v>4.3402541001081686E-2</v>
      </c>
      <c r="E45" s="159">
        <v>6.7609403453644051E-2</v>
      </c>
      <c r="F45" s="160">
        <f t="shared" si="1"/>
        <v>0.10853218719183313</v>
      </c>
      <c r="G45" s="160">
        <v>0.11483072231119584</v>
      </c>
      <c r="H45" s="160">
        <v>0.10223365207247043</v>
      </c>
      <c r="I45" s="161">
        <v>1</v>
      </c>
      <c r="J45" s="159">
        <f t="shared" si="2"/>
        <v>5.5505972227362865E-2</v>
      </c>
      <c r="K45" s="158" t="s">
        <v>1167</v>
      </c>
    </row>
    <row r="46" spans="1:11" x14ac:dyDescent="0.25">
      <c r="A46" s="158" t="s">
        <v>1236</v>
      </c>
      <c r="B46" s="102">
        <v>9.5</v>
      </c>
      <c r="C46" s="159">
        <f t="shared" si="0"/>
        <v>5.706360746973714E-2</v>
      </c>
      <c r="D46" s="159">
        <v>4.6517811485830229E-2</v>
      </c>
      <c r="E46" s="159">
        <v>6.7609403453644051E-2</v>
      </c>
      <c r="F46" s="160">
        <f t="shared" si="1"/>
        <v>1.2591913536560626E-2</v>
      </c>
      <c r="G46" s="160">
        <v>1.3756572513725227E-2</v>
      </c>
      <c r="H46" s="160">
        <v>1.1427254559396026E-2</v>
      </c>
      <c r="I46" s="161">
        <v>1</v>
      </c>
      <c r="J46" s="159">
        <f t="shared" si="2"/>
        <v>5.706360746973714E-2</v>
      </c>
      <c r="K46" s="158" t="s">
        <v>1167</v>
      </c>
    </row>
    <row r="47" spans="1:11" x14ac:dyDescent="0.25">
      <c r="A47" s="158" t="s">
        <v>1237</v>
      </c>
      <c r="B47" s="102">
        <v>9.6</v>
      </c>
      <c r="C47" s="159">
        <f t="shared" si="0"/>
        <v>4.9381054150564319E-2</v>
      </c>
      <c r="D47" s="159">
        <v>3.1152704847484589E-2</v>
      </c>
      <c r="E47" s="159">
        <v>6.7609403453644051E-2</v>
      </c>
      <c r="F47" s="160">
        <f t="shared" si="1"/>
        <v>1.9241455699857668</v>
      </c>
      <c r="G47" s="160">
        <v>1.7176948033012964</v>
      </c>
      <c r="H47" s="160">
        <v>2.1305963366702372</v>
      </c>
      <c r="I47" s="161">
        <v>1</v>
      </c>
      <c r="J47" s="159">
        <f t="shared" si="2"/>
        <v>4.9381054150564319E-2</v>
      </c>
      <c r="K47" s="158" t="s">
        <v>1167</v>
      </c>
    </row>
    <row r="48" spans="1:11" x14ac:dyDescent="0.25">
      <c r="A48" s="158" t="s">
        <v>1238</v>
      </c>
      <c r="B48" s="102">
        <v>9.9</v>
      </c>
      <c r="C48" s="159">
        <f t="shared" si="0"/>
        <v>3.9843868736870819E-2</v>
      </c>
      <c r="D48" s="159">
        <v>1.2249836153597093E-2</v>
      </c>
      <c r="E48" s="159">
        <v>6.7437901320144544E-2</v>
      </c>
      <c r="F48" s="160">
        <f t="shared" si="1"/>
        <v>0.60810503183787801</v>
      </c>
      <c r="G48" s="160">
        <v>0.29331523195217829</v>
      </c>
      <c r="H48" s="160">
        <v>0.92289483172357778</v>
      </c>
      <c r="I48" s="161" t="s">
        <v>1166</v>
      </c>
      <c r="J48" s="159">
        <f t="shared" si="2"/>
        <v>3.9843868736870819E-2</v>
      </c>
      <c r="K48" s="158" t="s">
        <v>1167</v>
      </c>
    </row>
    <row r="49" spans="1:12" x14ac:dyDescent="0.25">
      <c r="A49" s="158" t="s">
        <v>1239</v>
      </c>
      <c r="B49" s="102">
        <v>9.1</v>
      </c>
      <c r="C49" s="159">
        <f t="shared" si="0"/>
        <v>4.9295303083814565E-2</v>
      </c>
      <c r="D49" s="159">
        <v>3.1152704847484589E-2</v>
      </c>
      <c r="E49" s="159">
        <v>6.7437901320144544E-2</v>
      </c>
      <c r="F49" s="160">
        <f t="shared" si="1"/>
        <v>5.5426248165101768</v>
      </c>
      <c r="G49" s="160">
        <v>4.954888855676816</v>
      </c>
      <c r="H49" s="160">
        <v>6.1303607773435367</v>
      </c>
      <c r="I49" s="161" t="s">
        <v>1166</v>
      </c>
      <c r="J49" s="159">
        <f t="shared" si="2"/>
        <v>4.9295303083814565E-2</v>
      </c>
      <c r="K49" s="158" t="s">
        <v>1167</v>
      </c>
    </row>
    <row r="50" spans="1:12" x14ac:dyDescent="0.25">
      <c r="A50" s="158" t="s">
        <v>1240</v>
      </c>
      <c r="B50" s="102">
        <v>9.11</v>
      </c>
      <c r="C50" s="159">
        <f t="shared" si="0"/>
        <v>4.9295303083814565E-2</v>
      </c>
      <c r="D50" s="159">
        <v>3.1152704847484589E-2</v>
      </c>
      <c r="E50" s="159">
        <v>6.7437901320144544E-2</v>
      </c>
      <c r="F50" s="160">
        <f t="shared" si="1"/>
        <v>0.45890789808950316</v>
      </c>
      <c r="G50" s="160">
        <v>0.41024563366665617</v>
      </c>
      <c r="H50" s="160">
        <v>0.50757016251235021</v>
      </c>
      <c r="I50" s="161" t="s">
        <v>1166</v>
      </c>
      <c r="J50" s="159">
        <f t="shared" si="2"/>
        <v>4.9295303083814565E-2</v>
      </c>
      <c r="K50" s="158" t="s">
        <v>1167</v>
      </c>
    </row>
    <row r="51" spans="1:12" x14ac:dyDescent="0.25">
      <c r="A51" s="158" t="s">
        <v>1241</v>
      </c>
      <c r="B51" s="102">
        <v>9.1199999999999992</v>
      </c>
      <c r="C51" s="159">
        <f t="shared" si="0"/>
        <v>4.9295303083814565E-2</v>
      </c>
      <c r="D51" s="159">
        <v>3.1152704847484589E-2</v>
      </c>
      <c r="E51" s="159">
        <v>6.7437901320144544E-2</v>
      </c>
      <c r="F51" s="160">
        <f t="shared" si="1"/>
        <v>0.68522630846428012</v>
      </c>
      <c r="G51" s="160">
        <v>0.61256540210202626</v>
      </c>
      <c r="H51" s="160">
        <v>0.75788721482653398</v>
      </c>
      <c r="I51" s="161" t="s">
        <v>1166</v>
      </c>
      <c r="J51" s="159">
        <f t="shared" si="2"/>
        <v>4.9295303083814565E-2</v>
      </c>
      <c r="K51" s="158" t="s">
        <v>1167</v>
      </c>
    </row>
    <row r="52" spans="1:12" x14ac:dyDescent="0.25">
      <c r="A52" s="158" t="s">
        <v>1242</v>
      </c>
      <c r="B52" s="102">
        <v>9.1300000000000008</v>
      </c>
      <c r="C52" s="159">
        <f t="shared" si="0"/>
        <v>4.9295303083814565E-2</v>
      </c>
      <c r="D52" s="159">
        <v>3.1152704847484589E-2</v>
      </c>
      <c r="E52" s="159">
        <v>6.7437901320144544E-2</v>
      </c>
      <c r="F52" s="160">
        <f t="shared" si="1"/>
        <v>3.6792007382046967</v>
      </c>
      <c r="G52" s="160">
        <v>3.289060930342135</v>
      </c>
      <c r="H52" s="160">
        <v>4.0693405460672585</v>
      </c>
      <c r="I52" s="161" t="s">
        <v>1166</v>
      </c>
      <c r="J52" s="159">
        <f t="shared" si="2"/>
        <v>4.9295303083814565E-2</v>
      </c>
      <c r="K52" s="158" t="s">
        <v>1167</v>
      </c>
    </row>
    <row r="53" spans="1:12" x14ac:dyDescent="0.25">
      <c r="A53" s="158" t="s">
        <v>1243</v>
      </c>
      <c r="B53" s="102" t="s">
        <v>1244</v>
      </c>
      <c r="C53" s="159">
        <f t="shared" si="0"/>
        <v>5.6977856402987387E-2</v>
      </c>
      <c r="D53" s="159">
        <v>4.6517811485830229E-2</v>
      </c>
      <c r="E53" s="159">
        <v>6.7437901320144544E-2</v>
      </c>
      <c r="F53" s="160">
        <f t="shared" si="1"/>
        <v>1.0050184910514597</v>
      </c>
      <c r="G53" s="160">
        <v>1.0992405237547367</v>
      </c>
      <c r="H53" s="160">
        <v>0.91079645834818257</v>
      </c>
      <c r="I53" s="161">
        <v>1</v>
      </c>
      <c r="J53" s="159">
        <f t="shared" si="2"/>
        <v>5.6977856402987387E-2</v>
      </c>
      <c r="K53" s="158" t="s">
        <v>1167</v>
      </c>
    </row>
    <row r="54" spans="1:12" x14ac:dyDescent="0.25">
      <c r="A54" s="158" t="s">
        <v>1245</v>
      </c>
      <c r="B54" s="102" t="s">
        <v>1246</v>
      </c>
      <c r="C54" s="159">
        <f t="shared" si="0"/>
        <v>5.6977856402987387E-2</v>
      </c>
      <c r="D54" s="159">
        <v>4.6517811485830229E-2</v>
      </c>
      <c r="E54" s="159">
        <v>6.7437901320144544E-2</v>
      </c>
      <c r="F54" s="160">
        <f t="shared" si="1"/>
        <v>0.2242508996909777</v>
      </c>
      <c r="G54" s="160">
        <v>0.24527476720441702</v>
      </c>
      <c r="H54" s="160">
        <v>0.20322703217753837</v>
      </c>
      <c r="I54" s="161">
        <v>1</v>
      </c>
      <c r="J54" s="159">
        <f t="shared" si="2"/>
        <v>5.6977856402987387E-2</v>
      </c>
      <c r="K54" s="158" t="s">
        <v>1167</v>
      </c>
    </row>
    <row r="55" spans="1:12" x14ac:dyDescent="0.25">
      <c r="A55" s="158" t="s">
        <v>1247</v>
      </c>
      <c r="B55" s="102" t="s">
        <v>1248</v>
      </c>
      <c r="C55" s="159">
        <f t="shared" si="0"/>
        <v>5.6977856402987387E-2</v>
      </c>
      <c r="D55" s="159">
        <v>4.6517811485830229E-2</v>
      </c>
      <c r="E55" s="159">
        <v>6.7437901320144544E-2</v>
      </c>
      <c r="F55" s="160">
        <f t="shared" si="1"/>
        <v>0.29636317209845431</v>
      </c>
      <c r="G55" s="160">
        <v>0.32414767630622587</v>
      </c>
      <c r="H55" s="160">
        <v>0.2685786678906828</v>
      </c>
      <c r="I55" s="161">
        <v>1</v>
      </c>
      <c r="J55" s="159">
        <f t="shared" si="2"/>
        <v>5.6977856402987387E-2</v>
      </c>
      <c r="K55" s="158" t="s">
        <v>1167</v>
      </c>
    </row>
    <row r="56" spans="1:12" x14ac:dyDescent="0.25">
      <c r="A56" s="158" t="s">
        <v>1249</v>
      </c>
      <c r="B56" s="102" t="s">
        <v>1250</v>
      </c>
      <c r="C56" s="159">
        <f t="shared" si="0"/>
        <v>5.6977856402987387E-2</v>
      </c>
      <c r="D56" s="159">
        <v>4.6517811485830229E-2</v>
      </c>
      <c r="E56" s="159">
        <v>6.7437901320144544E-2</v>
      </c>
      <c r="F56" s="160">
        <f t="shared" si="1"/>
        <v>0.55803801389399577</v>
      </c>
      <c r="G56" s="160">
        <v>0.61035493787395434</v>
      </c>
      <c r="H56" s="160">
        <v>0.5057210899140373</v>
      </c>
      <c r="I56" s="161">
        <v>1</v>
      </c>
      <c r="J56" s="159">
        <f t="shared" si="2"/>
        <v>5.6977856402987387E-2</v>
      </c>
      <c r="K56" s="158" t="s">
        <v>1167</v>
      </c>
    </row>
    <row r="57" spans="1:12" x14ac:dyDescent="0.25">
      <c r="A57" s="158" t="s">
        <v>1251</v>
      </c>
      <c r="B57" s="102" t="s">
        <v>1252</v>
      </c>
      <c r="C57" s="159">
        <f t="shared" si="0"/>
        <v>5.6977856402987387E-2</v>
      </c>
      <c r="D57" s="159">
        <v>4.6517811485830229E-2</v>
      </c>
      <c r="E57" s="159">
        <v>6.7437901320144544E-2</v>
      </c>
      <c r="F57" s="160">
        <f t="shared" si="1"/>
        <v>2.6056034953185985</v>
      </c>
      <c r="G57" s="160">
        <v>2.8498828393641316</v>
      </c>
      <c r="H57" s="160">
        <v>2.3613241512730654</v>
      </c>
      <c r="I57" s="161">
        <v>1</v>
      </c>
      <c r="J57" s="159">
        <f t="shared" si="2"/>
        <v>5.6977856402987387E-2</v>
      </c>
      <c r="K57" s="158" t="s">
        <v>1167</v>
      </c>
    </row>
    <row r="58" spans="1:12" x14ac:dyDescent="0.25">
      <c r="A58" s="158" t="s">
        <v>1253</v>
      </c>
      <c r="B58" s="102" t="s">
        <v>1254</v>
      </c>
      <c r="C58" s="159">
        <f t="shared" si="0"/>
        <v>5.6977856402987387E-2</v>
      </c>
      <c r="D58" s="159">
        <v>4.6517811485830229E-2</v>
      </c>
      <c r="E58" s="159">
        <v>6.7437901320144544E-2</v>
      </c>
      <c r="F58" s="160">
        <f t="shared" si="1"/>
        <v>0.87939117967002733</v>
      </c>
      <c r="G58" s="160">
        <v>0.96183545828539463</v>
      </c>
      <c r="H58" s="160">
        <v>0.79694690105465993</v>
      </c>
      <c r="I58" s="161">
        <v>1</v>
      </c>
      <c r="J58" s="159">
        <f t="shared" si="2"/>
        <v>5.6977856402987387E-2</v>
      </c>
      <c r="K58" s="158" t="s">
        <v>1167</v>
      </c>
    </row>
    <row r="59" spans="1:12" x14ac:dyDescent="0.25">
      <c r="A59" s="158" t="s">
        <v>1255</v>
      </c>
      <c r="B59" s="102">
        <v>9.3000000000000007</v>
      </c>
      <c r="C59" s="159">
        <f t="shared" si="0"/>
        <v>9.1917535440489501E-2</v>
      </c>
      <c r="D59" s="159">
        <v>0.11622566742733494</v>
      </c>
      <c r="E59" s="159">
        <v>6.7609403453644051E-2</v>
      </c>
      <c r="F59" s="160">
        <f t="shared" si="1"/>
        <v>0.13476622298683003</v>
      </c>
      <c r="G59" s="160">
        <v>0.2022807267473801</v>
      </c>
      <c r="H59" s="160">
        <v>6.7251719226279955E-2</v>
      </c>
      <c r="I59" s="161">
        <v>1</v>
      </c>
      <c r="J59" s="159">
        <f t="shared" si="2"/>
        <v>9.1917535440489501E-2</v>
      </c>
      <c r="K59" s="158" t="s">
        <v>1167</v>
      </c>
    </row>
    <row r="60" spans="1:12" x14ac:dyDescent="0.25">
      <c r="A60" s="158" t="s">
        <v>1256</v>
      </c>
      <c r="B60" s="102">
        <v>9.3000000000000007</v>
      </c>
      <c r="C60" s="159">
        <f t="shared" si="0"/>
        <v>9.1917535440489501E-2</v>
      </c>
      <c r="D60" s="159">
        <v>0.11622566742733494</v>
      </c>
      <c r="E60" s="159">
        <v>6.7609403453644051E-2</v>
      </c>
      <c r="F60" s="160">
        <f t="shared" si="1"/>
        <v>3.2631480576787351E-2</v>
      </c>
      <c r="G60" s="160">
        <v>4.8979035396433244E-2</v>
      </c>
      <c r="H60" s="160">
        <v>1.6283925757141455E-2</v>
      </c>
      <c r="I60" s="161">
        <v>1</v>
      </c>
      <c r="J60" s="159">
        <f t="shared" si="2"/>
        <v>9.1917535440489501E-2</v>
      </c>
      <c r="K60" s="158" t="s">
        <v>1167</v>
      </c>
    </row>
    <row r="61" spans="1:12" x14ac:dyDescent="0.25">
      <c r="A61" s="158" t="s">
        <v>1257</v>
      </c>
      <c r="B61" s="163">
        <v>6</v>
      </c>
      <c r="C61" s="159">
        <f t="shared" si="0"/>
        <v>5.1008701850426226E-2</v>
      </c>
      <c r="D61" s="159">
        <v>3.4579502380707908E-2</v>
      </c>
      <c r="E61" s="159">
        <v>6.7437901320144544E-2</v>
      </c>
      <c r="F61" s="160">
        <f t="shared" si="1"/>
        <v>0.80418731028614876</v>
      </c>
      <c r="G61" s="160">
        <v>0.76059534014161889</v>
      </c>
      <c r="H61" s="160">
        <v>0.84777928043067874</v>
      </c>
      <c r="I61" s="161" t="s">
        <v>1166</v>
      </c>
      <c r="J61" s="159">
        <f t="shared" si="2"/>
        <v>5.1008701850426226E-2</v>
      </c>
      <c r="K61" s="158" t="s">
        <v>1167</v>
      </c>
    </row>
    <row r="62" spans="1:12" x14ac:dyDescent="0.25">
      <c r="A62" s="97"/>
      <c r="B62" s="164"/>
      <c r="C62" s="97"/>
      <c r="D62" s="165"/>
      <c r="E62" s="166"/>
      <c r="F62" s="97"/>
      <c r="G62" s="146"/>
      <c r="H62" s="167"/>
      <c r="I62" s="168"/>
      <c r="J62" s="97"/>
      <c r="K62" s="97"/>
      <c r="L62" s="97"/>
    </row>
    <row r="63" spans="1:12" x14ac:dyDescent="0.25">
      <c r="A63" s="97"/>
      <c r="B63" s="164"/>
      <c r="C63" s="97"/>
      <c r="D63" s="165"/>
      <c r="E63" s="166"/>
      <c r="F63" s="97"/>
      <c r="G63" s="146"/>
      <c r="H63" s="167"/>
      <c r="I63" s="168"/>
      <c r="J63" s="97"/>
      <c r="K63" s="97"/>
      <c r="L63" s="97"/>
    </row>
    <row r="64" spans="1:12" x14ac:dyDescent="0.25">
      <c r="A64" s="97"/>
      <c r="B64" s="164"/>
      <c r="C64" s="97"/>
      <c r="D64" s="165"/>
      <c r="E64" s="166"/>
      <c r="F64" s="97"/>
      <c r="G64" s="146"/>
      <c r="H64" s="167"/>
      <c r="I64" s="168"/>
      <c r="J64" s="97"/>
      <c r="K64" s="97"/>
      <c r="L64" s="97"/>
    </row>
    <row r="65" spans="1:12" x14ac:dyDescent="0.25">
      <c r="A65" s="97"/>
      <c r="B65" s="164"/>
      <c r="C65" s="97"/>
      <c r="D65" s="165"/>
      <c r="E65" s="166"/>
      <c r="F65" s="97"/>
      <c r="G65" s="146"/>
      <c r="H65" s="167"/>
      <c r="I65" s="168"/>
      <c r="J65" s="97"/>
      <c r="K65" s="97"/>
      <c r="L65" s="97"/>
    </row>
    <row r="66" spans="1:12" x14ac:dyDescent="0.25">
      <c r="A66" s="97"/>
      <c r="B66" s="164"/>
      <c r="C66" s="97"/>
      <c r="D66" s="165"/>
      <c r="E66" s="166"/>
      <c r="F66" s="97"/>
      <c r="G66" s="146"/>
      <c r="H66" s="167"/>
      <c r="I66" s="168"/>
      <c r="J66" s="97"/>
      <c r="K66" s="97"/>
      <c r="L66" s="97"/>
    </row>
    <row r="67" spans="1:12" x14ac:dyDescent="0.25">
      <c r="A67" s="97"/>
      <c r="B67" s="164"/>
      <c r="C67" s="97"/>
      <c r="D67" s="165"/>
      <c r="E67" s="166"/>
      <c r="F67" s="97"/>
      <c r="G67" s="146"/>
      <c r="H67" s="167"/>
      <c r="I67" s="168"/>
      <c r="J67" s="97"/>
      <c r="K67" s="97"/>
      <c r="L67" s="97"/>
    </row>
    <row r="68" spans="1:12" x14ac:dyDescent="0.25">
      <c r="A68" s="97"/>
      <c r="B68" s="164"/>
      <c r="C68" s="97"/>
      <c r="D68" s="165"/>
      <c r="E68" s="166"/>
      <c r="F68" s="97"/>
      <c r="G68" s="146"/>
      <c r="H68" s="167"/>
      <c r="I68" s="168"/>
      <c r="J68" s="97"/>
      <c r="K68" s="97"/>
      <c r="L68" s="97"/>
    </row>
    <row r="69" spans="1:12" x14ac:dyDescent="0.25">
      <c r="A69" s="97"/>
      <c r="B69" s="164"/>
      <c r="C69" s="97"/>
      <c r="D69" s="165"/>
      <c r="E69" s="166"/>
      <c r="F69" s="97"/>
      <c r="G69" s="146"/>
      <c r="H69" s="167"/>
      <c r="I69" s="168"/>
      <c r="J69" s="97"/>
      <c r="K69" s="97"/>
      <c r="L69" s="97"/>
    </row>
    <row r="70" spans="1:12" x14ac:dyDescent="0.25">
      <c r="A70" s="97"/>
      <c r="B70" s="164"/>
      <c r="C70" s="97"/>
      <c r="D70" s="165"/>
      <c r="E70" s="166"/>
      <c r="F70" s="97"/>
      <c r="G70" s="146"/>
      <c r="H70" s="167"/>
      <c r="I70" s="168"/>
      <c r="J70" s="97"/>
      <c r="K70" s="97"/>
      <c r="L70" s="97"/>
    </row>
    <row r="71" spans="1:12" x14ac:dyDescent="0.25">
      <c r="A71" s="97"/>
      <c r="B71" s="164"/>
      <c r="C71" s="97"/>
      <c r="D71" s="165"/>
      <c r="E71" s="166"/>
      <c r="F71" s="97"/>
      <c r="G71" s="146"/>
      <c r="H71" s="167"/>
      <c r="I71" s="168"/>
      <c r="J71" s="97"/>
      <c r="K71" s="97"/>
      <c r="L71" s="97"/>
    </row>
    <row r="72" spans="1:12" x14ac:dyDescent="0.25">
      <c r="A72" s="97"/>
      <c r="B72" s="164"/>
      <c r="C72" s="97"/>
      <c r="D72" s="165"/>
      <c r="E72" s="166"/>
      <c r="F72" s="97"/>
      <c r="G72" s="146"/>
      <c r="H72" s="167"/>
      <c r="I72" s="168"/>
      <c r="J72" s="97"/>
      <c r="K72" s="97"/>
      <c r="L72" s="97"/>
    </row>
    <row r="73" spans="1:12" x14ac:dyDescent="0.25">
      <c r="A73" s="97"/>
      <c r="B73" s="164"/>
      <c r="C73" s="97"/>
      <c r="D73" s="165"/>
      <c r="E73" s="166"/>
      <c r="F73" s="97"/>
      <c r="G73" s="146"/>
      <c r="H73" s="167"/>
      <c r="I73" s="168"/>
      <c r="J73" s="97"/>
      <c r="K73" s="97"/>
      <c r="L73" s="97"/>
    </row>
    <row r="74" spans="1:12" x14ac:dyDescent="0.25">
      <c r="A74" s="97"/>
      <c r="B74" s="164"/>
      <c r="C74" s="97"/>
      <c r="D74" s="165"/>
      <c r="E74" s="166"/>
      <c r="F74" s="97"/>
      <c r="G74" s="146"/>
      <c r="H74" s="167"/>
      <c r="I74" s="168"/>
      <c r="J74" s="97"/>
      <c r="K74" s="97"/>
      <c r="L74" s="97"/>
    </row>
    <row r="75" spans="1:12" x14ac:dyDescent="0.25">
      <c r="A75" s="97"/>
      <c r="B75" s="164"/>
      <c r="C75" s="97"/>
      <c r="D75" s="165"/>
      <c r="E75" s="166"/>
      <c r="F75" s="97"/>
      <c r="G75" s="146"/>
      <c r="H75" s="167"/>
      <c r="I75" s="168"/>
      <c r="J75" s="97"/>
      <c r="K75" s="97"/>
      <c r="L75" s="97"/>
    </row>
    <row r="76" spans="1:12" x14ac:dyDescent="0.25">
      <c r="A76" s="97"/>
      <c r="B76" s="164"/>
      <c r="C76" s="97"/>
      <c r="D76" s="165"/>
      <c r="E76" s="166"/>
      <c r="F76" s="97"/>
      <c r="G76" s="146"/>
      <c r="H76" s="167"/>
      <c r="I76" s="168"/>
      <c r="J76" s="97"/>
      <c r="K76" s="97"/>
      <c r="L76" s="97"/>
    </row>
    <row r="77" spans="1:12" x14ac:dyDescent="0.25">
      <c r="A77" s="97"/>
      <c r="B77" s="164"/>
      <c r="C77" s="97"/>
      <c r="D77" s="165"/>
      <c r="E77" s="166"/>
      <c r="F77" s="97"/>
      <c r="G77" s="146"/>
      <c r="H77" s="167"/>
      <c r="I77" s="168"/>
      <c r="J77" s="97"/>
      <c r="K77" s="97"/>
      <c r="L77" s="97"/>
    </row>
    <row r="78" spans="1:12" x14ac:dyDescent="0.25">
      <c r="A78" s="97"/>
      <c r="B78" s="164"/>
      <c r="C78" s="97"/>
      <c r="D78" s="165"/>
      <c r="E78" s="166"/>
      <c r="F78" s="97"/>
      <c r="G78" s="146"/>
      <c r="H78" s="167"/>
      <c r="I78" s="168"/>
      <c r="J78" s="97"/>
      <c r="K78" s="97"/>
      <c r="L78" s="97"/>
    </row>
    <row r="79" spans="1:12" x14ac:dyDescent="0.25">
      <c r="A79" s="97"/>
      <c r="B79" s="164"/>
      <c r="C79" s="97"/>
      <c r="D79" s="165"/>
      <c r="E79" s="166"/>
      <c r="F79" s="97"/>
      <c r="G79" s="146"/>
      <c r="H79" s="167"/>
      <c r="I79" s="168"/>
      <c r="J79" s="97"/>
      <c r="K79" s="97"/>
      <c r="L79" s="97"/>
    </row>
    <row r="80" spans="1:12" x14ac:dyDescent="0.25">
      <c r="A80" s="97"/>
      <c r="B80" s="164"/>
      <c r="C80" s="97"/>
      <c r="D80" s="165"/>
      <c r="E80" s="166"/>
      <c r="F80" s="97"/>
      <c r="G80" s="146"/>
      <c r="H80" s="167"/>
      <c r="I80" s="168"/>
      <c r="J80" s="97"/>
      <c r="K80" s="97"/>
      <c r="L80" s="97"/>
    </row>
    <row r="81" spans="1:12" x14ac:dyDescent="0.25">
      <c r="A81" s="97"/>
      <c r="B81" s="164"/>
      <c r="C81" s="97"/>
      <c r="D81" s="165"/>
      <c r="E81" s="166"/>
      <c r="F81" s="97"/>
      <c r="G81" s="146"/>
      <c r="H81" s="167"/>
      <c r="I81" s="168"/>
      <c r="J81" s="97"/>
      <c r="K81" s="97"/>
      <c r="L81" s="97"/>
    </row>
    <row r="82" spans="1:12" x14ac:dyDescent="0.25">
      <c r="A82" s="97"/>
      <c r="B82" s="164"/>
      <c r="C82" s="97"/>
      <c r="D82" s="165"/>
      <c r="E82" s="166"/>
      <c r="F82" s="97"/>
      <c r="G82" s="146"/>
      <c r="H82" s="167"/>
      <c r="I82" s="168"/>
      <c r="J82" s="97"/>
      <c r="K82" s="97"/>
      <c r="L82" s="97"/>
    </row>
    <row r="83" spans="1:12" x14ac:dyDescent="0.25">
      <c r="A83" s="97"/>
      <c r="B83" s="164"/>
      <c r="C83" s="97"/>
      <c r="D83" s="165"/>
      <c r="E83" s="166"/>
      <c r="F83" s="97"/>
      <c r="G83" s="146"/>
      <c r="H83" s="167"/>
      <c r="I83" s="168"/>
      <c r="J83" s="97"/>
      <c r="K83" s="97"/>
      <c r="L83" s="97"/>
    </row>
    <row r="84" spans="1:12" x14ac:dyDescent="0.25">
      <c r="A84" s="97"/>
      <c r="B84" s="164"/>
      <c r="C84" s="97"/>
      <c r="D84" s="165"/>
      <c r="E84" s="166"/>
      <c r="F84" s="97"/>
      <c r="G84" s="146"/>
      <c r="H84" s="167"/>
      <c r="I84" s="168"/>
      <c r="J84" s="97"/>
      <c r="K84" s="97"/>
      <c r="L84" s="97"/>
    </row>
    <row r="85" spans="1:12" x14ac:dyDescent="0.25">
      <c r="A85" s="97"/>
      <c r="B85" s="164"/>
      <c r="C85" s="97"/>
      <c r="D85" s="165"/>
      <c r="E85" s="166"/>
      <c r="F85" s="97"/>
      <c r="G85" s="146"/>
      <c r="H85" s="167"/>
      <c r="I85" s="168"/>
      <c r="J85" s="97"/>
      <c r="K85" s="97"/>
      <c r="L85" s="97"/>
    </row>
    <row r="86" spans="1:12" x14ac:dyDescent="0.25">
      <c r="A86" s="97"/>
      <c r="B86" s="164"/>
      <c r="C86" s="97"/>
      <c r="D86" s="165"/>
      <c r="E86" s="166"/>
      <c r="F86" s="97"/>
      <c r="G86" s="146"/>
      <c r="H86" s="167"/>
      <c r="I86" s="168"/>
      <c r="J86" s="97"/>
      <c r="K86" s="97"/>
      <c r="L86" s="97"/>
    </row>
    <row r="87" spans="1:12" x14ac:dyDescent="0.25">
      <c r="A87" s="97"/>
      <c r="B87" s="164"/>
      <c r="C87" s="97"/>
      <c r="D87" s="165"/>
      <c r="E87" s="166"/>
      <c r="F87" s="97"/>
      <c r="G87" s="146"/>
      <c r="H87" s="167"/>
      <c r="I87" s="168"/>
      <c r="J87" s="97"/>
      <c r="K87" s="97"/>
      <c r="L87" s="97"/>
    </row>
    <row r="88" spans="1:12" x14ac:dyDescent="0.25">
      <c r="A88" s="97"/>
      <c r="B88" s="164"/>
      <c r="C88" s="97"/>
      <c r="D88" s="165"/>
      <c r="E88" s="166"/>
      <c r="F88" s="97"/>
      <c r="G88" s="146"/>
      <c r="H88" s="167"/>
      <c r="I88" s="168"/>
      <c r="J88" s="97"/>
      <c r="K88" s="97"/>
      <c r="L88" s="97"/>
    </row>
    <row r="89" spans="1:12" x14ac:dyDescent="0.25">
      <c r="A89" s="97"/>
      <c r="B89" s="164"/>
      <c r="C89" s="97"/>
      <c r="D89" s="165"/>
      <c r="E89" s="166"/>
      <c r="F89" s="97"/>
      <c r="G89" s="146"/>
      <c r="H89" s="167"/>
      <c r="I89" s="168"/>
      <c r="J89" s="97"/>
      <c r="K89" s="97"/>
      <c r="L89" s="97"/>
    </row>
    <row r="90" spans="1:12" x14ac:dyDescent="0.25">
      <c r="A90" s="97"/>
      <c r="B90" s="164"/>
      <c r="C90" s="97"/>
      <c r="D90" s="165"/>
      <c r="E90" s="166"/>
      <c r="F90" s="97"/>
      <c r="G90" s="146"/>
      <c r="H90" s="167"/>
      <c r="I90" s="168"/>
      <c r="J90" s="97"/>
      <c r="K90" s="97"/>
      <c r="L90" s="97"/>
    </row>
    <row r="91" spans="1:12" x14ac:dyDescent="0.25">
      <c r="A91" s="97"/>
      <c r="B91" s="164"/>
      <c r="C91" s="97"/>
      <c r="D91" s="165"/>
      <c r="E91" s="166"/>
      <c r="F91" s="97"/>
      <c r="G91" s="146"/>
      <c r="H91" s="167"/>
      <c r="I91" s="168"/>
      <c r="J91" s="97"/>
      <c r="K91" s="97"/>
      <c r="L91" s="97"/>
    </row>
    <row r="92" spans="1:12" x14ac:dyDescent="0.25">
      <c r="A92" s="97"/>
      <c r="B92" s="164"/>
      <c r="C92" s="97"/>
      <c r="D92" s="165"/>
      <c r="E92" s="166"/>
      <c r="F92" s="97"/>
      <c r="G92" s="146"/>
      <c r="H92" s="167"/>
      <c r="I92" s="168"/>
      <c r="J92" s="97"/>
      <c r="K92" s="97"/>
      <c r="L92" s="97"/>
    </row>
    <row r="93" spans="1:12" x14ac:dyDescent="0.25">
      <c r="A93" s="97"/>
      <c r="B93" s="164"/>
      <c r="C93" s="97"/>
      <c r="D93" s="165"/>
      <c r="E93" s="166"/>
      <c r="F93" s="97"/>
      <c r="G93" s="146"/>
      <c r="H93" s="167"/>
      <c r="I93" s="168"/>
      <c r="J93" s="97"/>
      <c r="K93" s="97"/>
      <c r="L93" s="97"/>
    </row>
    <row r="94" spans="1:12" x14ac:dyDescent="0.25">
      <c r="A94" s="97"/>
      <c r="B94" s="164"/>
      <c r="C94" s="97"/>
      <c r="D94" s="165"/>
      <c r="E94" s="166"/>
      <c r="F94" s="97"/>
      <c r="G94" s="146"/>
      <c r="H94" s="167"/>
      <c r="I94" s="168"/>
      <c r="J94" s="97"/>
      <c r="K94" s="97"/>
      <c r="L94" s="97"/>
    </row>
    <row r="95" spans="1:12" x14ac:dyDescent="0.25">
      <c r="A95" s="97"/>
      <c r="B95" s="164"/>
      <c r="C95" s="97"/>
      <c r="D95" s="165"/>
      <c r="E95" s="166"/>
      <c r="F95" s="97"/>
      <c r="G95" s="146"/>
      <c r="H95" s="167"/>
      <c r="I95" s="168"/>
      <c r="J95" s="97"/>
      <c r="K95" s="97"/>
      <c r="L95" s="97"/>
    </row>
    <row r="96" spans="1:12" x14ac:dyDescent="0.25">
      <c r="A96" s="97"/>
      <c r="B96" s="164"/>
      <c r="C96" s="97"/>
      <c r="D96" s="165"/>
      <c r="E96" s="166"/>
      <c r="F96" s="97"/>
      <c r="G96" s="146"/>
      <c r="H96" s="167"/>
      <c r="I96" s="168"/>
      <c r="J96" s="97"/>
      <c r="K96" s="97"/>
      <c r="L96" s="97"/>
    </row>
    <row r="97" spans="1:12" x14ac:dyDescent="0.25">
      <c r="A97" s="97"/>
      <c r="B97" s="164"/>
      <c r="C97" s="97"/>
      <c r="D97" s="165"/>
      <c r="E97" s="166"/>
      <c r="F97" s="97"/>
      <c r="G97" s="146"/>
      <c r="H97" s="167"/>
      <c r="I97" s="168"/>
      <c r="J97" s="97"/>
      <c r="K97" s="97"/>
      <c r="L97" s="97"/>
    </row>
    <row r="98" spans="1:12" x14ac:dyDescent="0.25">
      <c r="A98" s="97"/>
      <c r="B98" s="164"/>
      <c r="C98" s="97"/>
      <c r="D98" s="165"/>
      <c r="E98" s="166"/>
      <c r="F98" s="97"/>
      <c r="G98" s="146"/>
      <c r="H98" s="167"/>
      <c r="I98" s="168"/>
      <c r="J98" s="97"/>
      <c r="K98" s="97"/>
      <c r="L98" s="97"/>
    </row>
    <row r="99" spans="1:12" x14ac:dyDescent="0.25">
      <c r="A99" s="97"/>
      <c r="B99" s="164"/>
      <c r="C99" s="97"/>
      <c r="D99" s="165"/>
      <c r="E99" s="166"/>
      <c r="F99" s="97"/>
      <c r="G99" s="146"/>
      <c r="H99" s="167"/>
      <c r="I99" s="168"/>
      <c r="J99" s="97"/>
      <c r="K99" s="97"/>
      <c r="L99" s="97"/>
    </row>
    <row r="100" spans="1:12" x14ac:dyDescent="0.25">
      <c r="A100" s="97"/>
      <c r="B100" s="164"/>
      <c r="C100" s="97"/>
      <c r="D100" s="165"/>
      <c r="E100" s="166"/>
      <c r="F100" s="97"/>
      <c r="G100" s="146"/>
      <c r="H100" s="167"/>
      <c r="I100" s="168"/>
      <c r="J100" s="97"/>
      <c r="K100" s="97"/>
      <c r="L100" s="97"/>
    </row>
    <row r="101" spans="1:12" x14ac:dyDescent="0.25">
      <c r="A101" s="97"/>
      <c r="B101" s="164"/>
      <c r="C101" s="97"/>
      <c r="D101" s="165"/>
      <c r="E101" s="166"/>
      <c r="F101" s="97"/>
      <c r="G101" s="146"/>
      <c r="H101" s="167"/>
      <c r="I101" s="168"/>
      <c r="J101" s="97"/>
      <c r="K101" s="97"/>
      <c r="L101" s="97"/>
    </row>
    <row r="102" spans="1:12" x14ac:dyDescent="0.25">
      <c r="A102" s="97"/>
      <c r="B102" s="164"/>
      <c r="C102" s="97"/>
      <c r="D102" s="165"/>
      <c r="E102" s="166"/>
      <c r="F102" s="97"/>
      <c r="G102" s="146"/>
      <c r="H102" s="167"/>
      <c r="I102" s="168"/>
      <c r="J102" s="97"/>
      <c r="K102" s="97"/>
      <c r="L102" s="97"/>
    </row>
    <row r="103" spans="1:12" x14ac:dyDescent="0.25">
      <c r="A103" s="97"/>
      <c r="B103" s="164"/>
      <c r="C103" s="97"/>
      <c r="D103" s="165"/>
      <c r="E103" s="166"/>
      <c r="F103" s="97"/>
      <c r="G103" s="146"/>
      <c r="H103" s="167"/>
      <c r="I103" s="168"/>
      <c r="J103" s="97"/>
      <c r="K103" s="97"/>
      <c r="L103" s="97"/>
    </row>
    <row r="104" spans="1:12" x14ac:dyDescent="0.25">
      <c r="A104" s="97"/>
      <c r="B104" s="164"/>
      <c r="C104" s="97"/>
      <c r="D104" s="165"/>
      <c r="E104" s="166"/>
      <c r="F104" s="97"/>
      <c r="G104" s="146"/>
      <c r="H104" s="167"/>
      <c r="I104" s="168"/>
      <c r="J104" s="97"/>
      <c r="K104" s="97"/>
      <c r="L104" s="97"/>
    </row>
    <row r="105" spans="1:12" x14ac:dyDescent="0.25">
      <c r="A105" s="97"/>
      <c r="B105" s="164"/>
      <c r="C105" s="97"/>
      <c r="D105" s="165"/>
      <c r="E105" s="166"/>
      <c r="F105" s="97"/>
      <c r="G105" s="146"/>
      <c r="H105" s="167"/>
      <c r="I105" s="168"/>
      <c r="J105" s="97"/>
      <c r="K105" s="97"/>
      <c r="L105" s="97"/>
    </row>
    <row r="106" spans="1:12" x14ac:dyDescent="0.25">
      <c r="A106" s="97"/>
      <c r="B106" s="164"/>
      <c r="C106" s="97"/>
      <c r="D106" s="165"/>
      <c r="E106" s="166"/>
      <c r="F106" s="97"/>
      <c r="G106" s="146"/>
      <c r="H106" s="167"/>
      <c r="I106" s="168"/>
      <c r="J106" s="97"/>
      <c r="K106" s="97"/>
      <c r="L106" s="97"/>
    </row>
    <row r="107" spans="1:12" x14ac:dyDescent="0.25">
      <c r="A107" s="97"/>
      <c r="B107" s="164"/>
      <c r="C107" s="97"/>
      <c r="D107" s="165"/>
      <c r="E107" s="166"/>
      <c r="F107" s="97"/>
      <c r="G107" s="146"/>
      <c r="H107" s="167"/>
      <c r="I107" s="168"/>
      <c r="J107" s="97"/>
      <c r="K107" s="97"/>
      <c r="L107" s="97"/>
    </row>
    <row r="108" spans="1:12" x14ac:dyDescent="0.25">
      <c r="A108" s="97"/>
      <c r="B108" s="164"/>
      <c r="C108" s="97"/>
      <c r="D108" s="165"/>
      <c r="E108" s="166"/>
      <c r="F108" s="97"/>
      <c r="G108" s="146"/>
      <c r="H108" s="167"/>
      <c r="I108" s="168"/>
      <c r="J108" s="97"/>
      <c r="K108" s="97"/>
      <c r="L108" s="97"/>
    </row>
    <row r="109" spans="1:12" x14ac:dyDescent="0.25">
      <c r="A109" s="97"/>
      <c r="B109" s="164"/>
      <c r="C109" s="97"/>
      <c r="D109" s="165"/>
      <c r="E109" s="166"/>
      <c r="F109" s="97"/>
      <c r="G109" s="146"/>
      <c r="H109" s="167"/>
      <c r="I109" s="168"/>
      <c r="J109" s="97"/>
      <c r="K109" s="97"/>
      <c r="L109" s="97"/>
    </row>
    <row r="110" spans="1:12" x14ac:dyDescent="0.25">
      <c r="A110" s="97"/>
      <c r="B110" s="164"/>
      <c r="C110" s="97"/>
      <c r="D110" s="165"/>
      <c r="E110" s="166"/>
      <c r="F110" s="97"/>
      <c r="G110" s="146"/>
      <c r="H110" s="167"/>
      <c r="I110" s="168"/>
      <c r="J110" s="97"/>
      <c r="K110" s="97"/>
      <c r="L110" s="97"/>
    </row>
    <row r="111" spans="1:12" x14ac:dyDescent="0.25">
      <c r="A111" s="97"/>
      <c r="B111" s="164"/>
      <c r="C111" s="97"/>
      <c r="D111" s="165"/>
      <c r="E111" s="166"/>
      <c r="F111" s="97"/>
      <c r="G111" s="146"/>
      <c r="H111" s="167"/>
      <c r="I111" s="168"/>
      <c r="J111" s="97"/>
      <c r="K111" s="97"/>
      <c r="L111" s="97"/>
    </row>
    <row r="112" spans="1:12" x14ac:dyDescent="0.25">
      <c r="A112" s="97"/>
      <c r="B112" s="164"/>
      <c r="C112" s="97"/>
      <c r="D112" s="165"/>
      <c r="E112" s="166"/>
      <c r="F112" s="97"/>
      <c r="G112" s="146"/>
      <c r="H112" s="167"/>
      <c r="I112" s="168"/>
      <c r="J112" s="97"/>
      <c r="K112" s="97"/>
      <c r="L112" s="97"/>
    </row>
    <row r="113" spans="1:12" x14ac:dyDescent="0.25">
      <c r="A113" s="97"/>
      <c r="B113" s="164"/>
      <c r="C113" s="97"/>
      <c r="D113" s="165"/>
      <c r="E113" s="166"/>
      <c r="F113" s="97"/>
      <c r="G113" s="146"/>
      <c r="H113" s="167"/>
      <c r="I113" s="168"/>
      <c r="J113" s="97"/>
      <c r="K113" s="97"/>
      <c r="L113" s="97"/>
    </row>
    <row r="114" spans="1:12" x14ac:dyDescent="0.25">
      <c r="A114" s="97"/>
      <c r="B114" s="164"/>
      <c r="C114" s="97"/>
      <c r="D114" s="165"/>
      <c r="E114" s="166"/>
      <c r="F114" s="97"/>
      <c r="G114" s="146"/>
      <c r="H114" s="167"/>
      <c r="I114" s="168"/>
      <c r="J114" s="97"/>
      <c r="K114" s="97"/>
      <c r="L114" s="97"/>
    </row>
    <row r="115" spans="1:12" x14ac:dyDescent="0.25">
      <c r="A115" s="97"/>
      <c r="B115" s="164"/>
      <c r="C115" s="97"/>
      <c r="D115" s="165"/>
      <c r="E115" s="166"/>
      <c r="F115" s="97"/>
      <c r="G115" s="146"/>
      <c r="H115" s="167"/>
      <c r="I115" s="168"/>
      <c r="J115" s="97"/>
      <c r="K115" s="97"/>
      <c r="L115" s="97"/>
    </row>
    <row r="116" spans="1:12" x14ac:dyDescent="0.25">
      <c r="A116" s="97"/>
      <c r="B116" s="164"/>
      <c r="C116" s="97"/>
      <c r="D116" s="165"/>
      <c r="E116" s="166"/>
      <c r="F116" s="97"/>
      <c r="G116" s="146"/>
      <c r="H116" s="167"/>
      <c r="I116" s="168"/>
      <c r="J116" s="97"/>
      <c r="K116" s="97"/>
      <c r="L116" s="97"/>
    </row>
    <row r="117" spans="1:12" x14ac:dyDescent="0.25">
      <c r="A117" s="97"/>
      <c r="B117" s="164"/>
      <c r="C117" s="97"/>
      <c r="D117" s="165"/>
      <c r="E117" s="166"/>
      <c r="F117" s="97"/>
      <c r="G117" s="146"/>
      <c r="H117" s="167"/>
      <c r="I117" s="168"/>
      <c r="J117" s="97"/>
      <c r="K117" s="97"/>
      <c r="L117" s="97"/>
    </row>
  </sheetData>
  <autoFilter ref="A1:K1" xr:uid="{00000000-0009-0000-0000-000011000000}">
    <sortState xmlns:xlrd2="http://schemas.microsoft.com/office/spreadsheetml/2017/richdata2" ref="A2:K61">
      <sortCondition ref="A1"/>
    </sortState>
  </autoFilter>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4"/>
  <sheetViews>
    <sheetView zoomScaleNormal="100" workbookViewId="0">
      <pane ySplit="1" topLeftCell="A5" activePane="bottomLeft" state="frozen"/>
      <selection activeCell="L21" sqref="L21"/>
      <selection pane="bottomLeft" activeCell="L21" sqref="L21"/>
    </sheetView>
  </sheetViews>
  <sheetFormatPr defaultColWidth="8.85546875" defaultRowHeight="15" x14ac:dyDescent="0.25"/>
  <cols>
    <col min="1" max="1" width="14" style="97" bestFit="1" customWidth="1"/>
    <col min="2" max="2" width="22.5703125" style="176" bestFit="1" customWidth="1"/>
    <col min="3" max="3" width="26.7109375" style="164" bestFit="1" customWidth="1"/>
    <col min="4" max="4" width="22.5703125" style="176" bestFit="1" customWidth="1"/>
    <col min="5" max="5" width="26.7109375" style="97" bestFit="1" customWidth="1"/>
    <col min="6" max="6" width="22.5703125" style="176" bestFit="1" customWidth="1"/>
    <col min="7" max="7" width="26.7109375" style="97" bestFit="1" customWidth="1"/>
    <col min="8" max="8" width="22.5703125" style="176" bestFit="1" customWidth="1"/>
    <col min="9" max="16384" width="8.85546875" style="97"/>
  </cols>
  <sheetData>
    <row r="1" spans="1:8" s="148" customFormat="1" ht="31.5" x14ac:dyDescent="0.25">
      <c r="A1" s="136" t="s">
        <v>1063</v>
      </c>
      <c r="B1" s="174" t="s">
        <v>1258</v>
      </c>
      <c r="C1" s="136" t="s">
        <v>1259</v>
      </c>
      <c r="D1" s="174" t="s">
        <v>855</v>
      </c>
      <c r="E1" s="136" t="s">
        <v>1260</v>
      </c>
      <c r="F1" s="174" t="s">
        <v>866</v>
      </c>
      <c r="G1" s="136" t="s">
        <v>1261</v>
      </c>
      <c r="H1" s="174" t="s">
        <v>875</v>
      </c>
    </row>
    <row r="2" spans="1:8" ht="90" x14ac:dyDescent="0.25">
      <c r="A2" s="142" t="s">
        <v>387</v>
      </c>
      <c r="B2" s="175" t="e">
        <f>VLOOKUP($A2,#REF!, 9, FALSE)</f>
        <v>#REF!</v>
      </c>
      <c r="C2" s="103" t="s">
        <v>1262</v>
      </c>
      <c r="D2" s="175" t="e">
        <f>VLOOKUP($A2,#REF!, 10, FALSE)</f>
        <v>#REF!</v>
      </c>
      <c r="E2" s="142" t="s">
        <v>219</v>
      </c>
      <c r="F2" s="175" t="e">
        <f>VLOOKUP($A2,#REF!, 11, FALSE)</f>
        <v>#REF!</v>
      </c>
      <c r="G2" s="103" t="s">
        <v>1262</v>
      </c>
      <c r="H2" s="175" t="e">
        <f>VLOOKUP($A2,#REF!, 12, FALSE)</f>
        <v>#REF!</v>
      </c>
    </row>
    <row r="3" spans="1:8" x14ac:dyDescent="0.25">
      <c r="A3" s="142" t="s">
        <v>384</v>
      </c>
      <c r="B3" s="175" t="e">
        <f>VLOOKUP($A3,#REF!, 9, FALSE)</f>
        <v>#REF!</v>
      </c>
      <c r="C3" s="103" t="s">
        <v>219</v>
      </c>
      <c r="D3" s="175" t="e">
        <f>VLOOKUP($A3,#REF!, 10, FALSE)</f>
        <v>#REF!</v>
      </c>
      <c r="E3" s="142" t="s">
        <v>219</v>
      </c>
      <c r="F3" s="175" t="e">
        <f>VLOOKUP($A3,#REF!, 11, FALSE)</f>
        <v>#REF!</v>
      </c>
      <c r="G3" s="142" t="s">
        <v>219</v>
      </c>
      <c r="H3" s="175" t="e">
        <f>VLOOKUP($A3,#REF!, 12, FALSE)</f>
        <v>#REF!</v>
      </c>
    </row>
    <row r="4" spans="1:8" ht="90" x14ac:dyDescent="0.25">
      <c r="A4" s="142" t="s">
        <v>385</v>
      </c>
      <c r="B4" s="175" t="e">
        <f>VLOOKUP($A4,#REF!, 9, FALSE)</f>
        <v>#REF!</v>
      </c>
      <c r="C4" s="103" t="s">
        <v>219</v>
      </c>
      <c r="D4" s="175" t="e">
        <f>VLOOKUP($A4,#REF!, 10, FALSE)</f>
        <v>#REF!</v>
      </c>
      <c r="E4" s="103" t="s">
        <v>1262</v>
      </c>
      <c r="F4" s="175" t="e">
        <f>VLOOKUP($A4,#REF!, 11, FALSE)</f>
        <v>#REF!</v>
      </c>
      <c r="G4" s="103" t="s">
        <v>1262</v>
      </c>
      <c r="H4" s="175" t="e">
        <f>VLOOKUP($A4,#REF!, 12, FALSE)</f>
        <v>#REF!</v>
      </c>
    </row>
    <row r="5" spans="1:8" ht="90" x14ac:dyDescent="0.25">
      <c r="A5" s="142" t="s">
        <v>382</v>
      </c>
      <c r="B5" s="175" t="e">
        <f>VLOOKUP($A5,#REF!, 9, FALSE)</f>
        <v>#REF!</v>
      </c>
      <c r="C5" s="103" t="s">
        <v>219</v>
      </c>
      <c r="D5" s="175" t="e">
        <f>VLOOKUP($A5,#REF!, 10, FALSE)</f>
        <v>#REF!</v>
      </c>
      <c r="E5" s="142" t="s">
        <v>219</v>
      </c>
      <c r="F5" s="175" t="e">
        <f>VLOOKUP($A5,#REF!, 11, FALSE)</f>
        <v>#REF!</v>
      </c>
      <c r="G5" s="103" t="s">
        <v>1262</v>
      </c>
      <c r="H5" s="175" t="e">
        <f>VLOOKUP($A5,#REF!, 12, FALSE)</f>
        <v>#REF!</v>
      </c>
    </row>
    <row r="6" spans="1:8" ht="90" x14ac:dyDescent="0.25">
      <c r="A6" s="142" t="s">
        <v>1072</v>
      </c>
      <c r="B6" s="175" t="e">
        <f>VLOOKUP($A6,#REF!, 9, FALSE)</f>
        <v>#REF!</v>
      </c>
      <c r="C6" s="103" t="s">
        <v>219</v>
      </c>
      <c r="D6" s="175" t="e">
        <f>VLOOKUP($A6,#REF!, 10, FALSE)</f>
        <v>#REF!</v>
      </c>
      <c r="E6" s="103" t="s">
        <v>1262</v>
      </c>
      <c r="F6" s="175" t="e">
        <f>VLOOKUP($A6,#REF!, 11, FALSE)</f>
        <v>#REF!</v>
      </c>
      <c r="G6" s="142" t="s">
        <v>219</v>
      </c>
      <c r="H6" s="175" t="e">
        <f>VLOOKUP($A6,#REF!, 12, FALSE)</f>
        <v>#REF!</v>
      </c>
    </row>
    <row r="7" spans="1:8" ht="90" x14ac:dyDescent="0.25">
      <c r="A7" s="142" t="s">
        <v>1071</v>
      </c>
      <c r="B7" s="175" t="e">
        <f>VLOOKUP($A7,#REF!, 9, FALSE)</f>
        <v>#REF!</v>
      </c>
      <c r="C7" s="103" t="s">
        <v>1262</v>
      </c>
      <c r="D7" s="175" t="e">
        <f>VLOOKUP($A7,#REF!, 10, FALSE)</f>
        <v>#REF!</v>
      </c>
      <c r="E7" s="142" t="s">
        <v>219</v>
      </c>
      <c r="F7" s="175" t="e">
        <f>VLOOKUP($A7,#REF!, 11, FALSE)</f>
        <v>#REF!</v>
      </c>
      <c r="G7" s="142" t="s">
        <v>219</v>
      </c>
      <c r="H7" s="175" t="e">
        <f>VLOOKUP($A7,#REF!, 12, FALSE)</f>
        <v>#REF!</v>
      </c>
    </row>
    <row r="8" spans="1:8" x14ac:dyDescent="0.25">
      <c r="A8" s="142" t="s">
        <v>386</v>
      </c>
      <c r="B8" s="175" t="e">
        <f>VLOOKUP($A8,#REF!, 9, FALSE)</f>
        <v>#REF!</v>
      </c>
      <c r="C8" s="103" t="s">
        <v>219</v>
      </c>
      <c r="D8" s="175" t="e">
        <f>VLOOKUP($A8,#REF!, 10, FALSE)</f>
        <v>#REF!</v>
      </c>
      <c r="E8" s="142" t="s">
        <v>219</v>
      </c>
      <c r="F8" s="175" t="e">
        <f>VLOOKUP($A8,#REF!, 11, FALSE)</f>
        <v>#REF!</v>
      </c>
      <c r="G8" s="142" t="s">
        <v>219</v>
      </c>
      <c r="H8" s="175" t="e">
        <f>VLOOKUP($A8,#REF!, 12, FALSE)</f>
        <v>#REF!</v>
      </c>
    </row>
    <row r="9" spans="1:8" x14ac:dyDescent="0.25">
      <c r="A9" s="142" t="s">
        <v>1081</v>
      </c>
      <c r="B9" s="175" t="e">
        <f>VLOOKUP($A9,#REF!, 9, FALSE)</f>
        <v>#REF!</v>
      </c>
      <c r="C9" s="103" t="s">
        <v>219</v>
      </c>
      <c r="D9" s="175" t="e">
        <f>VLOOKUP($A9,#REF!, 10, FALSE)</f>
        <v>#REF!</v>
      </c>
      <c r="E9" s="142" t="s">
        <v>219</v>
      </c>
      <c r="F9" s="175" t="e">
        <f>VLOOKUP($A9,#REF!, 11, FALSE)</f>
        <v>#REF!</v>
      </c>
      <c r="G9" s="142" t="s">
        <v>219</v>
      </c>
      <c r="H9" s="175" t="e">
        <f>VLOOKUP($A9,#REF!, 12, FALSE)</f>
        <v>#REF!</v>
      </c>
    </row>
    <row r="10" spans="1:8" x14ac:dyDescent="0.25">
      <c r="A10" s="142" t="s">
        <v>1073</v>
      </c>
      <c r="B10" s="175" t="e">
        <f>VLOOKUP($A10,#REF!, 9, FALSE)</f>
        <v>#REF!</v>
      </c>
      <c r="C10" s="103" t="s">
        <v>219</v>
      </c>
      <c r="D10" s="175" t="e">
        <f>VLOOKUP($A10,#REF!, 10, FALSE)</f>
        <v>#REF!</v>
      </c>
      <c r="E10" s="142" t="s">
        <v>219</v>
      </c>
      <c r="F10" s="175" t="e">
        <f>VLOOKUP($A10,#REF!, 11, FALSE)</f>
        <v>#REF!</v>
      </c>
      <c r="G10" s="142" t="s">
        <v>219</v>
      </c>
      <c r="H10" s="175" t="e">
        <f>VLOOKUP($A10,#REF!, 12, FALSE)</f>
        <v>#REF!</v>
      </c>
    </row>
    <row r="11" spans="1:8" x14ac:dyDescent="0.25">
      <c r="A11" s="142" t="s">
        <v>1074</v>
      </c>
      <c r="B11" s="175" t="e">
        <f>VLOOKUP($A11,#REF!, 9, FALSE)</f>
        <v>#REF!</v>
      </c>
      <c r="C11" s="103" t="s">
        <v>219</v>
      </c>
      <c r="D11" s="175" t="e">
        <f>VLOOKUP($A11,#REF!, 10, FALSE)</f>
        <v>#REF!</v>
      </c>
      <c r="E11" s="142" t="s">
        <v>219</v>
      </c>
      <c r="F11" s="175" t="e">
        <f>VLOOKUP($A11,#REF!, 11, FALSE)</f>
        <v>#REF!</v>
      </c>
      <c r="G11" s="142" t="s">
        <v>219</v>
      </c>
      <c r="H11" s="175" t="e">
        <f>VLOOKUP($A11,#REF!, 12, FALSE)</f>
        <v>#REF!</v>
      </c>
    </row>
    <row r="12" spans="1:8" x14ac:dyDescent="0.25">
      <c r="A12" s="142" t="s">
        <v>1076</v>
      </c>
      <c r="B12" s="175" t="e">
        <f>VLOOKUP($A12,#REF!, 9, FALSE)</f>
        <v>#REF!</v>
      </c>
      <c r="C12" s="103" t="s">
        <v>219</v>
      </c>
      <c r="D12" s="175" t="e">
        <f>VLOOKUP($A12,#REF!, 10, FALSE)</f>
        <v>#REF!</v>
      </c>
      <c r="E12" s="142" t="s">
        <v>219</v>
      </c>
      <c r="F12" s="175" t="e">
        <f>VLOOKUP($A12,#REF!, 11, FALSE)</f>
        <v>#REF!</v>
      </c>
      <c r="G12" s="142" t="s">
        <v>219</v>
      </c>
      <c r="H12" s="175" t="e">
        <f>VLOOKUP($A12,#REF!, 12, FALSE)</f>
        <v>#REF!</v>
      </c>
    </row>
    <row r="13" spans="1:8" x14ac:dyDescent="0.25">
      <c r="A13" s="142" t="s">
        <v>1078</v>
      </c>
      <c r="B13" s="175" t="e">
        <f>VLOOKUP($A13,#REF!, 9, FALSE)</f>
        <v>#REF!</v>
      </c>
      <c r="C13" s="103" t="s">
        <v>219</v>
      </c>
      <c r="D13" s="175" t="e">
        <f>VLOOKUP($A13,#REF!, 10, FALSE)</f>
        <v>#REF!</v>
      </c>
      <c r="E13" s="142" t="s">
        <v>219</v>
      </c>
      <c r="F13" s="175" t="e">
        <f>VLOOKUP($A13,#REF!, 11, FALSE)</f>
        <v>#REF!</v>
      </c>
      <c r="G13" s="142" t="s">
        <v>219</v>
      </c>
      <c r="H13" s="175" t="e">
        <f>VLOOKUP($A13,#REF!, 12, FALSE)</f>
        <v>#REF!</v>
      </c>
    </row>
    <row r="14" spans="1:8" x14ac:dyDescent="0.25">
      <c r="A14" s="142" t="s">
        <v>1075</v>
      </c>
      <c r="B14" s="175" t="e">
        <f>VLOOKUP($A14,#REF!, 9, FALSE)</f>
        <v>#REF!</v>
      </c>
      <c r="C14" s="103" t="s">
        <v>219</v>
      </c>
      <c r="D14" s="175" t="e">
        <f>VLOOKUP($A14,#REF!, 10, FALSE)</f>
        <v>#REF!</v>
      </c>
      <c r="E14" s="142" t="s">
        <v>219</v>
      </c>
      <c r="F14" s="175" t="e">
        <f>VLOOKUP($A14,#REF!, 11, FALSE)</f>
        <v>#REF!</v>
      </c>
      <c r="G14" s="142" t="s">
        <v>219</v>
      </c>
      <c r="H14" s="175" t="e">
        <f>VLOOKUP($A14,#REF!, 12, FALSE)</f>
        <v>#REF!</v>
      </c>
    </row>
    <row r="15" spans="1:8" x14ac:dyDescent="0.25">
      <c r="A15" s="142" t="s">
        <v>1083</v>
      </c>
      <c r="B15" s="175" t="e">
        <f>VLOOKUP($A15,#REF!, 9, FALSE)</f>
        <v>#REF!</v>
      </c>
      <c r="C15" s="103" t="s">
        <v>219</v>
      </c>
      <c r="D15" s="175" t="e">
        <f>VLOOKUP($A15,#REF!, 10, FALSE)</f>
        <v>#REF!</v>
      </c>
      <c r="E15" s="142" t="s">
        <v>219</v>
      </c>
      <c r="F15" s="175" t="e">
        <f>VLOOKUP($A15,#REF!, 11, FALSE)</f>
        <v>#REF!</v>
      </c>
      <c r="G15" s="142" t="s">
        <v>219</v>
      </c>
      <c r="H15" s="175" t="e">
        <f>VLOOKUP($A15,#REF!, 12, FALSE)</f>
        <v>#REF!</v>
      </c>
    </row>
    <row r="16" spans="1:8" x14ac:dyDescent="0.25">
      <c r="A16" s="142" t="s">
        <v>388</v>
      </c>
      <c r="B16" s="175" t="e">
        <f>VLOOKUP($A16,#REF!, 9, FALSE)</f>
        <v>#REF!</v>
      </c>
      <c r="C16" s="103" t="s">
        <v>219</v>
      </c>
      <c r="D16" s="175" t="e">
        <f>VLOOKUP($A16,#REF!, 10, FALSE)</f>
        <v>#REF!</v>
      </c>
      <c r="E16" s="142" t="s">
        <v>219</v>
      </c>
      <c r="F16" s="175" t="e">
        <f>VLOOKUP($A16,#REF!, 11, FALSE)</f>
        <v>#REF!</v>
      </c>
      <c r="G16" s="142" t="s">
        <v>219</v>
      </c>
      <c r="H16" s="175" t="e">
        <f>VLOOKUP($A16,#REF!, 12, FALSE)</f>
        <v>#REF!</v>
      </c>
    </row>
    <row r="17" spans="1:8" x14ac:dyDescent="0.25">
      <c r="A17" s="142" t="s">
        <v>1084</v>
      </c>
      <c r="B17" s="175" t="e">
        <f>VLOOKUP($A17,#REF!, 9, FALSE)</f>
        <v>#REF!</v>
      </c>
      <c r="C17" s="103" t="s">
        <v>219</v>
      </c>
      <c r="D17" s="175" t="e">
        <f>VLOOKUP($A17,#REF!, 10, FALSE)</f>
        <v>#REF!</v>
      </c>
      <c r="E17" s="142" t="s">
        <v>219</v>
      </c>
      <c r="F17" s="175" t="e">
        <f>VLOOKUP($A17,#REF!, 11, FALSE)</f>
        <v>#REF!</v>
      </c>
      <c r="G17" s="142" t="s">
        <v>219</v>
      </c>
      <c r="H17" s="175" t="e">
        <f>VLOOKUP($A17,#REF!, 12, FALSE)</f>
        <v>#REF!</v>
      </c>
    </row>
    <row r="18" spans="1:8" x14ac:dyDescent="0.25">
      <c r="A18" s="142" t="s">
        <v>1077</v>
      </c>
      <c r="B18" s="175" t="e">
        <f>VLOOKUP($A18,#REF!, 9, FALSE)</f>
        <v>#REF!</v>
      </c>
      <c r="C18" s="103" t="s">
        <v>219</v>
      </c>
      <c r="D18" s="175" t="e">
        <f>VLOOKUP($A18,#REF!, 10, FALSE)</f>
        <v>#REF!</v>
      </c>
      <c r="E18" s="142" t="s">
        <v>219</v>
      </c>
      <c r="F18" s="175" t="e">
        <f>VLOOKUP($A18,#REF!, 11, FALSE)</f>
        <v>#REF!</v>
      </c>
      <c r="G18" s="142" t="s">
        <v>219</v>
      </c>
      <c r="H18" s="175" t="e">
        <f>VLOOKUP($A18,#REF!, 12, FALSE)</f>
        <v>#REF!</v>
      </c>
    </row>
    <row r="19" spans="1:8" x14ac:dyDescent="0.25">
      <c r="A19" s="142" t="s">
        <v>1080</v>
      </c>
      <c r="B19" s="175" t="e">
        <f>VLOOKUP($A19,#REF!, 9, FALSE)</f>
        <v>#REF!</v>
      </c>
      <c r="C19" s="103" t="s">
        <v>219</v>
      </c>
      <c r="D19" s="175" t="e">
        <f>VLOOKUP($A19,#REF!, 10, FALSE)</f>
        <v>#REF!</v>
      </c>
      <c r="E19" s="142" t="s">
        <v>219</v>
      </c>
      <c r="F19" s="175" t="e">
        <f>VLOOKUP($A19,#REF!, 11, FALSE)</f>
        <v>#REF!</v>
      </c>
      <c r="G19" s="142" t="s">
        <v>219</v>
      </c>
      <c r="H19" s="175" t="e">
        <f>VLOOKUP($A19,#REF!, 12, FALSE)</f>
        <v>#REF!</v>
      </c>
    </row>
    <row r="20" spans="1:8" x14ac:dyDescent="0.25">
      <c r="A20" s="142" t="s">
        <v>1079</v>
      </c>
      <c r="B20" s="175" t="e">
        <f>VLOOKUP($A20,#REF!, 9, FALSE)</f>
        <v>#REF!</v>
      </c>
      <c r="C20" s="103" t="s">
        <v>219</v>
      </c>
      <c r="D20" s="175" t="e">
        <f>VLOOKUP($A20,#REF!, 10, FALSE)</f>
        <v>#REF!</v>
      </c>
      <c r="E20" s="142" t="s">
        <v>219</v>
      </c>
      <c r="F20" s="175" t="e">
        <f>VLOOKUP($A20,#REF!, 11, FALSE)</f>
        <v>#REF!</v>
      </c>
      <c r="G20" s="142" t="s">
        <v>219</v>
      </c>
      <c r="H20" s="175" t="e">
        <f>VLOOKUP($A20,#REF!, 12, FALSE)</f>
        <v>#REF!</v>
      </c>
    </row>
    <row r="21" spans="1:8" x14ac:dyDescent="0.25">
      <c r="A21" s="142" t="s">
        <v>379</v>
      </c>
      <c r="B21" s="175" t="e">
        <f>VLOOKUP($A21,#REF!, 9, FALSE)</f>
        <v>#REF!</v>
      </c>
      <c r="C21" s="103" t="s">
        <v>219</v>
      </c>
      <c r="D21" s="175" t="e">
        <f>VLOOKUP($A21,#REF!, 10, FALSE)</f>
        <v>#REF!</v>
      </c>
      <c r="E21" s="142" t="s">
        <v>219</v>
      </c>
      <c r="F21" s="175" t="e">
        <f>VLOOKUP($A21,#REF!, 11, FALSE)</f>
        <v>#REF!</v>
      </c>
      <c r="G21" s="142" t="s">
        <v>219</v>
      </c>
      <c r="H21" s="175" t="e">
        <f>VLOOKUP($A21,#REF!, 12, FALSE)</f>
        <v>#REF!</v>
      </c>
    </row>
    <row r="22" spans="1:8" x14ac:dyDescent="0.25">
      <c r="A22" s="142" t="s">
        <v>1082</v>
      </c>
      <c r="B22" s="175" t="e">
        <f>VLOOKUP($A22,#REF!, 9, FALSE)</f>
        <v>#REF!</v>
      </c>
      <c r="C22" s="103" t="s">
        <v>219</v>
      </c>
      <c r="D22" s="175" t="e">
        <f>VLOOKUP($A22,#REF!, 10, FALSE)</f>
        <v>#REF!</v>
      </c>
      <c r="E22" s="142" t="s">
        <v>219</v>
      </c>
      <c r="F22" s="175" t="e">
        <f>VLOOKUP($A22,#REF!, 11, FALSE)</f>
        <v>#REF!</v>
      </c>
      <c r="G22" s="142" t="s">
        <v>219</v>
      </c>
      <c r="H22" s="175" t="e">
        <f>VLOOKUP($A22,#REF!, 12, FALSE)</f>
        <v>#REF!</v>
      </c>
    </row>
    <row r="23" spans="1:8" x14ac:dyDescent="0.25">
      <c r="A23" s="142" t="s">
        <v>380</v>
      </c>
      <c r="B23" s="175" t="e">
        <f>VLOOKUP($A23,#REF!, 9, FALSE)</f>
        <v>#REF!</v>
      </c>
      <c r="C23" s="103" t="s">
        <v>219</v>
      </c>
      <c r="D23" s="175" t="e">
        <f>VLOOKUP($A23,#REF!, 10, FALSE)</f>
        <v>#REF!</v>
      </c>
      <c r="E23" s="142" t="s">
        <v>219</v>
      </c>
      <c r="F23" s="175" t="e">
        <f>VLOOKUP($A23,#REF!, 11, FALSE)</f>
        <v>#REF!</v>
      </c>
      <c r="G23" s="142" t="s">
        <v>219</v>
      </c>
      <c r="H23" s="175" t="e">
        <f>VLOOKUP($A23,#REF!, 12, FALSE)</f>
        <v>#REF!</v>
      </c>
    </row>
    <row r="24" spans="1:8" x14ac:dyDescent="0.25">
      <c r="A24" s="142" t="s">
        <v>383</v>
      </c>
      <c r="B24" s="175" t="e">
        <f>VLOOKUP($A24,#REF!, 9, FALSE)</f>
        <v>#REF!</v>
      </c>
      <c r="C24" s="103" t="s">
        <v>219</v>
      </c>
      <c r="D24" s="175" t="e">
        <f>VLOOKUP($A24,#REF!, 10, FALSE)</f>
        <v>#REF!</v>
      </c>
      <c r="E24" s="142" t="s">
        <v>219</v>
      </c>
      <c r="F24" s="175" t="e">
        <f>VLOOKUP($A24,#REF!, 11, FALSE)</f>
        <v>#REF!</v>
      </c>
      <c r="G24" s="142" t="s">
        <v>219</v>
      </c>
      <c r="H24" s="175" t="e">
        <f>VLOOKUP($A24,#REF!, 12, FALSE)</f>
        <v>#REF!</v>
      </c>
    </row>
  </sheetData>
  <autoFilter ref="A1:H24" xr:uid="{00000000-0009-0000-0000-000012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40"/>
  <sheetViews>
    <sheetView zoomScale="95" zoomScaleNormal="95" workbookViewId="0">
      <pane xSplit="2" ySplit="1" topLeftCell="E27" activePane="bottomRight" state="frozen"/>
      <selection activeCell="L21" sqref="L21"/>
      <selection pane="topRight" activeCell="L21" sqref="L21"/>
      <selection pane="bottomLeft" activeCell="L21" sqref="L21"/>
      <selection pane="bottomRight" activeCell="L21" sqref="L21"/>
    </sheetView>
  </sheetViews>
  <sheetFormatPr defaultColWidth="8.85546875" defaultRowHeight="15" x14ac:dyDescent="0.25"/>
  <cols>
    <col min="1" max="1" width="16.28515625" style="20" customWidth="1"/>
    <col min="2" max="3" width="17" style="20" customWidth="1"/>
    <col min="4" max="5" width="15.7109375" style="20" customWidth="1"/>
    <col min="6" max="7" width="13.7109375" style="20" customWidth="1"/>
    <col min="8" max="8" width="14.7109375" style="20" customWidth="1"/>
    <col min="9" max="9" width="12.7109375" style="20" customWidth="1"/>
    <col min="10" max="10" width="15.7109375" style="20" customWidth="1"/>
    <col min="11" max="11" width="23.28515625" style="20" customWidth="1"/>
    <col min="12" max="13" width="15.7109375" style="20" customWidth="1"/>
    <col min="14" max="14" width="13.7109375" style="20" customWidth="1"/>
    <col min="15" max="15" width="15.7109375" style="20" customWidth="1"/>
    <col min="16" max="16" width="18" style="20" customWidth="1"/>
    <col min="17" max="19" width="15.7109375" style="20" customWidth="1"/>
    <col min="20" max="16384" width="8.85546875" style="20"/>
  </cols>
  <sheetData>
    <row r="1" spans="1:19" s="78" customFormat="1" ht="45" x14ac:dyDescent="0.25">
      <c r="A1" s="46" t="s">
        <v>635</v>
      </c>
      <c r="B1" s="40" t="s">
        <v>848</v>
      </c>
      <c r="C1" s="46" t="s">
        <v>619</v>
      </c>
      <c r="D1" s="40" t="s">
        <v>854</v>
      </c>
      <c r="E1" s="46" t="s">
        <v>750</v>
      </c>
      <c r="F1" s="46" t="s">
        <v>1273</v>
      </c>
      <c r="G1" s="46" t="s">
        <v>1274</v>
      </c>
      <c r="H1" s="46" t="s">
        <v>1275</v>
      </c>
      <c r="I1" s="46" t="s">
        <v>1276</v>
      </c>
      <c r="J1" s="46" t="s">
        <v>48</v>
      </c>
      <c r="K1" s="46" t="s">
        <v>1277</v>
      </c>
      <c r="L1" s="46" t="s">
        <v>1278</v>
      </c>
      <c r="M1" s="46" t="s">
        <v>1279</v>
      </c>
      <c r="N1" s="46" t="s">
        <v>49</v>
      </c>
      <c r="O1" s="46" t="s">
        <v>1280</v>
      </c>
      <c r="P1" s="46" t="s">
        <v>1281</v>
      </c>
      <c r="Q1" s="46" t="s">
        <v>1282</v>
      </c>
      <c r="R1" s="46" t="s">
        <v>797</v>
      </c>
      <c r="S1" s="46" t="s">
        <v>732</v>
      </c>
    </row>
    <row r="2" spans="1:19" ht="115.5" customHeight="1" x14ac:dyDescent="0.25">
      <c r="A2" s="31" t="s">
        <v>85</v>
      </c>
      <c r="B2" s="31" t="s">
        <v>50</v>
      </c>
      <c r="C2" s="31" t="s">
        <v>147</v>
      </c>
      <c r="D2" s="31" t="s">
        <v>86</v>
      </c>
      <c r="E2" s="31" t="s">
        <v>355</v>
      </c>
      <c r="F2" s="182">
        <v>8</v>
      </c>
      <c r="G2" s="183">
        <v>1</v>
      </c>
      <c r="H2" s="183">
        <v>1</v>
      </c>
      <c r="I2" s="184">
        <v>4.4299999999999999E-2</v>
      </c>
      <c r="J2" s="182">
        <v>10</v>
      </c>
      <c r="K2" s="183">
        <v>1</v>
      </c>
      <c r="L2" s="183">
        <v>1</v>
      </c>
      <c r="M2" s="184">
        <v>5.5399999999999998E-2</v>
      </c>
      <c r="N2" s="182">
        <v>10</v>
      </c>
      <c r="O2" s="183">
        <v>1</v>
      </c>
      <c r="P2" s="183">
        <v>1</v>
      </c>
      <c r="Q2" s="184">
        <v>5.5399999999999998E-2</v>
      </c>
      <c r="R2" s="182">
        <v>28</v>
      </c>
      <c r="S2" s="185" t="s">
        <v>1318</v>
      </c>
    </row>
    <row r="3" spans="1:19" ht="122.25" customHeight="1" x14ac:dyDescent="0.25">
      <c r="A3" s="31" t="s">
        <v>112</v>
      </c>
      <c r="B3" s="31" t="s">
        <v>50</v>
      </c>
      <c r="C3" s="31" t="s">
        <v>159</v>
      </c>
      <c r="D3" s="31" t="s">
        <v>133</v>
      </c>
      <c r="E3" s="31" t="s">
        <v>114</v>
      </c>
      <c r="F3" s="186">
        <v>1</v>
      </c>
      <c r="G3" s="183">
        <v>1</v>
      </c>
      <c r="H3" s="183">
        <v>1</v>
      </c>
      <c r="I3" s="187">
        <v>3.1199999999999999E-2</v>
      </c>
      <c r="J3" s="186">
        <v>1</v>
      </c>
      <c r="K3" s="183">
        <v>1</v>
      </c>
      <c r="L3" s="183">
        <v>1</v>
      </c>
      <c r="M3" s="187">
        <v>3.1199999999999999E-2</v>
      </c>
      <c r="N3" s="186">
        <v>1</v>
      </c>
      <c r="O3" s="183">
        <v>1</v>
      </c>
      <c r="P3" s="183">
        <v>1</v>
      </c>
      <c r="Q3" s="187">
        <v>3.1199999999999999E-2</v>
      </c>
      <c r="R3" s="188">
        <v>1</v>
      </c>
      <c r="S3" s="185" t="s">
        <v>1319</v>
      </c>
    </row>
    <row r="4" spans="1:19" ht="90" x14ac:dyDescent="0.25">
      <c r="A4" s="31" t="s">
        <v>132</v>
      </c>
      <c r="B4" s="31" t="s">
        <v>50</v>
      </c>
      <c r="C4" s="31" t="s">
        <v>154</v>
      </c>
      <c r="D4" s="31" t="s">
        <v>134</v>
      </c>
      <c r="E4" s="31" t="s">
        <v>366</v>
      </c>
      <c r="F4" s="185">
        <v>125</v>
      </c>
      <c r="G4" s="183">
        <v>1</v>
      </c>
      <c r="H4" s="183">
        <v>1</v>
      </c>
      <c r="I4" s="184">
        <v>4.4299999999999999E-2</v>
      </c>
      <c r="J4" s="185">
        <v>150</v>
      </c>
      <c r="K4" s="183">
        <v>1</v>
      </c>
      <c r="L4" s="183">
        <v>1</v>
      </c>
      <c r="M4" s="187">
        <v>5.5399999999999998E-2</v>
      </c>
      <c r="N4" s="185">
        <v>150</v>
      </c>
      <c r="O4" s="183">
        <v>1</v>
      </c>
      <c r="P4" s="183">
        <v>1</v>
      </c>
      <c r="Q4" s="187">
        <v>5.5399999999999998E-2</v>
      </c>
      <c r="R4" s="182">
        <v>425</v>
      </c>
      <c r="S4" s="185" t="s">
        <v>1320</v>
      </c>
    </row>
    <row r="5" spans="1:19" ht="75" x14ac:dyDescent="0.25">
      <c r="A5" s="31" t="s">
        <v>132</v>
      </c>
      <c r="B5" s="31" t="s">
        <v>50</v>
      </c>
      <c r="C5" s="31" t="s">
        <v>375</v>
      </c>
      <c r="D5" s="31" t="s">
        <v>139</v>
      </c>
      <c r="E5" s="31" t="s">
        <v>367</v>
      </c>
      <c r="F5" s="185">
        <v>500</v>
      </c>
      <c r="G5" s="183">
        <v>1</v>
      </c>
      <c r="H5" s="183">
        <v>1</v>
      </c>
      <c r="I5" s="187">
        <v>5.5599999999999997E-2</v>
      </c>
      <c r="J5" s="185">
        <v>500</v>
      </c>
      <c r="K5" s="183">
        <v>1</v>
      </c>
      <c r="L5" s="183">
        <v>1</v>
      </c>
      <c r="M5" s="187">
        <v>5.5599999999999997E-2</v>
      </c>
      <c r="N5" s="185">
        <v>500</v>
      </c>
      <c r="O5" s="183">
        <v>1</v>
      </c>
      <c r="P5" s="183">
        <v>1</v>
      </c>
      <c r="Q5" s="187">
        <v>5.5599999999999997E-2</v>
      </c>
      <c r="R5" s="182">
        <v>1500</v>
      </c>
      <c r="S5" s="185" t="s">
        <v>1320</v>
      </c>
    </row>
    <row r="6" spans="1:19" ht="45" x14ac:dyDescent="0.25">
      <c r="A6" s="31" t="s">
        <v>135</v>
      </c>
      <c r="B6" s="31" t="s">
        <v>50</v>
      </c>
      <c r="C6" s="31" t="s">
        <v>136</v>
      </c>
      <c r="D6" s="31" t="s">
        <v>141</v>
      </c>
      <c r="E6" s="31" t="s">
        <v>97</v>
      </c>
      <c r="F6" s="186">
        <v>1</v>
      </c>
      <c r="G6" s="183">
        <v>1</v>
      </c>
      <c r="H6" s="183">
        <v>1</v>
      </c>
      <c r="I6" s="187">
        <v>4.65E-2</v>
      </c>
      <c r="J6" s="186">
        <v>1</v>
      </c>
      <c r="K6" s="183">
        <v>1</v>
      </c>
      <c r="L6" s="183">
        <v>1</v>
      </c>
      <c r="M6" s="187">
        <v>4.65E-2</v>
      </c>
      <c r="N6" s="186">
        <v>1</v>
      </c>
      <c r="O6" s="183">
        <v>1</v>
      </c>
      <c r="P6" s="183">
        <v>1</v>
      </c>
      <c r="Q6" s="187">
        <v>4.65E-2</v>
      </c>
      <c r="R6" s="186">
        <v>1</v>
      </c>
      <c r="S6" s="185" t="s">
        <v>1321</v>
      </c>
    </row>
    <row r="7" spans="1:19" ht="45" x14ac:dyDescent="0.25">
      <c r="A7" s="31" t="s">
        <v>138</v>
      </c>
      <c r="B7" s="31" t="s">
        <v>50</v>
      </c>
      <c r="C7" s="31" t="s">
        <v>155</v>
      </c>
      <c r="D7" s="31" t="s">
        <v>88</v>
      </c>
      <c r="E7" s="31" t="s">
        <v>359</v>
      </c>
      <c r="F7" s="189" t="s">
        <v>51</v>
      </c>
      <c r="G7" s="189" t="s">
        <v>51</v>
      </c>
      <c r="H7" s="189" t="s">
        <v>51</v>
      </c>
      <c r="I7" s="189" t="s">
        <v>51</v>
      </c>
      <c r="J7" s="186">
        <v>1</v>
      </c>
      <c r="K7" s="183">
        <v>1</v>
      </c>
      <c r="L7" s="183">
        <v>1</v>
      </c>
      <c r="M7" s="187">
        <v>0.18049999999999999</v>
      </c>
      <c r="N7" s="185" t="s">
        <v>51</v>
      </c>
      <c r="O7" s="186" t="s">
        <v>51</v>
      </c>
      <c r="P7" s="184" t="s">
        <v>51</v>
      </c>
      <c r="Q7" s="184" t="s">
        <v>51</v>
      </c>
      <c r="R7" s="186">
        <v>1</v>
      </c>
      <c r="S7" s="185" t="s">
        <v>1322</v>
      </c>
    </row>
    <row r="8" spans="1:19" ht="45" x14ac:dyDescent="0.25">
      <c r="A8" s="31" t="s">
        <v>138</v>
      </c>
      <c r="B8" s="31" t="s">
        <v>50</v>
      </c>
      <c r="C8" s="31" t="s">
        <v>156</v>
      </c>
      <c r="D8" s="31" t="s">
        <v>243</v>
      </c>
      <c r="E8" s="31" t="s">
        <v>359</v>
      </c>
      <c r="F8" s="189" t="s">
        <v>51</v>
      </c>
      <c r="G8" s="189" t="s">
        <v>51</v>
      </c>
      <c r="H8" s="189" t="s">
        <v>51</v>
      </c>
      <c r="I8" s="189" t="s">
        <v>51</v>
      </c>
      <c r="J8" s="186">
        <v>1</v>
      </c>
      <c r="K8" s="183">
        <v>1</v>
      </c>
      <c r="L8" s="183">
        <v>1</v>
      </c>
      <c r="M8" s="187">
        <v>0.18049999999999999</v>
      </c>
      <c r="N8" s="185" t="s">
        <v>51</v>
      </c>
      <c r="O8" s="186" t="s">
        <v>51</v>
      </c>
      <c r="P8" s="184" t="s">
        <v>51</v>
      </c>
      <c r="Q8" s="184" t="s">
        <v>51</v>
      </c>
      <c r="R8" s="186">
        <v>1</v>
      </c>
      <c r="S8" s="185" t="s">
        <v>1322</v>
      </c>
    </row>
    <row r="9" spans="1:19" ht="60" x14ac:dyDescent="0.25">
      <c r="A9" s="31" t="s">
        <v>87</v>
      </c>
      <c r="B9" s="31" t="s">
        <v>50</v>
      </c>
      <c r="C9" s="31" t="s">
        <v>157</v>
      </c>
      <c r="D9" s="31" t="s">
        <v>90</v>
      </c>
      <c r="E9" s="31" t="s">
        <v>368</v>
      </c>
      <c r="F9" s="185">
        <v>10</v>
      </c>
      <c r="G9" s="183">
        <v>1</v>
      </c>
      <c r="H9" s="183">
        <v>1</v>
      </c>
      <c r="I9" s="187">
        <v>4.41E-2</v>
      </c>
      <c r="J9" s="185">
        <v>10</v>
      </c>
      <c r="K9" s="183">
        <v>1</v>
      </c>
      <c r="L9" s="183">
        <v>1</v>
      </c>
      <c r="M9" s="187">
        <v>4.41E-2</v>
      </c>
      <c r="N9" s="185">
        <v>10</v>
      </c>
      <c r="O9" s="183">
        <v>1</v>
      </c>
      <c r="P9" s="183">
        <v>1</v>
      </c>
      <c r="Q9" s="187">
        <v>4.41E-2</v>
      </c>
      <c r="R9" s="182">
        <v>30</v>
      </c>
      <c r="S9" s="185" t="s">
        <v>1323</v>
      </c>
    </row>
    <row r="10" spans="1:19" ht="60" x14ac:dyDescent="0.25">
      <c r="A10" s="31" t="s">
        <v>87</v>
      </c>
      <c r="B10" s="31" t="s">
        <v>50</v>
      </c>
      <c r="C10" s="31" t="s">
        <v>158</v>
      </c>
      <c r="D10" s="31" t="s">
        <v>93</v>
      </c>
      <c r="E10" s="31" t="s">
        <v>369</v>
      </c>
      <c r="F10" s="185">
        <v>6</v>
      </c>
      <c r="G10" s="183">
        <v>1</v>
      </c>
      <c r="H10" s="183">
        <v>1</v>
      </c>
      <c r="I10" s="187">
        <v>5.16E-2</v>
      </c>
      <c r="J10" s="185" t="s">
        <v>51</v>
      </c>
      <c r="K10" s="183" t="s">
        <v>51</v>
      </c>
      <c r="L10" s="183" t="s">
        <v>51</v>
      </c>
      <c r="M10" s="185" t="s">
        <v>51</v>
      </c>
      <c r="N10" s="185" t="s">
        <v>51</v>
      </c>
      <c r="O10" s="185" t="s">
        <v>51</v>
      </c>
      <c r="P10" s="185" t="s">
        <v>51</v>
      </c>
      <c r="Q10" s="185" t="s">
        <v>51</v>
      </c>
      <c r="R10" s="185">
        <v>6</v>
      </c>
      <c r="S10" s="185" t="s">
        <v>1323</v>
      </c>
    </row>
    <row r="11" spans="1:19" ht="60" x14ac:dyDescent="0.25">
      <c r="A11" s="31" t="s">
        <v>87</v>
      </c>
      <c r="B11" s="31" t="s">
        <v>50</v>
      </c>
      <c r="C11" s="31" t="s">
        <v>148</v>
      </c>
      <c r="D11" s="31" t="s">
        <v>96</v>
      </c>
      <c r="E11" s="31" t="s">
        <v>356</v>
      </c>
      <c r="F11" s="185">
        <v>10</v>
      </c>
      <c r="G11" s="183">
        <v>1</v>
      </c>
      <c r="H11" s="183">
        <v>1</v>
      </c>
      <c r="I11" s="187">
        <v>3.6799999999999999E-2</v>
      </c>
      <c r="J11" s="185">
        <v>10</v>
      </c>
      <c r="K11" s="183">
        <v>1</v>
      </c>
      <c r="L11" s="183">
        <v>1</v>
      </c>
      <c r="M11" s="187">
        <v>3.6799999999999999E-2</v>
      </c>
      <c r="N11" s="185">
        <v>10</v>
      </c>
      <c r="O11" s="183">
        <v>1</v>
      </c>
      <c r="P11" s="183">
        <v>1</v>
      </c>
      <c r="Q11" s="187">
        <v>3.6799999999999999E-2</v>
      </c>
      <c r="R11" s="182">
        <v>30</v>
      </c>
      <c r="S11" s="185" t="s">
        <v>1323</v>
      </c>
    </row>
    <row r="12" spans="1:19" ht="75" x14ac:dyDescent="0.25">
      <c r="A12" s="31" t="s">
        <v>89</v>
      </c>
      <c r="B12" s="31" t="s">
        <v>50</v>
      </c>
      <c r="C12" s="31" t="s">
        <v>149</v>
      </c>
      <c r="D12" s="31"/>
      <c r="E12" s="31" t="s">
        <v>357</v>
      </c>
      <c r="F12" s="185">
        <v>58</v>
      </c>
      <c r="G12" s="183">
        <v>1</v>
      </c>
      <c r="H12" s="183">
        <v>1</v>
      </c>
      <c r="I12" s="187">
        <v>3.4599999999999999E-2</v>
      </c>
      <c r="J12" s="185" t="s">
        <v>51</v>
      </c>
      <c r="K12" s="185" t="s">
        <v>51</v>
      </c>
      <c r="L12" s="185" t="s">
        <v>51</v>
      </c>
      <c r="M12" s="185" t="s">
        <v>51</v>
      </c>
      <c r="N12" s="185" t="s">
        <v>51</v>
      </c>
      <c r="O12" s="185" t="s">
        <v>51</v>
      </c>
      <c r="P12" s="185" t="s">
        <v>51</v>
      </c>
      <c r="Q12" s="185" t="s">
        <v>51</v>
      </c>
      <c r="R12" s="185">
        <v>58</v>
      </c>
      <c r="S12" s="185" t="s">
        <v>1324</v>
      </c>
    </row>
    <row r="13" spans="1:19" ht="132.75" customHeight="1" x14ac:dyDescent="0.25">
      <c r="A13" s="31" t="s">
        <v>89</v>
      </c>
      <c r="B13" s="31" t="s">
        <v>50</v>
      </c>
      <c r="C13" s="31" t="s">
        <v>160</v>
      </c>
      <c r="D13" s="31" t="s">
        <v>111</v>
      </c>
      <c r="E13" s="31" t="s">
        <v>358</v>
      </c>
      <c r="F13" s="185">
        <v>100</v>
      </c>
      <c r="G13" s="183">
        <v>1</v>
      </c>
      <c r="H13" s="183">
        <v>1</v>
      </c>
      <c r="I13" s="187">
        <v>5.5591227738962697E-2</v>
      </c>
      <c r="J13" s="185">
        <v>100</v>
      </c>
      <c r="K13" s="183">
        <v>1</v>
      </c>
      <c r="L13" s="183">
        <v>1</v>
      </c>
      <c r="M13" s="187">
        <v>5.5591227738962697E-2</v>
      </c>
      <c r="N13" s="185">
        <v>45</v>
      </c>
      <c r="O13" s="183">
        <v>1</v>
      </c>
      <c r="P13" s="183">
        <v>1</v>
      </c>
      <c r="Q13" s="187">
        <v>2.5020000000000001E-2</v>
      </c>
      <c r="R13" s="182">
        <v>245</v>
      </c>
      <c r="S13" s="185" t="s">
        <v>1324</v>
      </c>
    </row>
    <row r="14" spans="1:19" ht="75" x14ac:dyDescent="0.25">
      <c r="A14" s="31" t="s">
        <v>91</v>
      </c>
      <c r="B14" s="31" t="s">
        <v>50</v>
      </c>
      <c r="C14" s="31" t="s">
        <v>150</v>
      </c>
      <c r="D14" s="31" t="s">
        <v>124</v>
      </c>
      <c r="E14" s="31" t="s">
        <v>359</v>
      </c>
      <c r="F14" s="190">
        <v>0.5</v>
      </c>
      <c r="G14" s="183">
        <v>1</v>
      </c>
      <c r="H14" s="183">
        <v>1</v>
      </c>
      <c r="I14" s="185">
        <v>0</v>
      </c>
      <c r="J14" s="190">
        <v>0.5</v>
      </c>
      <c r="K14" s="183">
        <v>1</v>
      </c>
      <c r="L14" s="183">
        <v>1</v>
      </c>
      <c r="M14" s="187">
        <v>4.65E-2</v>
      </c>
      <c r="N14" s="185" t="s">
        <v>51</v>
      </c>
      <c r="O14" s="190" t="s">
        <v>51</v>
      </c>
      <c r="P14" s="185" t="s">
        <v>51</v>
      </c>
      <c r="Q14" s="185" t="s">
        <v>51</v>
      </c>
      <c r="R14" s="188">
        <v>1</v>
      </c>
      <c r="S14" s="185" t="s">
        <v>1325</v>
      </c>
    </row>
    <row r="15" spans="1:19" ht="111.75" customHeight="1" x14ac:dyDescent="0.25">
      <c r="A15" s="31" t="s">
        <v>91</v>
      </c>
      <c r="B15" s="31" t="s">
        <v>50</v>
      </c>
      <c r="C15" s="31" t="s">
        <v>151</v>
      </c>
      <c r="D15" s="31" t="s">
        <v>125</v>
      </c>
      <c r="E15" s="31" t="s">
        <v>359</v>
      </c>
      <c r="F15" s="185" t="s">
        <v>51</v>
      </c>
      <c r="G15" s="190" t="s">
        <v>51</v>
      </c>
      <c r="H15" s="190" t="s">
        <v>51</v>
      </c>
      <c r="I15" s="185" t="s">
        <v>51</v>
      </c>
      <c r="J15" s="185" t="s">
        <v>51</v>
      </c>
      <c r="K15" s="185" t="s">
        <v>51</v>
      </c>
      <c r="L15" s="185" t="s">
        <v>51</v>
      </c>
      <c r="M15" s="185" t="s">
        <v>51</v>
      </c>
      <c r="N15" s="190">
        <v>1</v>
      </c>
      <c r="O15" s="183">
        <v>1</v>
      </c>
      <c r="P15" s="183">
        <v>1</v>
      </c>
      <c r="Q15" s="184">
        <v>4.65E-2</v>
      </c>
      <c r="R15" s="188">
        <v>1</v>
      </c>
      <c r="S15" s="185" t="s">
        <v>1325</v>
      </c>
    </row>
    <row r="16" spans="1:19" ht="45" x14ac:dyDescent="0.25">
      <c r="A16" s="31" t="s">
        <v>94</v>
      </c>
      <c r="B16" s="31" t="s">
        <v>50</v>
      </c>
      <c r="C16" s="31" t="s">
        <v>95</v>
      </c>
      <c r="D16" s="31" t="s">
        <v>370</v>
      </c>
      <c r="E16" s="31" t="s">
        <v>97</v>
      </c>
      <c r="F16" s="190">
        <v>1</v>
      </c>
      <c r="G16" s="183">
        <v>1</v>
      </c>
      <c r="H16" s="183">
        <v>1</v>
      </c>
      <c r="I16" s="191">
        <v>4.3400000000000001E-2</v>
      </c>
      <c r="J16" s="190">
        <v>1</v>
      </c>
      <c r="K16" s="183">
        <v>1</v>
      </c>
      <c r="L16" s="183">
        <v>1</v>
      </c>
      <c r="M16" s="191">
        <v>4.3400000000000001E-2</v>
      </c>
      <c r="N16" s="190">
        <v>1</v>
      </c>
      <c r="O16" s="183">
        <v>1</v>
      </c>
      <c r="P16" s="183">
        <v>1</v>
      </c>
      <c r="Q16" s="191">
        <v>4.3400000000000001E-2</v>
      </c>
      <c r="R16" s="188">
        <v>1</v>
      </c>
      <c r="S16" s="185" t="s">
        <v>1326</v>
      </c>
    </row>
    <row r="17" spans="1:19" ht="60" x14ac:dyDescent="0.25">
      <c r="A17" s="31" t="s">
        <v>98</v>
      </c>
      <c r="B17" s="31" t="s">
        <v>50</v>
      </c>
      <c r="C17" s="31" t="s">
        <v>99</v>
      </c>
      <c r="D17" s="31" t="s">
        <v>371</v>
      </c>
      <c r="E17" s="31" t="s">
        <v>101</v>
      </c>
      <c r="F17" s="185">
        <v>20</v>
      </c>
      <c r="G17" s="183">
        <v>1</v>
      </c>
      <c r="H17" s="183">
        <v>1</v>
      </c>
      <c r="I17" s="187">
        <v>4.48E-2</v>
      </c>
      <c r="J17" s="185">
        <v>20</v>
      </c>
      <c r="K17" s="183">
        <v>1</v>
      </c>
      <c r="L17" s="183">
        <v>1</v>
      </c>
      <c r="M17" s="187">
        <v>4.48E-2</v>
      </c>
      <c r="N17" s="185">
        <v>20</v>
      </c>
      <c r="O17" s="183">
        <v>1</v>
      </c>
      <c r="P17" s="183">
        <v>1</v>
      </c>
      <c r="Q17" s="187">
        <v>4.48E-2</v>
      </c>
      <c r="R17" s="182">
        <v>60</v>
      </c>
      <c r="S17" s="185" t="s">
        <v>1327</v>
      </c>
    </row>
    <row r="18" spans="1:19" ht="75" x14ac:dyDescent="0.25">
      <c r="A18" s="31" t="s">
        <v>102</v>
      </c>
      <c r="B18" s="31" t="s">
        <v>50</v>
      </c>
      <c r="C18" s="31" t="s">
        <v>103</v>
      </c>
      <c r="D18" s="31" t="s">
        <v>372</v>
      </c>
      <c r="E18" s="31" t="s">
        <v>360</v>
      </c>
      <c r="F18" s="190">
        <v>0.9</v>
      </c>
      <c r="G18" s="183">
        <v>1</v>
      </c>
      <c r="H18" s="183">
        <v>1</v>
      </c>
      <c r="I18" s="187">
        <v>3.4299999999999997E-2</v>
      </c>
      <c r="J18" s="190">
        <v>0.9</v>
      </c>
      <c r="K18" s="183">
        <v>1</v>
      </c>
      <c r="L18" s="183">
        <v>1</v>
      </c>
      <c r="M18" s="187">
        <v>3.4299999999999997E-2</v>
      </c>
      <c r="N18" s="190">
        <v>0.9</v>
      </c>
      <c r="O18" s="183">
        <v>1</v>
      </c>
      <c r="P18" s="183">
        <v>1</v>
      </c>
      <c r="Q18" s="187">
        <v>3.4299999999999997E-2</v>
      </c>
      <c r="R18" s="188">
        <v>0.9</v>
      </c>
      <c r="S18" s="185" t="s">
        <v>1328</v>
      </c>
    </row>
    <row r="19" spans="1:19" ht="60" x14ac:dyDescent="0.25">
      <c r="A19" s="31" t="s">
        <v>105</v>
      </c>
      <c r="B19" s="31" t="s">
        <v>50</v>
      </c>
      <c r="C19" s="31" t="s">
        <v>106</v>
      </c>
      <c r="D19" s="31" t="s">
        <v>373</v>
      </c>
      <c r="E19" s="31" t="s">
        <v>108</v>
      </c>
      <c r="F19" s="190">
        <v>1</v>
      </c>
      <c r="G19" s="183">
        <v>1</v>
      </c>
      <c r="H19" s="183">
        <v>1</v>
      </c>
      <c r="I19" s="187">
        <v>8.5099999999999995E-2</v>
      </c>
      <c r="J19" s="190">
        <v>1</v>
      </c>
      <c r="K19" s="183">
        <v>1</v>
      </c>
      <c r="L19" s="183">
        <v>1</v>
      </c>
      <c r="M19" s="187">
        <v>8.5099999999999995E-2</v>
      </c>
      <c r="N19" s="190">
        <v>1</v>
      </c>
      <c r="O19" s="183">
        <v>1</v>
      </c>
      <c r="P19" s="183">
        <v>1</v>
      </c>
      <c r="Q19" s="187">
        <v>8.5099999999999995E-2</v>
      </c>
      <c r="R19" s="188">
        <v>1</v>
      </c>
      <c r="S19" s="185" t="s">
        <v>1329</v>
      </c>
    </row>
    <row r="20" spans="1:19" ht="60" x14ac:dyDescent="0.25">
      <c r="A20" s="31" t="s">
        <v>109</v>
      </c>
      <c r="B20" s="31" t="s">
        <v>75</v>
      </c>
      <c r="C20" s="31" t="s">
        <v>110</v>
      </c>
      <c r="D20" s="31" t="s">
        <v>374</v>
      </c>
      <c r="E20" s="31" t="s">
        <v>361</v>
      </c>
      <c r="F20" s="185" t="s">
        <v>1283</v>
      </c>
      <c r="G20" s="183">
        <v>1</v>
      </c>
      <c r="H20" s="183">
        <v>1</v>
      </c>
      <c r="I20" s="187">
        <v>3.1199999999999999E-2</v>
      </c>
      <c r="J20" s="185" t="s">
        <v>1283</v>
      </c>
      <c r="K20" s="183">
        <v>1</v>
      </c>
      <c r="L20" s="183">
        <v>1</v>
      </c>
      <c r="M20" s="187">
        <v>3.1199999999999999E-2</v>
      </c>
      <c r="N20" s="185" t="s">
        <v>1283</v>
      </c>
      <c r="O20" s="183">
        <v>1</v>
      </c>
      <c r="P20" s="183">
        <v>1</v>
      </c>
      <c r="Q20" s="187">
        <v>3.1199999999999999E-2</v>
      </c>
      <c r="R20" s="182" t="s">
        <v>51</v>
      </c>
      <c r="S20" s="185" t="s">
        <v>1330</v>
      </c>
    </row>
    <row r="21" spans="1:19" ht="90" x14ac:dyDescent="0.25">
      <c r="A21" s="31" t="s">
        <v>115</v>
      </c>
      <c r="B21" s="31" t="s">
        <v>75</v>
      </c>
      <c r="C21" s="31" t="s">
        <v>116</v>
      </c>
      <c r="D21" s="31" t="s">
        <v>117</v>
      </c>
      <c r="E21" s="31" t="s">
        <v>362</v>
      </c>
      <c r="F21" s="185" t="s">
        <v>1283</v>
      </c>
      <c r="G21" s="183">
        <v>1</v>
      </c>
      <c r="H21" s="183">
        <v>1</v>
      </c>
      <c r="I21" s="187">
        <v>3.1199999999999999E-2</v>
      </c>
      <c r="J21" s="185" t="s">
        <v>1283</v>
      </c>
      <c r="K21" s="183">
        <v>1</v>
      </c>
      <c r="L21" s="183">
        <v>1</v>
      </c>
      <c r="M21" s="187">
        <v>3.1199999999999999E-2</v>
      </c>
      <c r="N21" s="185" t="s">
        <v>1283</v>
      </c>
      <c r="O21" s="183">
        <v>1</v>
      </c>
      <c r="P21" s="183">
        <v>1</v>
      </c>
      <c r="Q21" s="187">
        <v>3.1199999999999999E-2</v>
      </c>
      <c r="R21" s="182" t="s">
        <v>51</v>
      </c>
      <c r="S21" s="185" t="s">
        <v>1331</v>
      </c>
    </row>
    <row r="22" spans="1:19" ht="75" x14ac:dyDescent="0.25">
      <c r="A22" s="31" t="s">
        <v>118</v>
      </c>
      <c r="B22" s="31" t="s">
        <v>75</v>
      </c>
      <c r="C22" s="31" t="s">
        <v>119</v>
      </c>
      <c r="D22" s="31" t="s">
        <v>120</v>
      </c>
      <c r="E22" s="31" t="s">
        <v>363</v>
      </c>
      <c r="F22" s="185" t="s">
        <v>1283</v>
      </c>
      <c r="G22" s="183">
        <v>1</v>
      </c>
      <c r="H22" s="183">
        <v>1</v>
      </c>
      <c r="I22" s="187">
        <v>4.65E-2</v>
      </c>
      <c r="J22" s="185" t="s">
        <v>1283</v>
      </c>
      <c r="K22" s="183">
        <v>1</v>
      </c>
      <c r="L22" s="183">
        <v>1</v>
      </c>
      <c r="M22" s="187">
        <v>4.65E-2</v>
      </c>
      <c r="N22" s="185" t="s">
        <v>1283</v>
      </c>
      <c r="O22" s="183">
        <v>1</v>
      </c>
      <c r="P22" s="183">
        <v>1</v>
      </c>
      <c r="Q22" s="187">
        <v>4.65E-2</v>
      </c>
      <c r="R22" s="182" t="s">
        <v>51</v>
      </c>
      <c r="S22" s="185" t="s">
        <v>1332</v>
      </c>
    </row>
    <row r="23" spans="1:19" ht="30" x14ac:dyDescent="0.25">
      <c r="A23" s="31" t="s">
        <v>788</v>
      </c>
      <c r="B23" s="31" t="s">
        <v>50</v>
      </c>
      <c r="C23" s="31" t="s">
        <v>121</v>
      </c>
      <c r="D23" s="31" t="s">
        <v>122</v>
      </c>
      <c r="E23" s="31" t="s">
        <v>52</v>
      </c>
      <c r="F23" s="185">
        <v>55</v>
      </c>
      <c r="G23" s="183">
        <v>1</v>
      </c>
      <c r="H23" s="183">
        <v>1</v>
      </c>
      <c r="I23" s="187">
        <v>4.65E-2</v>
      </c>
      <c r="J23" s="185">
        <v>55</v>
      </c>
      <c r="K23" s="183">
        <v>1</v>
      </c>
      <c r="L23" s="183">
        <v>1</v>
      </c>
      <c r="M23" s="187">
        <v>4.65E-2</v>
      </c>
      <c r="N23" s="185">
        <v>55</v>
      </c>
      <c r="O23" s="183">
        <v>1</v>
      </c>
      <c r="P23" s="183">
        <v>1</v>
      </c>
      <c r="Q23" s="187">
        <v>4.65E-2</v>
      </c>
      <c r="R23" s="182">
        <v>165</v>
      </c>
      <c r="S23" s="185" t="s">
        <v>1333</v>
      </c>
    </row>
    <row r="24" spans="1:19" ht="45" x14ac:dyDescent="0.25">
      <c r="A24" s="31" t="s">
        <v>788</v>
      </c>
      <c r="B24" s="31" t="s">
        <v>50</v>
      </c>
      <c r="C24" s="31" t="s">
        <v>123</v>
      </c>
      <c r="D24" s="31" t="s">
        <v>124</v>
      </c>
      <c r="E24" s="31" t="s">
        <v>52</v>
      </c>
      <c r="F24" s="185">
        <v>205</v>
      </c>
      <c r="G24" s="183">
        <v>1</v>
      </c>
      <c r="H24" s="183">
        <v>1</v>
      </c>
      <c r="I24" s="187">
        <v>4.65E-2</v>
      </c>
      <c r="J24" s="185">
        <v>205</v>
      </c>
      <c r="K24" s="183">
        <v>1</v>
      </c>
      <c r="L24" s="183">
        <v>1</v>
      </c>
      <c r="M24" s="187">
        <v>4.65E-2</v>
      </c>
      <c r="N24" s="185">
        <v>205</v>
      </c>
      <c r="O24" s="183">
        <v>1</v>
      </c>
      <c r="P24" s="183">
        <v>1</v>
      </c>
      <c r="Q24" s="187">
        <v>4.65E-2</v>
      </c>
      <c r="R24" s="182">
        <v>615</v>
      </c>
      <c r="S24" s="185" t="s">
        <v>1334</v>
      </c>
    </row>
    <row r="25" spans="1:19" ht="60" x14ac:dyDescent="0.25">
      <c r="A25" s="31" t="s">
        <v>788</v>
      </c>
      <c r="B25" s="31" t="s">
        <v>50</v>
      </c>
      <c r="C25" s="31" t="s">
        <v>152</v>
      </c>
      <c r="D25" s="31" t="s">
        <v>125</v>
      </c>
      <c r="E25" s="31" t="s">
        <v>52</v>
      </c>
      <c r="F25" s="185">
        <v>205</v>
      </c>
      <c r="G25" s="183">
        <v>1</v>
      </c>
      <c r="H25" s="183">
        <v>1</v>
      </c>
      <c r="I25" s="187">
        <v>4.65E-2</v>
      </c>
      <c r="J25" s="185">
        <v>205</v>
      </c>
      <c r="K25" s="183">
        <v>1</v>
      </c>
      <c r="L25" s="183">
        <v>1</v>
      </c>
      <c r="M25" s="187">
        <v>4.65E-2</v>
      </c>
      <c r="N25" s="185">
        <v>205</v>
      </c>
      <c r="O25" s="183">
        <v>1</v>
      </c>
      <c r="P25" s="183">
        <v>1</v>
      </c>
      <c r="Q25" s="187">
        <v>4.65E-2</v>
      </c>
      <c r="R25" s="182">
        <v>615</v>
      </c>
      <c r="S25" s="185" t="s">
        <v>1335</v>
      </c>
    </row>
    <row r="26" spans="1:19" ht="75" x14ac:dyDescent="0.25">
      <c r="A26" s="31" t="s">
        <v>788</v>
      </c>
      <c r="B26" s="31"/>
      <c r="C26" s="31" t="s">
        <v>153</v>
      </c>
      <c r="D26" s="31" t="s">
        <v>126</v>
      </c>
      <c r="E26" s="31" t="s">
        <v>52</v>
      </c>
      <c r="F26" s="185">
        <v>205</v>
      </c>
      <c r="G26" s="183">
        <v>1</v>
      </c>
      <c r="H26" s="183">
        <v>1</v>
      </c>
      <c r="I26" s="187">
        <v>4.65E-2</v>
      </c>
      <c r="J26" s="185">
        <v>205</v>
      </c>
      <c r="K26" s="183">
        <v>1</v>
      </c>
      <c r="L26" s="183">
        <v>1</v>
      </c>
      <c r="M26" s="187">
        <v>4.65E-2</v>
      </c>
      <c r="N26" s="185">
        <v>205</v>
      </c>
      <c r="O26" s="183">
        <v>1</v>
      </c>
      <c r="P26" s="183">
        <v>1</v>
      </c>
      <c r="Q26" s="187">
        <v>4.65E-2</v>
      </c>
      <c r="R26" s="182">
        <v>615</v>
      </c>
      <c r="S26" s="185" t="s">
        <v>1336</v>
      </c>
    </row>
    <row r="27" spans="1:19" ht="60.75" customHeight="1" x14ac:dyDescent="0.25">
      <c r="A27" s="31" t="s">
        <v>788</v>
      </c>
      <c r="B27" s="31" t="s">
        <v>50</v>
      </c>
      <c r="C27" s="31" t="s">
        <v>885</v>
      </c>
      <c r="D27" s="31" t="s">
        <v>127</v>
      </c>
      <c r="E27" s="31" t="s">
        <v>52</v>
      </c>
      <c r="F27" s="185">
        <v>205</v>
      </c>
      <c r="G27" s="183">
        <v>1</v>
      </c>
      <c r="H27" s="183">
        <v>1</v>
      </c>
      <c r="I27" s="187">
        <v>4.65E-2</v>
      </c>
      <c r="J27" s="185">
        <v>205</v>
      </c>
      <c r="K27" s="183">
        <v>1</v>
      </c>
      <c r="L27" s="183">
        <v>1</v>
      </c>
      <c r="M27" s="187">
        <v>4.65E-2</v>
      </c>
      <c r="N27" s="185">
        <v>205</v>
      </c>
      <c r="O27" s="183">
        <v>1</v>
      </c>
      <c r="P27" s="183">
        <v>1</v>
      </c>
      <c r="Q27" s="187">
        <v>4.65E-2</v>
      </c>
      <c r="R27" s="182">
        <v>615</v>
      </c>
      <c r="S27" s="185" t="s">
        <v>1337</v>
      </c>
    </row>
    <row r="28" spans="1:19" ht="45" x14ac:dyDescent="0.25">
      <c r="A28" s="31" t="s">
        <v>788</v>
      </c>
      <c r="B28" s="31" t="s">
        <v>50</v>
      </c>
      <c r="C28" s="31" t="s">
        <v>128</v>
      </c>
      <c r="D28" s="31" t="s">
        <v>129</v>
      </c>
      <c r="E28" s="31" t="s">
        <v>364</v>
      </c>
      <c r="F28" s="185">
        <v>850</v>
      </c>
      <c r="G28" s="183">
        <v>1</v>
      </c>
      <c r="H28" s="183">
        <v>1</v>
      </c>
      <c r="I28" s="187">
        <v>4.65E-2</v>
      </c>
      <c r="J28" s="185">
        <v>850</v>
      </c>
      <c r="K28" s="183">
        <v>1</v>
      </c>
      <c r="L28" s="183">
        <v>1</v>
      </c>
      <c r="M28" s="187">
        <v>4.65E-2</v>
      </c>
      <c r="N28" s="185">
        <v>850</v>
      </c>
      <c r="O28" s="183">
        <v>1</v>
      </c>
      <c r="P28" s="183">
        <v>1</v>
      </c>
      <c r="Q28" s="187">
        <v>4.65E-2</v>
      </c>
      <c r="R28" s="182">
        <v>2550</v>
      </c>
      <c r="S28" s="185" t="s">
        <v>1338</v>
      </c>
    </row>
    <row r="29" spans="1:19" ht="45" x14ac:dyDescent="0.25">
      <c r="A29" s="31" t="s">
        <v>788</v>
      </c>
      <c r="B29" s="31" t="s">
        <v>50</v>
      </c>
      <c r="C29" s="31" t="s">
        <v>130</v>
      </c>
      <c r="D29" s="31" t="s">
        <v>131</v>
      </c>
      <c r="E29" s="31" t="s">
        <v>365</v>
      </c>
      <c r="F29" s="185">
        <v>144</v>
      </c>
      <c r="G29" s="183">
        <v>1</v>
      </c>
      <c r="H29" s="183">
        <v>1</v>
      </c>
      <c r="I29" s="187">
        <v>4.65E-2</v>
      </c>
      <c r="J29" s="185">
        <v>144</v>
      </c>
      <c r="K29" s="183">
        <v>1</v>
      </c>
      <c r="L29" s="183">
        <v>1</v>
      </c>
      <c r="M29" s="187">
        <v>4.65E-2</v>
      </c>
      <c r="N29" s="185">
        <v>144</v>
      </c>
      <c r="O29" s="183">
        <v>1</v>
      </c>
      <c r="P29" s="183">
        <v>1</v>
      </c>
      <c r="Q29" s="187">
        <v>4.65E-2</v>
      </c>
      <c r="R29" s="182">
        <v>432</v>
      </c>
      <c r="S29" s="185" t="s">
        <v>1339</v>
      </c>
    </row>
    <row r="30" spans="1:19" ht="75" x14ac:dyDescent="0.25">
      <c r="A30" s="31" t="s">
        <v>143</v>
      </c>
      <c r="B30" s="185" t="s">
        <v>51</v>
      </c>
      <c r="C30" s="31" t="s">
        <v>966</v>
      </c>
      <c r="D30" s="185" t="s">
        <v>51</v>
      </c>
      <c r="E30" s="185" t="s">
        <v>51</v>
      </c>
      <c r="F30" s="185" t="s">
        <v>51</v>
      </c>
      <c r="G30" s="185" t="s">
        <v>51</v>
      </c>
      <c r="H30" s="185" t="s">
        <v>51</v>
      </c>
      <c r="I30" s="185" t="s">
        <v>51</v>
      </c>
      <c r="J30" s="185" t="s">
        <v>51</v>
      </c>
      <c r="K30" s="185" t="s">
        <v>51</v>
      </c>
      <c r="L30" s="185" t="s">
        <v>51</v>
      </c>
      <c r="M30" s="185" t="s">
        <v>51</v>
      </c>
      <c r="N30" s="185" t="s">
        <v>51</v>
      </c>
      <c r="O30" s="185" t="s">
        <v>51</v>
      </c>
      <c r="P30" s="185" t="s">
        <v>51</v>
      </c>
      <c r="Q30" s="185" t="s">
        <v>51</v>
      </c>
      <c r="R30" s="185" t="s">
        <v>51</v>
      </c>
      <c r="S30" s="185" t="s">
        <v>1340</v>
      </c>
    </row>
    <row r="31" spans="1:19" ht="75" x14ac:dyDescent="0.25">
      <c r="A31" s="31" t="s">
        <v>144</v>
      </c>
      <c r="B31" s="185" t="s">
        <v>51</v>
      </c>
      <c r="C31" s="31" t="s">
        <v>966</v>
      </c>
      <c r="D31" s="185" t="s">
        <v>51</v>
      </c>
      <c r="E31" s="185" t="s">
        <v>51</v>
      </c>
      <c r="F31" s="185" t="s">
        <v>51</v>
      </c>
      <c r="G31" s="185" t="s">
        <v>51</v>
      </c>
      <c r="H31" s="185" t="s">
        <v>51</v>
      </c>
      <c r="I31" s="185" t="s">
        <v>51</v>
      </c>
      <c r="J31" s="185" t="s">
        <v>51</v>
      </c>
      <c r="K31" s="185" t="s">
        <v>51</v>
      </c>
      <c r="L31" s="185" t="s">
        <v>51</v>
      </c>
      <c r="M31" s="185" t="s">
        <v>51</v>
      </c>
      <c r="N31" s="185" t="s">
        <v>51</v>
      </c>
      <c r="O31" s="185" t="s">
        <v>51</v>
      </c>
      <c r="P31" s="185" t="s">
        <v>51</v>
      </c>
      <c r="Q31" s="185" t="s">
        <v>51</v>
      </c>
      <c r="R31" s="185" t="s">
        <v>51</v>
      </c>
      <c r="S31" s="185" t="s">
        <v>1341</v>
      </c>
    </row>
    <row r="32" spans="1:19" ht="75" x14ac:dyDescent="0.25">
      <c r="A32" s="31" t="s">
        <v>145</v>
      </c>
      <c r="B32" s="185" t="s">
        <v>51</v>
      </c>
      <c r="C32" s="31" t="s">
        <v>966</v>
      </c>
      <c r="D32" s="185" t="s">
        <v>51</v>
      </c>
      <c r="E32" s="185" t="s">
        <v>51</v>
      </c>
      <c r="F32" s="185" t="s">
        <v>51</v>
      </c>
      <c r="G32" s="185" t="s">
        <v>51</v>
      </c>
      <c r="H32" s="185" t="s">
        <v>51</v>
      </c>
      <c r="I32" s="185" t="s">
        <v>51</v>
      </c>
      <c r="J32" s="185" t="s">
        <v>51</v>
      </c>
      <c r="K32" s="185" t="s">
        <v>51</v>
      </c>
      <c r="L32" s="185" t="s">
        <v>51</v>
      </c>
      <c r="M32" s="185" t="s">
        <v>51</v>
      </c>
      <c r="N32" s="185" t="s">
        <v>51</v>
      </c>
      <c r="O32" s="185" t="s">
        <v>51</v>
      </c>
      <c r="P32" s="185" t="s">
        <v>51</v>
      </c>
      <c r="Q32" s="185" t="s">
        <v>51</v>
      </c>
      <c r="R32" s="185" t="s">
        <v>51</v>
      </c>
      <c r="S32" s="185" t="s">
        <v>1342</v>
      </c>
    </row>
    <row r="33" spans="1:19" ht="90" x14ac:dyDescent="0.25">
      <c r="A33" s="31" t="s">
        <v>146</v>
      </c>
      <c r="B33" s="185" t="s">
        <v>51</v>
      </c>
      <c r="C33" s="31" t="s">
        <v>966</v>
      </c>
      <c r="D33" s="185" t="s">
        <v>51</v>
      </c>
      <c r="E33" s="185" t="s">
        <v>51</v>
      </c>
      <c r="F33" s="185" t="s">
        <v>51</v>
      </c>
      <c r="G33" s="185" t="s">
        <v>51</v>
      </c>
      <c r="H33" s="185" t="s">
        <v>51</v>
      </c>
      <c r="I33" s="185" t="s">
        <v>51</v>
      </c>
      <c r="J33" s="185" t="s">
        <v>51</v>
      </c>
      <c r="K33" s="185" t="s">
        <v>51</v>
      </c>
      <c r="L33" s="185" t="s">
        <v>51</v>
      </c>
      <c r="M33" s="185" t="s">
        <v>51</v>
      </c>
      <c r="N33" s="185" t="s">
        <v>51</v>
      </c>
      <c r="O33" s="185" t="s">
        <v>51</v>
      </c>
      <c r="P33" s="185" t="s">
        <v>51</v>
      </c>
      <c r="Q33" s="185" t="s">
        <v>51</v>
      </c>
      <c r="R33" s="185" t="s">
        <v>51</v>
      </c>
      <c r="S33" s="185" t="s">
        <v>1343</v>
      </c>
    </row>
    <row r="36" spans="1:19" ht="41.25" customHeight="1" x14ac:dyDescent="0.25"/>
    <row r="37" spans="1:19" ht="53.25" customHeight="1" x14ac:dyDescent="0.25"/>
    <row r="38" spans="1:19" ht="81" customHeight="1" x14ac:dyDescent="0.25"/>
    <row r="40" spans="1:19" ht="47.2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zoomScale="98" zoomScaleNormal="98" workbookViewId="0">
      <selection activeCell="L21" sqref="L21"/>
    </sheetView>
  </sheetViews>
  <sheetFormatPr defaultColWidth="8.85546875" defaultRowHeight="15" x14ac:dyDescent="0.25"/>
  <cols>
    <col min="1" max="1" width="8.85546875" style="8"/>
    <col min="2" max="2" width="17.28515625" style="8" customWidth="1"/>
    <col min="3" max="4" width="8.85546875" style="8"/>
    <col min="5" max="5" width="34.85546875" style="8" customWidth="1"/>
    <col min="6" max="16384" width="8.85546875" style="8"/>
  </cols>
  <sheetData>
    <row r="1" spans="1:5" s="13" customFormat="1" ht="45.6" customHeight="1" x14ac:dyDescent="0.25">
      <c r="A1" s="84" t="s">
        <v>683</v>
      </c>
      <c r="B1" s="84" t="s">
        <v>684</v>
      </c>
      <c r="C1" s="84" t="s">
        <v>685</v>
      </c>
      <c r="D1" s="85" t="s">
        <v>686</v>
      </c>
      <c r="E1" s="84" t="s">
        <v>687</v>
      </c>
    </row>
    <row r="2" spans="1:5" ht="45.6" customHeight="1" x14ac:dyDescent="0.25">
      <c r="A2" s="86" t="s">
        <v>891</v>
      </c>
      <c r="B2" s="87" t="s">
        <v>688</v>
      </c>
      <c r="C2" s="87" t="s">
        <v>689</v>
      </c>
      <c r="D2" s="88">
        <v>1.7000000000000001E-2</v>
      </c>
      <c r="E2" s="86" t="s">
        <v>892</v>
      </c>
    </row>
    <row r="3" spans="1:5" ht="45.6" customHeight="1" x14ac:dyDescent="0.25">
      <c r="A3" s="86" t="s">
        <v>891</v>
      </c>
      <c r="B3" s="87" t="s">
        <v>688</v>
      </c>
      <c r="C3" s="87" t="s">
        <v>893</v>
      </c>
      <c r="D3" s="88">
        <v>3.0000000000000001E-3</v>
      </c>
      <c r="E3" s="86" t="s">
        <v>894</v>
      </c>
    </row>
    <row r="4" spans="1:5" ht="45.6" customHeight="1" x14ac:dyDescent="0.25">
      <c r="A4" s="86" t="s">
        <v>895</v>
      </c>
      <c r="B4" s="87" t="s">
        <v>688</v>
      </c>
      <c r="C4" s="87" t="s">
        <v>690</v>
      </c>
      <c r="D4" s="88">
        <v>8.5999999999999993E-2</v>
      </c>
      <c r="E4" s="86" t="s">
        <v>894</v>
      </c>
    </row>
    <row r="5" spans="1:5" ht="45.6" customHeight="1" x14ac:dyDescent="0.25">
      <c r="A5" s="86" t="s">
        <v>891</v>
      </c>
      <c r="B5" s="87" t="s">
        <v>688</v>
      </c>
      <c r="C5" s="87" t="s">
        <v>691</v>
      </c>
      <c r="D5" s="88">
        <v>3.0000000000000001E-3</v>
      </c>
      <c r="E5" s="86" t="s">
        <v>896</v>
      </c>
    </row>
    <row r="6" spans="1:5" ht="45.6" customHeight="1" x14ac:dyDescent="0.25">
      <c r="A6" s="86" t="s">
        <v>891</v>
      </c>
      <c r="B6" s="87" t="s">
        <v>688</v>
      </c>
      <c r="C6" s="87" t="s">
        <v>897</v>
      </c>
      <c r="D6" s="88">
        <v>1.6E-2</v>
      </c>
      <c r="E6" s="86" t="s">
        <v>898</v>
      </c>
    </row>
    <row r="7" spans="1:5" ht="45.6" customHeight="1" x14ac:dyDescent="0.25">
      <c r="A7" s="86" t="s">
        <v>891</v>
      </c>
      <c r="B7" s="87" t="s">
        <v>688</v>
      </c>
      <c r="C7" s="87" t="s">
        <v>692</v>
      </c>
      <c r="D7" s="88">
        <v>4.0000000000000001E-3</v>
      </c>
      <c r="E7" s="86" t="s">
        <v>894</v>
      </c>
    </row>
    <row r="8" spans="1:5" ht="45.6" customHeight="1" x14ac:dyDescent="0.25">
      <c r="A8" s="86" t="s">
        <v>899</v>
      </c>
      <c r="B8" s="87" t="s">
        <v>688</v>
      </c>
      <c r="C8" s="87" t="s">
        <v>693</v>
      </c>
      <c r="D8" s="88">
        <v>0</v>
      </c>
      <c r="E8" s="86" t="s">
        <v>894</v>
      </c>
    </row>
    <row r="9" spans="1:5" ht="45.6" customHeight="1" x14ac:dyDescent="0.25">
      <c r="A9" s="86" t="s">
        <v>895</v>
      </c>
      <c r="B9" s="87" t="s">
        <v>694</v>
      </c>
      <c r="C9" s="87" t="s">
        <v>695</v>
      </c>
      <c r="D9" s="88">
        <v>6.9000000000000006E-2</v>
      </c>
      <c r="E9" s="86" t="s">
        <v>900</v>
      </c>
    </row>
    <row r="10" spans="1:5" ht="45.6" customHeight="1" x14ac:dyDescent="0.25">
      <c r="A10" s="86" t="s">
        <v>895</v>
      </c>
      <c r="B10" s="87" t="s">
        <v>694</v>
      </c>
      <c r="C10" s="87" t="s">
        <v>696</v>
      </c>
      <c r="D10" s="88">
        <v>9.7000000000000003E-2</v>
      </c>
      <c r="E10" s="86" t="s">
        <v>901</v>
      </c>
    </row>
    <row r="11" spans="1:5" ht="45.6" customHeight="1" x14ac:dyDescent="0.25">
      <c r="A11" s="86" t="s">
        <v>899</v>
      </c>
      <c r="B11" s="87" t="s">
        <v>694</v>
      </c>
      <c r="C11" s="87" t="s">
        <v>697</v>
      </c>
      <c r="D11" s="88">
        <v>0</v>
      </c>
      <c r="E11" s="86" t="s">
        <v>901</v>
      </c>
    </row>
    <row r="12" spans="1:5" ht="45.6" customHeight="1" x14ac:dyDescent="0.25">
      <c r="A12" s="86" t="s">
        <v>895</v>
      </c>
      <c r="B12" s="87" t="s">
        <v>694</v>
      </c>
      <c r="C12" s="87" t="s">
        <v>698</v>
      </c>
      <c r="D12" s="88">
        <v>9.6000000000000002E-2</v>
      </c>
      <c r="E12" s="86" t="s">
        <v>901</v>
      </c>
    </row>
    <row r="13" spans="1:5" ht="45.6" customHeight="1" x14ac:dyDescent="0.25">
      <c r="A13" s="86" t="s">
        <v>891</v>
      </c>
      <c r="B13" s="87" t="s">
        <v>694</v>
      </c>
      <c r="C13" s="87" t="s">
        <v>699</v>
      </c>
      <c r="D13" s="88">
        <v>0.01</v>
      </c>
      <c r="E13" s="86" t="s">
        <v>901</v>
      </c>
    </row>
    <row r="14" spans="1:5" ht="45.6" customHeight="1" x14ac:dyDescent="0.25">
      <c r="A14" s="86" t="s">
        <v>899</v>
      </c>
      <c r="B14" s="87" t="s">
        <v>700</v>
      </c>
      <c r="C14" s="87" t="s">
        <v>701</v>
      </c>
      <c r="D14" s="88">
        <v>0</v>
      </c>
      <c r="E14" s="86" t="s">
        <v>894</v>
      </c>
    </row>
    <row r="15" spans="1:5" ht="45.6" customHeight="1" x14ac:dyDescent="0.25">
      <c r="A15" s="86" t="s">
        <v>899</v>
      </c>
      <c r="B15" s="87" t="s">
        <v>700</v>
      </c>
      <c r="C15" s="87" t="s">
        <v>702</v>
      </c>
      <c r="D15" s="88">
        <v>1E-3</v>
      </c>
      <c r="E15" s="86" t="s">
        <v>894</v>
      </c>
    </row>
    <row r="16" spans="1:5" ht="45.6" customHeight="1" x14ac:dyDescent="0.25">
      <c r="A16" s="86" t="s">
        <v>891</v>
      </c>
      <c r="B16" s="87" t="s">
        <v>700</v>
      </c>
      <c r="C16" s="87" t="s">
        <v>703</v>
      </c>
      <c r="D16" s="88">
        <v>1.7000000000000001E-2</v>
      </c>
      <c r="E16" s="86" t="s">
        <v>894</v>
      </c>
    </row>
    <row r="17" spans="1:5" ht="45.6" customHeight="1" x14ac:dyDescent="0.25">
      <c r="A17" s="86" t="s">
        <v>895</v>
      </c>
      <c r="B17" s="87" t="s">
        <v>700</v>
      </c>
      <c r="C17" s="87" t="s">
        <v>704</v>
      </c>
      <c r="D17" s="88">
        <v>7.4999999999999997E-2</v>
      </c>
      <c r="E17" s="86" t="s">
        <v>894</v>
      </c>
    </row>
    <row r="18" spans="1:5" ht="45.6" customHeight="1" x14ac:dyDescent="0.25">
      <c r="A18" s="86" t="s">
        <v>899</v>
      </c>
      <c r="B18" s="87" t="s">
        <v>700</v>
      </c>
      <c r="C18" s="87" t="s">
        <v>705</v>
      </c>
      <c r="D18" s="88">
        <v>1E-3</v>
      </c>
      <c r="E18" s="86" t="s">
        <v>894</v>
      </c>
    </row>
    <row r="19" spans="1:5" ht="45.6" customHeight="1" x14ac:dyDescent="0.25">
      <c r="A19" s="86" t="s">
        <v>895</v>
      </c>
      <c r="B19" s="87" t="s">
        <v>700</v>
      </c>
      <c r="C19" s="87" t="s">
        <v>706</v>
      </c>
      <c r="D19" s="88">
        <v>0.11899999999999999</v>
      </c>
      <c r="E19" s="86" t="s">
        <v>894</v>
      </c>
    </row>
    <row r="20" spans="1:5" ht="45.6" customHeight="1" x14ac:dyDescent="0.25">
      <c r="A20" s="86" t="s">
        <v>891</v>
      </c>
      <c r="B20" s="87" t="s">
        <v>700</v>
      </c>
      <c r="C20" s="87" t="s">
        <v>707</v>
      </c>
      <c r="D20" s="88">
        <v>2.3E-2</v>
      </c>
      <c r="E20" s="86" t="s">
        <v>894</v>
      </c>
    </row>
    <row r="21" spans="1:5" ht="45.6" customHeight="1" x14ac:dyDescent="0.25">
      <c r="A21" s="86" t="s">
        <v>899</v>
      </c>
      <c r="B21" s="87" t="s">
        <v>700</v>
      </c>
      <c r="C21" s="87" t="s">
        <v>708</v>
      </c>
      <c r="D21" s="88">
        <v>2E-3</v>
      </c>
      <c r="E21" s="86" t="s">
        <v>902</v>
      </c>
    </row>
    <row r="22" spans="1:5" ht="45.6" customHeight="1" x14ac:dyDescent="0.25">
      <c r="A22" s="86" t="s">
        <v>899</v>
      </c>
      <c r="B22" s="87" t="s">
        <v>700</v>
      </c>
      <c r="C22" s="87" t="s">
        <v>709</v>
      </c>
      <c r="D22" s="88">
        <v>1E-3</v>
      </c>
      <c r="E22" s="86" t="s">
        <v>903</v>
      </c>
    </row>
    <row r="23" spans="1:5" ht="45.6" customHeight="1" x14ac:dyDescent="0.25">
      <c r="A23" s="86" t="s">
        <v>891</v>
      </c>
      <c r="B23" s="87" t="s">
        <v>700</v>
      </c>
      <c r="C23" s="87" t="s">
        <v>710</v>
      </c>
      <c r="D23" s="88">
        <v>4.0000000000000001E-3</v>
      </c>
      <c r="E23" s="86" t="s">
        <v>894</v>
      </c>
    </row>
    <row r="24" spans="1:5" ht="45.6" customHeight="1" x14ac:dyDescent="0.25">
      <c r="A24" s="86" t="s">
        <v>891</v>
      </c>
      <c r="B24" s="87" t="s">
        <v>700</v>
      </c>
      <c r="C24" s="87" t="s">
        <v>711</v>
      </c>
      <c r="D24" s="88">
        <v>7.0000000000000001E-3</v>
      </c>
      <c r="E24" s="86" t="s">
        <v>894</v>
      </c>
    </row>
    <row r="25" spans="1:5" ht="45.6" customHeight="1" x14ac:dyDescent="0.25">
      <c r="A25" s="86" t="s">
        <v>899</v>
      </c>
      <c r="B25" s="87" t="s">
        <v>700</v>
      </c>
      <c r="C25" s="87" t="s">
        <v>712</v>
      </c>
      <c r="D25" s="88">
        <v>0</v>
      </c>
      <c r="E25" s="86" t="s">
        <v>894</v>
      </c>
    </row>
    <row r="26" spans="1:5" ht="45.6" customHeight="1" x14ac:dyDescent="0.25">
      <c r="A26" s="86" t="s">
        <v>891</v>
      </c>
      <c r="B26" s="87" t="s">
        <v>700</v>
      </c>
      <c r="C26" s="87" t="s">
        <v>713</v>
      </c>
      <c r="D26" s="88">
        <v>1.2999999999999999E-2</v>
      </c>
      <c r="E26" s="86" t="s">
        <v>894</v>
      </c>
    </row>
    <row r="27" spans="1:5" ht="45.6" customHeight="1" x14ac:dyDescent="0.25">
      <c r="A27" s="86" t="s">
        <v>891</v>
      </c>
      <c r="B27" s="87" t="s">
        <v>700</v>
      </c>
      <c r="C27" s="87" t="s">
        <v>714</v>
      </c>
      <c r="D27" s="88">
        <v>3.0000000000000001E-3</v>
      </c>
      <c r="E27" s="86" t="s">
        <v>894</v>
      </c>
    </row>
    <row r="28" spans="1:5" ht="45.6" customHeight="1" x14ac:dyDescent="0.25">
      <c r="A28" s="86" t="s">
        <v>891</v>
      </c>
      <c r="B28" s="87" t="s">
        <v>700</v>
      </c>
      <c r="C28" s="87" t="s">
        <v>715</v>
      </c>
      <c r="D28" s="88">
        <v>5.0000000000000001E-3</v>
      </c>
      <c r="E28" s="86" t="s">
        <v>894</v>
      </c>
    </row>
    <row r="29" spans="1:5" ht="45.6" customHeight="1" x14ac:dyDescent="0.25">
      <c r="A29" s="86" t="s">
        <v>899</v>
      </c>
      <c r="B29" s="87" t="s">
        <v>700</v>
      </c>
      <c r="C29" s="87" t="s">
        <v>716</v>
      </c>
      <c r="D29" s="88">
        <v>0</v>
      </c>
      <c r="E29" s="86" t="s">
        <v>894</v>
      </c>
    </row>
    <row r="30" spans="1:5" ht="45.6" customHeight="1" x14ac:dyDescent="0.25">
      <c r="A30" s="86" t="s">
        <v>899</v>
      </c>
      <c r="B30" s="87" t="s">
        <v>700</v>
      </c>
      <c r="C30" s="87" t="s">
        <v>717</v>
      </c>
      <c r="D30" s="88">
        <v>1E-3</v>
      </c>
      <c r="E30" s="86" t="s">
        <v>894</v>
      </c>
    </row>
    <row r="31" spans="1:5" ht="45.6" customHeight="1" x14ac:dyDescent="0.25">
      <c r="A31" s="86" t="s">
        <v>895</v>
      </c>
      <c r="B31" s="87" t="s">
        <v>700</v>
      </c>
      <c r="C31" s="87" t="s">
        <v>718</v>
      </c>
      <c r="D31" s="88">
        <v>3.4000000000000002E-2</v>
      </c>
      <c r="E31" s="86" t="s">
        <v>894</v>
      </c>
    </row>
    <row r="32" spans="1:5" ht="45.6" customHeight="1" x14ac:dyDescent="0.25">
      <c r="A32" s="86" t="s">
        <v>891</v>
      </c>
      <c r="B32" s="87" t="s">
        <v>700</v>
      </c>
      <c r="C32" s="87" t="s">
        <v>904</v>
      </c>
      <c r="D32" s="88">
        <v>5.0000000000000001E-3</v>
      </c>
      <c r="E32" s="86" t="s">
        <v>894</v>
      </c>
    </row>
    <row r="33" spans="1:5" ht="45.6" customHeight="1" x14ac:dyDescent="0.25">
      <c r="A33" s="86" t="s">
        <v>891</v>
      </c>
      <c r="B33" s="87" t="s">
        <v>700</v>
      </c>
      <c r="C33" s="87" t="s">
        <v>693</v>
      </c>
      <c r="D33" s="88">
        <v>0.01</v>
      </c>
      <c r="E33" s="86" t="s">
        <v>894</v>
      </c>
    </row>
    <row r="34" spans="1:5" ht="45.6" customHeight="1" x14ac:dyDescent="0.25">
      <c r="A34" s="86" t="s">
        <v>895</v>
      </c>
      <c r="B34" s="87" t="s">
        <v>700</v>
      </c>
      <c r="C34" s="87" t="s">
        <v>719</v>
      </c>
      <c r="D34" s="88">
        <v>2.7E-2</v>
      </c>
      <c r="E34" s="86" t="s">
        <v>898</v>
      </c>
    </row>
    <row r="35" spans="1:5" ht="45.6" customHeight="1" x14ac:dyDescent="0.25">
      <c r="A35" s="86" t="s">
        <v>895</v>
      </c>
      <c r="B35" s="87" t="s">
        <v>720</v>
      </c>
      <c r="C35" s="87" t="s">
        <v>720</v>
      </c>
      <c r="D35" s="88">
        <v>3.3000000000000002E-2</v>
      </c>
      <c r="E35" s="86" t="s">
        <v>905</v>
      </c>
    </row>
    <row r="36" spans="1:5" ht="45.6" customHeight="1" x14ac:dyDescent="0.25">
      <c r="A36" s="86" t="s">
        <v>899</v>
      </c>
      <c r="B36" s="87" t="s">
        <v>721</v>
      </c>
      <c r="C36" s="87" t="s">
        <v>721</v>
      </c>
      <c r="D36" s="88">
        <v>0</v>
      </c>
      <c r="E36" s="86" t="s">
        <v>894</v>
      </c>
    </row>
    <row r="37" spans="1:5" ht="45.6" customHeight="1" x14ac:dyDescent="0.25">
      <c r="A37" s="86" t="s">
        <v>899</v>
      </c>
      <c r="B37" s="87" t="s">
        <v>722</v>
      </c>
      <c r="C37" s="87" t="s">
        <v>722</v>
      </c>
      <c r="D37" s="88">
        <v>0</v>
      </c>
      <c r="E37" s="86" t="s">
        <v>894</v>
      </c>
    </row>
    <row r="38" spans="1:5" ht="45.6" customHeight="1" x14ac:dyDescent="0.25">
      <c r="A38" s="86" t="s">
        <v>899</v>
      </c>
      <c r="B38" s="87" t="s">
        <v>723</v>
      </c>
      <c r="C38" s="87" t="s">
        <v>723</v>
      </c>
      <c r="D38" s="88">
        <v>2E-3</v>
      </c>
      <c r="E38" s="86" t="s">
        <v>894</v>
      </c>
    </row>
    <row r="39" spans="1:5" ht="45.6" customHeight="1" x14ac:dyDescent="0.25">
      <c r="A39" s="86" t="s">
        <v>895</v>
      </c>
      <c r="B39" s="87" t="s">
        <v>724</v>
      </c>
      <c r="C39" s="87" t="s">
        <v>724</v>
      </c>
      <c r="D39" s="88">
        <v>0.214</v>
      </c>
      <c r="E39" s="86" t="s">
        <v>902</v>
      </c>
    </row>
    <row r="40" spans="1:5" ht="45.6" customHeight="1" x14ac:dyDescent="0.25">
      <c r="A40" s="86" t="s">
        <v>899</v>
      </c>
      <c r="B40" s="87" t="s">
        <v>693</v>
      </c>
      <c r="C40" s="87" t="s">
        <v>693</v>
      </c>
      <c r="D40" s="88">
        <v>0</v>
      </c>
      <c r="E40" s="86" t="s">
        <v>894</v>
      </c>
    </row>
    <row r="41" spans="1:5" ht="45.6" customHeight="1" x14ac:dyDescent="0.25">
      <c r="A41" s="86" t="s">
        <v>891</v>
      </c>
      <c r="B41" s="87" t="s">
        <v>725</v>
      </c>
      <c r="C41" s="87" t="s">
        <v>725</v>
      </c>
      <c r="D41" s="88">
        <v>5.0000000000000001E-3</v>
      </c>
      <c r="E41" s="86" t="s">
        <v>898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9"/>
  <sheetViews>
    <sheetView workbookViewId="0">
      <selection activeCell="L21" sqref="L21"/>
    </sheetView>
  </sheetViews>
  <sheetFormatPr defaultColWidth="8.85546875" defaultRowHeight="15" x14ac:dyDescent="0.25"/>
  <cols>
    <col min="1" max="1" width="17" style="20" customWidth="1"/>
    <col min="2" max="2" width="13.85546875" style="20" customWidth="1"/>
    <col min="3" max="3" width="14.7109375" style="20" customWidth="1"/>
    <col min="4" max="4" width="15.7109375" style="20" customWidth="1"/>
    <col min="5" max="17" width="17" style="20" customWidth="1"/>
    <col min="18" max="18" width="15.7109375" style="20" customWidth="1"/>
    <col min="19" max="20" width="13.7109375" style="20" customWidth="1"/>
    <col min="21" max="21" width="12.7109375" style="20" customWidth="1"/>
    <col min="22" max="16384" width="8.85546875" style="20"/>
  </cols>
  <sheetData>
    <row r="1" spans="1:21" s="82" customFormat="1" ht="75" x14ac:dyDescent="0.25">
      <c r="A1" s="34" t="s">
        <v>778</v>
      </c>
      <c r="B1" s="34" t="s">
        <v>591</v>
      </c>
      <c r="C1" s="23" t="s">
        <v>851</v>
      </c>
      <c r="D1" s="34" t="s">
        <v>789</v>
      </c>
      <c r="E1" s="34" t="s">
        <v>790</v>
      </c>
      <c r="F1" s="34" t="s">
        <v>326</v>
      </c>
      <c r="G1" s="34" t="s">
        <v>327</v>
      </c>
      <c r="H1" s="34" t="s">
        <v>328</v>
      </c>
      <c r="I1" s="34" t="s">
        <v>329</v>
      </c>
      <c r="J1" s="34" t="s">
        <v>330</v>
      </c>
      <c r="K1" s="34" t="s">
        <v>331</v>
      </c>
      <c r="L1" s="34" t="s">
        <v>332</v>
      </c>
      <c r="M1" s="34" t="s">
        <v>333</v>
      </c>
      <c r="N1" s="34" t="s">
        <v>334</v>
      </c>
      <c r="O1" s="34" t="s">
        <v>335</v>
      </c>
      <c r="P1" s="34" t="s">
        <v>336</v>
      </c>
      <c r="Q1" s="34" t="s">
        <v>337</v>
      </c>
      <c r="R1" s="23" t="s">
        <v>852</v>
      </c>
      <c r="S1" s="34" t="s">
        <v>791</v>
      </c>
      <c r="T1" s="34" t="s">
        <v>792</v>
      </c>
      <c r="U1" s="34" t="s">
        <v>793</v>
      </c>
    </row>
    <row r="2" spans="1:21" x14ac:dyDescent="0.25">
      <c r="A2" s="22" t="s">
        <v>794</v>
      </c>
      <c r="B2" s="22" t="s">
        <v>51</v>
      </c>
      <c r="C2" s="22" t="s">
        <v>51</v>
      </c>
      <c r="D2" s="22" t="s">
        <v>51</v>
      </c>
      <c r="E2" s="22" t="s">
        <v>51</v>
      </c>
      <c r="F2" s="22" t="s">
        <v>51</v>
      </c>
      <c r="G2" s="22" t="s">
        <v>51</v>
      </c>
      <c r="H2" s="22" t="s">
        <v>51</v>
      </c>
      <c r="I2" s="22" t="s">
        <v>51</v>
      </c>
      <c r="J2" s="22" t="s">
        <v>51</v>
      </c>
      <c r="K2" s="22" t="s">
        <v>51</v>
      </c>
      <c r="L2" s="22" t="s">
        <v>51</v>
      </c>
      <c r="M2" s="22" t="s">
        <v>51</v>
      </c>
      <c r="N2" s="22" t="s">
        <v>51</v>
      </c>
      <c r="O2" s="22" t="s">
        <v>51</v>
      </c>
      <c r="P2" s="22" t="s">
        <v>51</v>
      </c>
      <c r="Q2" s="22" t="s">
        <v>51</v>
      </c>
      <c r="R2" s="22" t="s">
        <v>51</v>
      </c>
      <c r="S2" s="22" t="s">
        <v>51</v>
      </c>
      <c r="T2" s="22" t="s">
        <v>51</v>
      </c>
      <c r="U2" s="22" t="s">
        <v>51</v>
      </c>
    </row>
    <row r="3" spans="1:21" ht="30" x14ac:dyDescent="0.25">
      <c r="A3" s="22" t="s">
        <v>780</v>
      </c>
      <c r="B3" s="22" t="s">
        <v>795</v>
      </c>
      <c r="C3" s="22" t="s">
        <v>338</v>
      </c>
      <c r="D3" s="22" t="s">
        <v>796</v>
      </c>
      <c r="E3" s="22" t="s">
        <v>61</v>
      </c>
      <c r="F3" s="42">
        <v>10</v>
      </c>
      <c r="G3" s="42">
        <v>25</v>
      </c>
      <c r="H3" s="42">
        <v>40</v>
      </c>
      <c r="I3" s="42">
        <v>55</v>
      </c>
      <c r="J3" s="42">
        <v>10</v>
      </c>
      <c r="K3" s="42">
        <v>25</v>
      </c>
      <c r="L3" s="42">
        <v>40</v>
      </c>
      <c r="M3" s="42">
        <v>55</v>
      </c>
      <c r="N3" s="42">
        <v>10</v>
      </c>
      <c r="O3" s="42">
        <v>25</v>
      </c>
      <c r="P3" s="42">
        <v>40</v>
      </c>
      <c r="Q3" s="42">
        <v>55</v>
      </c>
      <c r="R3" s="70">
        <v>20</v>
      </c>
      <c r="S3" s="71" t="s">
        <v>431</v>
      </c>
      <c r="T3" s="72" t="s">
        <v>432</v>
      </c>
      <c r="U3" s="72" t="s">
        <v>434</v>
      </c>
    </row>
    <row r="4" spans="1:21" ht="30" x14ac:dyDescent="0.25">
      <c r="A4" s="22" t="s">
        <v>780</v>
      </c>
      <c r="B4" s="22" t="s">
        <v>62</v>
      </c>
      <c r="C4" s="22" t="s">
        <v>53</v>
      </c>
      <c r="D4" s="22" t="s">
        <v>796</v>
      </c>
      <c r="E4" s="22" t="s">
        <v>61</v>
      </c>
      <c r="F4" s="73">
        <v>52</v>
      </c>
      <c r="G4" s="73">
        <v>102</v>
      </c>
      <c r="H4" s="73">
        <v>153</v>
      </c>
      <c r="I4" s="73">
        <v>205</v>
      </c>
      <c r="J4" s="73">
        <v>52</v>
      </c>
      <c r="K4" s="73">
        <v>102</v>
      </c>
      <c r="L4" s="73">
        <v>153</v>
      </c>
      <c r="M4" s="73">
        <v>205</v>
      </c>
      <c r="N4" s="73">
        <v>52</v>
      </c>
      <c r="O4" s="73">
        <v>102</v>
      </c>
      <c r="P4" s="73">
        <v>153</v>
      </c>
      <c r="Q4" s="73">
        <v>205</v>
      </c>
      <c r="R4" s="70">
        <v>100</v>
      </c>
      <c r="S4" s="71" t="s">
        <v>431</v>
      </c>
      <c r="T4" s="72" t="s">
        <v>432</v>
      </c>
      <c r="U4" s="72" t="s">
        <v>433</v>
      </c>
    </row>
    <row r="5" spans="1:21" ht="45" x14ac:dyDescent="0.25">
      <c r="A5" s="22" t="s">
        <v>780</v>
      </c>
      <c r="B5" s="22" t="s">
        <v>54</v>
      </c>
      <c r="C5" s="22" t="s">
        <v>53</v>
      </c>
      <c r="D5" s="22" t="s">
        <v>63</v>
      </c>
      <c r="E5" s="22" t="s">
        <v>61</v>
      </c>
      <c r="F5" s="42">
        <v>0</v>
      </c>
      <c r="G5" s="42">
        <v>0</v>
      </c>
      <c r="H5" s="42">
        <v>205</v>
      </c>
      <c r="I5" s="42">
        <v>205</v>
      </c>
      <c r="J5" s="42">
        <v>0</v>
      </c>
      <c r="K5" s="42">
        <v>0</v>
      </c>
      <c r="L5" s="42">
        <v>205</v>
      </c>
      <c r="M5" s="42">
        <v>205</v>
      </c>
      <c r="N5" s="42">
        <v>0</v>
      </c>
      <c r="O5" s="42">
        <v>0</v>
      </c>
      <c r="P5" s="42">
        <v>205</v>
      </c>
      <c r="Q5" s="42">
        <v>205</v>
      </c>
      <c r="R5" s="70">
        <v>100</v>
      </c>
      <c r="S5" s="71" t="s">
        <v>431</v>
      </c>
      <c r="T5" s="72" t="s">
        <v>432</v>
      </c>
      <c r="U5" s="72" t="s">
        <v>434</v>
      </c>
    </row>
    <row r="6" spans="1:21" ht="45" x14ac:dyDescent="0.25">
      <c r="A6" s="22" t="s">
        <v>780</v>
      </c>
      <c r="B6" s="22" t="s">
        <v>55</v>
      </c>
      <c r="C6" s="22" t="s">
        <v>53</v>
      </c>
      <c r="D6" s="22" t="s">
        <v>63</v>
      </c>
      <c r="E6" s="22" t="s">
        <v>61</v>
      </c>
      <c r="F6" s="42">
        <v>0</v>
      </c>
      <c r="G6" s="42">
        <v>0</v>
      </c>
      <c r="H6" s="42">
        <v>205</v>
      </c>
      <c r="I6" s="42">
        <v>205</v>
      </c>
      <c r="J6" s="42">
        <v>0</v>
      </c>
      <c r="K6" s="42">
        <v>0</v>
      </c>
      <c r="L6" s="42">
        <v>205</v>
      </c>
      <c r="M6" s="42">
        <v>205</v>
      </c>
      <c r="N6" s="42">
        <v>0</v>
      </c>
      <c r="O6" s="42">
        <v>0</v>
      </c>
      <c r="P6" s="42">
        <v>205</v>
      </c>
      <c r="Q6" s="42">
        <v>205</v>
      </c>
      <c r="R6" s="70">
        <v>100</v>
      </c>
      <c r="S6" s="71" t="s">
        <v>431</v>
      </c>
      <c r="T6" s="72" t="s">
        <v>433</v>
      </c>
      <c r="U6" s="72" t="s">
        <v>434</v>
      </c>
    </row>
    <row r="7" spans="1:21" ht="30" x14ac:dyDescent="0.25">
      <c r="A7" s="22" t="s">
        <v>780</v>
      </c>
      <c r="B7" s="22" t="s">
        <v>886</v>
      </c>
      <c r="C7" s="22" t="s">
        <v>53</v>
      </c>
      <c r="D7" s="22" t="s">
        <v>796</v>
      </c>
      <c r="E7" s="22" t="s">
        <v>61</v>
      </c>
      <c r="F7" s="42">
        <v>0</v>
      </c>
      <c r="G7" s="42">
        <v>0</v>
      </c>
      <c r="H7" s="42">
        <v>205</v>
      </c>
      <c r="I7" s="42">
        <v>205</v>
      </c>
      <c r="J7" s="42">
        <v>0</v>
      </c>
      <c r="K7" s="42">
        <v>0</v>
      </c>
      <c r="L7" s="42">
        <v>205</v>
      </c>
      <c r="M7" s="42">
        <v>205</v>
      </c>
      <c r="N7" s="42">
        <v>0</v>
      </c>
      <c r="O7" s="42">
        <v>0</v>
      </c>
      <c r="P7" s="42">
        <v>205</v>
      </c>
      <c r="Q7" s="42">
        <v>205</v>
      </c>
      <c r="R7" s="70">
        <v>100</v>
      </c>
      <c r="S7" s="71" t="s">
        <v>431</v>
      </c>
      <c r="T7" s="72" t="s">
        <v>433</v>
      </c>
      <c r="U7" s="72" t="s">
        <v>325</v>
      </c>
    </row>
    <row r="8" spans="1:21" ht="30" x14ac:dyDescent="0.25">
      <c r="A8" s="22" t="s">
        <v>780</v>
      </c>
      <c r="B8" s="22" t="s">
        <v>64</v>
      </c>
      <c r="C8" s="22" t="s">
        <v>56</v>
      </c>
      <c r="D8" s="22" t="s">
        <v>796</v>
      </c>
      <c r="E8" s="22" t="s">
        <v>61</v>
      </c>
      <c r="F8" s="42">
        <v>0</v>
      </c>
      <c r="G8" s="42">
        <v>0</v>
      </c>
      <c r="H8" s="42">
        <v>850</v>
      </c>
      <c r="I8" s="42">
        <v>850</v>
      </c>
      <c r="J8" s="42">
        <v>0</v>
      </c>
      <c r="K8" s="42">
        <v>0</v>
      </c>
      <c r="L8" s="42">
        <v>850</v>
      </c>
      <c r="M8" s="42">
        <v>850</v>
      </c>
      <c r="N8" s="42">
        <v>0</v>
      </c>
      <c r="O8" s="42">
        <v>0</v>
      </c>
      <c r="P8" s="42">
        <v>850</v>
      </c>
      <c r="Q8" s="42">
        <v>850</v>
      </c>
      <c r="R8" s="70">
        <v>10</v>
      </c>
      <c r="S8" s="71" t="s">
        <v>431</v>
      </c>
      <c r="T8" s="43" t="s">
        <v>853</v>
      </c>
      <c r="U8" s="72" t="s">
        <v>433</v>
      </c>
    </row>
    <row r="9" spans="1:21" ht="30" x14ac:dyDescent="0.25">
      <c r="A9" s="22" t="s">
        <v>57</v>
      </c>
      <c r="B9" s="22" t="s">
        <v>58</v>
      </c>
      <c r="C9" s="22" t="s">
        <v>59</v>
      </c>
      <c r="D9" s="22" t="s">
        <v>796</v>
      </c>
      <c r="E9" s="22" t="s">
        <v>60</v>
      </c>
      <c r="F9" s="73">
        <v>36</v>
      </c>
      <c r="G9" s="73">
        <v>72</v>
      </c>
      <c r="H9" s="73">
        <v>108</v>
      </c>
      <c r="I9" s="73">
        <v>144</v>
      </c>
      <c r="J9" s="73">
        <v>36</v>
      </c>
      <c r="K9" s="73">
        <v>72</v>
      </c>
      <c r="L9" s="73">
        <v>108</v>
      </c>
      <c r="M9" s="73">
        <v>144</v>
      </c>
      <c r="N9" s="73">
        <v>36</v>
      </c>
      <c r="O9" s="73">
        <v>72</v>
      </c>
      <c r="P9" s="73">
        <v>108</v>
      </c>
      <c r="Q9" s="73">
        <v>144</v>
      </c>
      <c r="R9" s="70">
        <v>100</v>
      </c>
      <c r="S9" s="71" t="s">
        <v>431</v>
      </c>
      <c r="T9" s="72" t="s">
        <v>432</v>
      </c>
      <c r="U9" s="72" t="s">
        <v>434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
  <sheetViews>
    <sheetView workbookViewId="0">
      <selection activeCell="L21" sqref="L21"/>
    </sheetView>
  </sheetViews>
  <sheetFormatPr defaultColWidth="8.85546875" defaultRowHeight="15" x14ac:dyDescent="0.25"/>
  <cols>
    <col min="1" max="1" width="22.140625" style="20" customWidth="1"/>
    <col min="2" max="2" width="12.7109375" style="20" customWidth="1"/>
    <col min="3" max="3" width="11.5703125" style="20" customWidth="1"/>
    <col min="4" max="4" width="48.7109375" style="20" customWidth="1"/>
    <col min="5" max="16384" width="8.85546875" style="20"/>
  </cols>
  <sheetData>
    <row r="1" spans="1:4" s="78" customFormat="1" ht="45" x14ac:dyDescent="0.25">
      <c r="A1" s="34" t="s">
        <v>592</v>
      </c>
      <c r="B1" s="34" t="s">
        <v>770</v>
      </c>
      <c r="C1" s="34" t="s">
        <v>771</v>
      </c>
      <c r="D1" s="34" t="s">
        <v>772</v>
      </c>
    </row>
    <row r="2" spans="1:4" ht="30" x14ac:dyDescent="0.25">
      <c r="A2" s="22" t="s">
        <v>448</v>
      </c>
      <c r="B2" s="27" t="s">
        <v>447</v>
      </c>
      <c r="C2" s="27" t="s">
        <v>203</v>
      </c>
      <c r="D2" s="22" t="s">
        <v>435</v>
      </c>
    </row>
    <row r="3" spans="1:4" ht="30" x14ac:dyDescent="0.25">
      <c r="A3" s="22" t="s">
        <v>593</v>
      </c>
      <c r="B3" s="27" t="s">
        <v>90</v>
      </c>
      <c r="C3" s="27" t="s">
        <v>203</v>
      </c>
      <c r="D3" s="22" t="s">
        <v>436</v>
      </c>
    </row>
    <row r="4" spans="1:4" ht="30" x14ac:dyDescent="0.25">
      <c r="A4" s="22" t="s">
        <v>437</v>
      </c>
      <c r="B4" s="27" t="s">
        <v>100</v>
      </c>
      <c r="C4" s="27" t="s">
        <v>208</v>
      </c>
      <c r="D4" s="22" t="s">
        <v>438</v>
      </c>
    </row>
    <row r="5" spans="1:4" x14ac:dyDescent="0.25">
      <c r="A5" s="22" t="s">
        <v>439</v>
      </c>
      <c r="B5" s="27" t="s">
        <v>125</v>
      </c>
      <c r="C5" s="27" t="s">
        <v>440</v>
      </c>
      <c r="D5" s="22" t="s">
        <v>441</v>
      </c>
    </row>
    <row r="6" spans="1:4" x14ac:dyDescent="0.25">
      <c r="A6" s="27" t="s">
        <v>204</v>
      </c>
      <c r="B6" s="27" t="s">
        <v>126</v>
      </c>
      <c r="C6" s="27" t="s">
        <v>440</v>
      </c>
      <c r="D6" s="22" t="s">
        <v>441</v>
      </c>
    </row>
    <row r="7" spans="1:4" ht="30" x14ac:dyDescent="0.25">
      <c r="A7" s="27" t="s">
        <v>887</v>
      </c>
      <c r="B7" s="27" t="s">
        <v>127</v>
      </c>
      <c r="C7" s="27" t="s">
        <v>203</v>
      </c>
      <c r="D7" s="22" t="s">
        <v>441</v>
      </c>
    </row>
    <row r="8" spans="1:4" ht="30" x14ac:dyDescent="0.25">
      <c r="A8" s="28" t="s">
        <v>58</v>
      </c>
      <c r="B8" s="28" t="s">
        <v>131</v>
      </c>
      <c r="C8" s="28" t="s">
        <v>208</v>
      </c>
      <c r="D8" s="45" t="s">
        <v>594</v>
      </c>
    </row>
    <row r="9" spans="1:4" ht="30" x14ac:dyDescent="0.25">
      <c r="A9" s="40" t="s">
        <v>186</v>
      </c>
      <c r="B9" s="40" t="s">
        <v>122</v>
      </c>
      <c r="C9" s="40" t="s">
        <v>208</v>
      </c>
      <c r="D9" s="40" t="s">
        <v>444</v>
      </c>
    </row>
    <row r="10" spans="1:4" ht="30" x14ac:dyDescent="0.25">
      <c r="A10" s="40" t="s">
        <v>464</v>
      </c>
      <c r="B10" s="40" t="s">
        <v>124</v>
      </c>
      <c r="C10" s="40" t="s">
        <v>208</v>
      </c>
      <c r="D10" s="40" t="s">
        <v>465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10"/>
  <sheetViews>
    <sheetView workbookViewId="0">
      <selection activeCell="L21" sqref="L21"/>
    </sheetView>
  </sheetViews>
  <sheetFormatPr defaultColWidth="8.85546875" defaultRowHeight="15" x14ac:dyDescent="0.25"/>
  <cols>
    <col min="1" max="1" width="14.7109375" style="20" customWidth="1"/>
    <col min="2" max="2" width="15.7109375" style="20" customWidth="1"/>
    <col min="3" max="5" width="14.7109375" style="20" customWidth="1"/>
    <col min="6" max="6" width="15.7109375" style="20" customWidth="1"/>
    <col min="7" max="9" width="14.7109375" style="20" customWidth="1"/>
    <col min="10" max="10" width="15.7109375" style="20" customWidth="1"/>
    <col min="11" max="13" width="14.7109375" style="20" customWidth="1"/>
    <col min="14" max="14" width="15.7109375" style="20" customWidth="1"/>
    <col min="15" max="16384" width="8.85546875" style="20"/>
  </cols>
  <sheetData>
    <row r="1" spans="1:14" s="78" customFormat="1" ht="45" x14ac:dyDescent="0.25">
      <c r="A1" s="34" t="s">
        <v>595</v>
      </c>
      <c r="B1" s="34" t="s">
        <v>784</v>
      </c>
      <c r="C1" s="23" t="s">
        <v>850</v>
      </c>
      <c r="D1" s="34" t="s">
        <v>856</v>
      </c>
      <c r="E1" s="34" t="s">
        <v>857</v>
      </c>
      <c r="F1" s="34" t="s">
        <v>867</v>
      </c>
      <c r="G1" s="34" t="s">
        <v>868</v>
      </c>
      <c r="H1" s="34" t="s">
        <v>876</v>
      </c>
      <c r="I1" s="34" t="s">
        <v>877</v>
      </c>
      <c r="J1" s="34" t="s">
        <v>785</v>
      </c>
      <c r="K1" s="34" t="s">
        <v>769</v>
      </c>
      <c r="L1" s="34" t="s">
        <v>858</v>
      </c>
      <c r="M1" s="34" t="s">
        <v>869</v>
      </c>
      <c r="N1" s="34" t="s">
        <v>878</v>
      </c>
    </row>
    <row r="2" spans="1:14" ht="45" x14ac:dyDescent="0.25">
      <c r="A2" s="22" t="s">
        <v>786</v>
      </c>
      <c r="B2" s="22" t="s">
        <v>787</v>
      </c>
      <c r="C2" s="22" t="s">
        <v>442</v>
      </c>
      <c r="D2" s="48">
        <v>8</v>
      </c>
      <c r="E2" s="48">
        <v>8</v>
      </c>
      <c r="F2" s="48">
        <v>10</v>
      </c>
      <c r="G2" s="48">
        <v>10</v>
      </c>
      <c r="H2" s="48">
        <v>10</v>
      </c>
      <c r="I2" s="48">
        <v>10</v>
      </c>
      <c r="J2" s="49">
        <v>1</v>
      </c>
      <c r="K2" s="22" t="s">
        <v>51</v>
      </c>
      <c r="L2" s="49">
        <v>0.9</v>
      </c>
      <c r="M2" s="49">
        <v>0.9</v>
      </c>
      <c r="N2" s="49">
        <v>0.9</v>
      </c>
    </row>
    <row r="3" spans="1:14" ht="60" x14ac:dyDescent="0.25">
      <c r="A3" s="22" t="s">
        <v>593</v>
      </c>
      <c r="B3" s="27" t="s">
        <v>787</v>
      </c>
      <c r="C3" s="22" t="s">
        <v>788</v>
      </c>
      <c r="D3" s="67">
        <v>100</v>
      </c>
      <c r="E3" s="48">
        <v>100</v>
      </c>
      <c r="F3" s="67">
        <v>100</v>
      </c>
      <c r="G3" s="48">
        <v>100</v>
      </c>
      <c r="H3" s="67">
        <v>45</v>
      </c>
      <c r="I3" s="48">
        <v>45</v>
      </c>
      <c r="J3" s="49">
        <v>1</v>
      </c>
      <c r="K3" s="22" t="s">
        <v>51</v>
      </c>
      <c r="L3" s="49">
        <v>0.9</v>
      </c>
      <c r="M3" s="49">
        <v>0.9</v>
      </c>
      <c r="N3" s="49">
        <v>0.9</v>
      </c>
    </row>
    <row r="4" spans="1:14" x14ac:dyDescent="0.25">
      <c r="A4" s="22" t="s">
        <v>437</v>
      </c>
      <c r="B4" s="27" t="s">
        <v>443</v>
      </c>
      <c r="C4" s="22" t="s">
        <v>442</v>
      </c>
      <c r="D4" s="67">
        <v>8</v>
      </c>
      <c r="E4" s="48">
        <v>8</v>
      </c>
      <c r="F4" s="67">
        <v>10</v>
      </c>
      <c r="G4" s="48">
        <v>10</v>
      </c>
      <c r="H4" s="67">
        <v>10</v>
      </c>
      <c r="I4" s="48">
        <v>10</v>
      </c>
      <c r="J4" s="49">
        <v>1</v>
      </c>
      <c r="K4" s="22" t="s">
        <v>51</v>
      </c>
      <c r="L4" s="49">
        <v>0.9</v>
      </c>
      <c r="M4" s="49">
        <v>0.9</v>
      </c>
      <c r="N4" s="49">
        <v>0.9</v>
      </c>
    </row>
    <row r="5" spans="1:14" ht="30" x14ac:dyDescent="0.25">
      <c r="A5" s="22" t="s">
        <v>439</v>
      </c>
      <c r="B5" s="27" t="s">
        <v>446</v>
      </c>
      <c r="C5" s="22" t="s">
        <v>216</v>
      </c>
      <c r="D5" s="48">
        <v>205</v>
      </c>
      <c r="E5" s="48">
        <v>205</v>
      </c>
      <c r="F5" s="48">
        <v>205</v>
      </c>
      <c r="G5" s="48">
        <v>205</v>
      </c>
      <c r="H5" s="48">
        <v>205</v>
      </c>
      <c r="I5" s="48">
        <v>205</v>
      </c>
      <c r="J5" s="49">
        <v>1</v>
      </c>
      <c r="K5" s="22" t="s">
        <v>51</v>
      </c>
      <c r="L5" s="49">
        <v>0.9</v>
      </c>
      <c r="M5" s="49">
        <v>0.9</v>
      </c>
      <c r="N5" s="49">
        <v>0.9</v>
      </c>
    </row>
    <row r="6" spans="1:14" ht="30" x14ac:dyDescent="0.25">
      <c r="A6" s="27" t="s">
        <v>204</v>
      </c>
      <c r="B6" s="27" t="s">
        <v>446</v>
      </c>
      <c r="C6" s="27" t="s">
        <v>788</v>
      </c>
      <c r="D6" s="48">
        <v>205</v>
      </c>
      <c r="E6" s="48">
        <v>205</v>
      </c>
      <c r="F6" s="48">
        <v>205</v>
      </c>
      <c r="G6" s="48">
        <v>205</v>
      </c>
      <c r="H6" s="48">
        <v>205</v>
      </c>
      <c r="I6" s="48">
        <v>205</v>
      </c>
      <c r="J6" s="49">
        <v>1</v>
      </c>
      <c r="K6" s="22" t="s">
        <v>51</v>
      </c>
      <c r="L6" s="49">
        <v>0.9</v>
      </c>
      <c r="M6" s="49">
        <v>0.9</v>
      </c>
      <c r="N6" s="49">
        <v>0.9</v>
      </c>
    </row>
    <row r="7" spans="1:14" ht="30" x14ac:dyDescent="0.25">
      <c r="A7" s="27" t="s">
        <v>887</v>
      </c>
      <c r="B7" s="27" t="s">
        <v>787</v>
      </c>
      <c r="C7" s="27" t="s">
        <v>788</v>
      </c>
      <c r="D7" s="48">
        <v>205</v>
      </c>
      <c r="E7" s="48">
        <v>205</v>
      </c>
      <c r="F7" s="48">
        <v>205</v>
      </c>
      <c r="G7" s="48">
        <v>205</v>
      </c>
      <c r="H7" s="48">
        <v>205</v>
      </c>
      <c r="I7" s="48">
        <v>205</v>
      </c>
      <c r="J7" s="49">
        <v>1</v>
      </c>
      <c r="K7" s="22" t="s">
        <v>51</v>
      </c>
      <c r="L7" s="49">
        <v>0.9</v>
      </c>
      <c r="M7" s="49">
        <v>0.9</v>
      </c>
      <c r="N7" s="49">
        <v>0.9</v>
      </c>
    </row>
    <row r="8" spans="1:14" ht="30" x14ac:dyDescent="0.25">
      <c r="A8" s="27" t="s">
        <v>58</v>
      </c>
      <c r="B8" s="27" t="s">
        <v>787</v>
      </c>
      <c r="C8" s="27" t="s">
        <v>788</v>
      </c>
      <c r="D8" s="68">
        <v>156</v>
      </c>
      <c r="E8" s="68">
        <v>156</v>
      </c>
      <c r="F8" s="68">
        <v>156</v>
      </c>
      <c r="G8" s="68">
        <v>156</v>
      </c>
      <c r="H8" s="68">
        <v>156</v>
      </c>
      <c r="I8" s="68">
        <v>156</v>
      </c>
      <c r="J8" s="69">
        <v>1</v>
      </c>
      <c r="K8" s="27" t="s">
        <v>51</v>
      </c>
      <c r="L8" s="49">
        <v>0.9</v>
      </c>
      <c r="M8" s="49">
        <v>0.9</v>
      </c>
      <c r="N8" s="49">
        <v>0.9</v>
      </c>
    </row>
    <row r="9" spans="1:14" ht="30" x14ac:dyDescent="0.25">
      <c r="A9" s="27" t="s">
        <v>186</v>
      </c>
      <c r="B9" s="27" t="s">
        <v>446</v>
      </c>
      <c r="C9" s="22" t="s">
        <v>445</v>
      </c>
      <c r="D9" s="48">
        <v>1</v>
      </c>
      <c r="E9" s="48">
        <v>1</v>
      </c>
      <c r="F9" s="48">
        <v>1</v>
      </c>
      <c r="G9" s="48">
        <v>1</v>
      </c>
      <c r="H9" s="48">
        <v>1</v>
      </c>
      <c r="I9" s="48">
        <v>1</v>
      </c>
      <c r="J9" s="69">
        <v>1</v>
      </c>
      <c r="K9" s="49" t="s">
        <v>51</v>
      </c>
      <c r="L9" s="49">
        <v>0.9</v>
      </c>
      <c r="M9" s="49">
        <v>0.9</v>
      </c>
      <c r="N9" s="49">
        <v>0.9</v>
      </c>
    </row>
    <row r="10" spans="1:14" ht="30" x14ac:dyDescent="0.25">
      <c r="A10" s="27" t="s">
        <v>464</v>
      </c>
      <c r="B10" s="27" t="s">
        <v>446</v>
      </c>
      <c r="C10" s="22" t="s">
        <v>445</v>
      </c>
      <c r="D10" s="48">
        <v>1</v>
      </c>
      <c r="E10" s="48">
        <v>1</v>
      </c>
      <c r="F10" s="48">
        <v>1</v>
      </c>
      <c r="G10" s="48">
        <v>1</v>
      </c>
      <c r="H10" s="48">
        <v>1</v>
      </c>
      <c r="I10" s="48">
        <v>1</v>
      </c>
      <c r="J10" s="69">
        <v>1</v>
      </c>
      <c r="K10" s="49" t="s">
        <v>51</v>
      </c>
      <c r="L10" s="49">
        <v>0.9</v>
      </c>
      <c r="M10" s="49">
        <v>0.9</v>
      </c>
      <c r="N10" s="49">
        <v>0.9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4"/>
  <sheetViews>
    <sheetView workbookViewId="0">
      <selection activeCell="L21" sqref="L21"/>
    </sheetView>
  </sheetViews>
  <sheetFormatPr defaultColWidth="8.85546875" defaultRowHeight="15" x14ac:dyDescent="0.25"/>
  <cols>
    <col min="1" max="4" width="20" style="20" customWidth="1"/>
    <col min="5" max="5" width="18" style="20" customWidth="1"/>
    <col min="6" max="16384" width="8.85546875" style="20"/>
  </cols>
  <sheetData>
    <row r="1" spans="1:5" s="78" customFormat="1" x14ac:dyDescent="0.25">
      <c r="A1" s="34" t="s">
        <v>767</v>
      </c>
      <c r="B1" s="34" t="s">
        <v>760</v>
      </c>
      <c r="C1" s="34" t="s">
        <v>761</v>
      </c>
      <c r="D1" s="34" t="s">
        <v>762</v>
      </c>
      <c r="E1" s="34" t="s">
        <v>763</v>
      </c>
    </row>
    <row r="2" spans="1:5" x14ac:dyDescent="0.25">
      <c r="A2" s="26" t="s">
        <v>672</v>
      </c>
      <c r="B2" s="38">
        <v>0</v>
      </c>
      <c r="C2" s="38">
        <v>0</v>
      </c>
      <c r="D2" s="38">
        <v>0</v>
      </c>
      <c r="E2" s="38">
        <v>0</v>
      </c>
    </row>
    <row r="3" spans="1:5" x14ac:dyDescent="0.25">
      <c r="A3" s="26" t="s">
        <v>670</v>
      </c>
      <c r="B3" s="38">
        <v>0</v>
      </c>
      <c r="C3" s="38">
        <v>0</v>
      </c>
      <c r="D3" s="38">
        <v>0</v>
      </c>
      <c r="E3" s="38">
        <v>0</v>
      </c>
    </row>
    <row r="4" spans="1:5" x14ac:dyDescent="0.25">
      <c r="A4" s="26" t="s">
        <v>671</v>
      </c>
      <c r="B4" s="38">
        <v>0</v>
      </c>
      <c r="C4" s="38">
        <v>0</v>
      </c>
      <c r="D4" s="38">
        <v>0</v>
      </c>
      <c r="E4" s="38">
        <v>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4"/>
  <sheetViews>
    <sheetView workbookViewId="0">
      <selection activeCell="L21" sqref="L21"/>
    </sheetView>
  </sheetViews>
  <sheetFormatPr defaultColWidth="8.85546875" defaultRowHeight="15" x14ac:dyDescent="0.25"/>
  <cols>
    <col min="1" max="4" width="20" style="20" customWidth="1"/>
    <col min="5" max="5" width="18" style="20" customWidth="1"/>
    <col min="6" max="16384" width="8.85546875" style="20"/>
  </cols>
  <sheetData>
    <row r="1" spans="1:5" s="78" customFormat="1" x14ac:dyDescent="0.25">
      <c r="A1" s="34" t="s">
        <v>759</v>
      </c>
      <c r="B1" s="34" t="s">
        <v>760</v>
      </c>
      <c r="C1" s="34" t="s">
        <v>761</v>
      </c>
      <c r="D1" s="34" t="s">
        <v>762</v>
      </c>
      <c r="E1" s="34" t="s">
        <v>763</v>
      </c>
    </row>
    <row r="2" spans="1:5" x14ac:dyDescent="0.25">
      <c r="A2" s="26" t="s">
        <v>764</v>
      </c>
      <c r="B2" s="38">
        <v>0</v>
      </c>
      <c r="C2" s="38">
        <v>0</v>
      </c>
      <c r="D2" s="38">
        <v>0</v>
      </c>
      <c r="E2" s="38">
        <v>0</v>
      </c>
    </row>
    <row r="3" spans="1:5" x14ac:dyDescent="0.25">
      <c r="A3" s="26" t="s">
        <v>765</v>
      </c>
      <c r="B3" s="38">
        <v>0</v>
      </c>
      <c r="C3" s="38">
        <v>0</v>
      </c>
      <c r="D3" s="38">
        <v>0</v>
      </c>
      <c r="E3" s="38">
        <v>0</v>
      </c>
    </row>
    <row r="4" spans="1:5" x14ac:dyDescent="0.25">
      <c r="A4" s="26" t="s">
        <v>766</v>
      </c>
      <c r="B4" s="38">
        <v>0</v>
      </c>
      <c r="C4" s="38">
        <v>0</v>
      </c>
      <c r="D4" s="38">
        <v>0</v>
      </c>
      <c r="E4" s="38">
        <v>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1"/>
  <sheetViews>
    <sheetView workbookViewId="0">
      <selection activeCell="L21" sqref="L21"/>
    </sheetView>
  </sheetViews>
  <sheetFormatPr defaultColWidth="8.85546875" defaultRowHeight="15" x14ac:dyDescent="0.25"/>
  <cols>
    <col min="1" max="6" width="15.7109375" style="20" customWidth="1"/>
    <col min="7" max="16384" width="8.85546875" style="20"/>
  </cols>
  <sheetData>
    <row r="1" spans="1:6" s="82" customFormat="1" ht="82.5" customHeight="1" x14ac:dyDescent="0.25">
      <c r="A1" s="34" t="s">
        <v>376</v>
      </c>
      <c r="B1" s="34" t="s">
        <v>377</v>
      </c>
      <c r="C1" s="34" t="s">
        <v>378</v>
      </c>
      <c r="D1" s="34" t="s">
        <v>596</v>
      </c>
      <c r="E1" s="34" t="s">
        <v>597</v>
      </c>
      <c r="F1" s="34" t="s">
        <v>598</v>
      </c>
    </row>
    <row r="2" spans="1:6" x14ac:dyDescent="0.25">
      <c r="A2" s="22" t="s">
        <v>379</v>
      </c>
      <c r="B2" s="22" t="s">
        <v>379</v>
      </c>
      <c r="C2" s="66">
        <v>8.94</v>
      </c>
      <c r="D2" s="66">
        <v>8</v>
      </c>
      <c r="E2" s="41">
        <v>424</v>
      </c>
      <c r="F2" s="41">
        <v>116359</v>
      </c>
    </row>
    <row r="3" spans="1:6" x14ac:dyDescent="0.25">
      <c r="A3" s="22" t="s">
        <v>380</v>
      </c>
      <c r="B3" s="22" t="s">
        <v>380</v>
      </c>
      <c r="C3" s="66">
        <v>17.170000000000002</v>
      </c>
      <c r="D3" s="66">
        <v>3</v>
      </c>
      <c r="E3" s="41">
        <v>150</v>
      </c>
      <c r="F3" s="41">
        <v>31599</v>
      </c>
    </row>
    <row r="4" spans="1:6" x14ac:dyDescent="0.25">
      <c r="A4" s="22" t="s">
        <v>381</v>
      </c>
      <c r="B4" s="22" t="s">
        <v>381</v>
      </c>
      <c r="C4" s="66">
        <v>6.45</v>
      </c>
      <c r="D4" s="66">
        <v>4</v>
      </c>
      <c r="E4" s="41">
        <v>329</v>
      </c>
      <c r="F4" s="41">
        <v>9325</v>
      </c>
    </row>
    <row r="5" spans="1:6" x14ac:dyDescent="0.25">
      <c r="A5" s="22" t="s">
        <v>382</v>
      </c>
      <c r="B5" s="22" t="s">
        <v>382</v>
      </c>
      <c r="C5" s="66">
        <v>10.18</v>
      </c>
      <c r="D5" s="66">
        <v>2</v>
      </c>
      <c r="E5" s="41">
        <v>478</v>
      </c>
      <c r="F5" s="41">
        <v>8895</v>
      </c>
    </row>
    <row r="6" spans="1:6" x14ac:dyDescent="0.25">
      <c r="A6" s="22" t="s">
        <v>383</v>
      </c>
      <c r="B6" s="22" t="s">
        <v>383</v>
      </c>
      <c r="C6" s="66">
        <v>21.83</v>
      </c>
      <c r="D6" s="66">
        <v>4</v>
      </c>
      <c r="E6" s="41">
        <v>333</v>
      </c>
      <c r="F6" s="41">
        <v>8618</v>
      </c>
    </row>
    <row r="7" spans="1:6" x14ac:dyDescent="0.25">
      <c r="A7" s="22" t="s">
        <v>384</v>
      </c>
      <c r="B7" s="22" t="s">
        <v>384</v>
      </c>
      <c r="C7" s="66">
        <v>13.2</v>
      </c>
      <c r="D7" s="66">
        <v>3</v>
      </c>
      <c r="E7" s="41">
        <v>368</v>
      </c>
      <c r="F7" s="41">
        <v>7371</v>
      </c>
    </row>
    <row r="8" spans="1:6" x14ac:dyDescent="0.25">
      <c r="A8" s="22" t="s">
        <v>385</v>
      </c>
      <c r="B8" s="22" t="s">
        <v>385</v>
      </c>
      <c r="C8" s="66">
        <v>15.83</v>
      </c>
      <c r="D8" s="66">
        <v>3</v>
      </c>
      <c r="E8" s="41">
        <v>262</v>
      </c>
      <c r="F8" s="41">
        <v>5920</v>
      </c>
    </row>
    <row r="9" spans="1:6" x14ac:dyDescent="0.25">
      <c r="A9" s="22" t="s">
        <v>386</v>
      </c>
      <c r="B9" s="22" t="s">
        <v>386</v>
      </c>
      <c r="C9" s="66">
        <v>10.67</v>
      </c>
      <c r="D9" s="66">
        <v>1</v>
      </c>
      <c r="E9" s="41">
        <v>341</v>
      </c>
      <c r="F9" s="41">
        <v>5514</v>
      </c>
    </row>
    <row r="10" spans="1:6" x14ac:dyDescent="0.25">
      <c r="A10" s="22" t="s">
        <v>387</v>
      </c>
      <c r="B10" s="22" t="s">
        <v>387</v>
      </c>
      <c r="C10" s="66">
        <v>17.23</v>
      </c>
      <c r="D10" s="66">
        <v>6</v>
      </c>
      <c r="E10" s="41">
        <v>356</v>
      </c>
      <c r="F10" s="41">
        <v>5025</v>
      </c>
    </row>
    <row r="11" spans="1:6" x14ac:dyDescent="0.25">
      <c r="A11" s="22" t="s">
        <v>388</v>
      </c>
      <c r="B11" s="22" t="s">
        <v>388</v>
      </c>
      <c r="C11" s="66">
        <v>3</v>
      </c>
      <c r="D11" s="66">
        <v>2</v>
      </c>
      <c r="E11" s="41">
        <v>50</v>
      </c>
      <c r="F11" s="41">
        <v>3437</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2"/>
  <sheetViews>
    <sheetView topLeftCell="A6" workbookViewId="0">
      <selection activeCell="L21" sqref="L21"/>
    </sheetView>
  </sheetViews>
  <sheetFormatPr defaultColWidth="8.85546875" defaultRowHeight="15" x14ac:dyDescent="0.25"/>
  <cols>
    <col min="1" max="2" width="18" style="20" customWidth="1"/>
    <col min="3" max="3" width="17" style="20" customWidth="1"/>
    <col min="4" max="5" width="13.7109375" style="20" customWidth="1"/>
    <col min="6" max="6" width="20" style="20" customWidth="1"/>
    <col min="7" max="7" width="19" style="20" customWidth="1"/>
    <col min="8" max="8" width="21.140625" style="20" customWidth="1"/>
    <col min="9" max="9" width="19" style="20" customWidth="1"/>
    <col min="10" max="10" width="17" style="20" customWidth="1"/>
    <col min="11" max="11" width="18" style="20" customWidth="1"/>
    <col min="12" max="13" width="17" style="20" customWidth="1"/>
    <col min="14" max="16384" width="8.85546875" style="20"/>
  </cols>
  <sheetData>
    <row r="1" spans="1:13" s="78" customFormat="1" ht="45" x14ac:dyDescent="0.25">
      <c r="A1" s="34" t="s">
        <v>635</v>
      </c>
      <c r="B1" s="34" t="s">
        <v>782</v>
      </c>
      <c r="C1" s="34" t="s">
        <v>783</v>
      </c>
      <c r="D1" s="34" t="s">
        <v>749</v>
      </c>
      <c r="E1" s="34" t="s">
        <v>750</v>
      </c>
      <c r="F1" s="34" t="s">
        <v>859</v>
      </c>
      <c r="G1" s="34" t="s">
        <v>860</v>
      </c>
      <c r="H1" s="34" t="s">
        <v>870</v>
      </c>
      <c r="I1" s="34" t="s">
        <v>871</v>
      </c>
      <c r="J1" s="34" t="s">
        <v>879</v>
      </c>
      <c r="K1" s="34" t="s">
        <v>880</v>
      </c>
      <c r="L1" s="34" t="s">
        <v>339</v>
      </c>
      <c r="M1" s="34" t="s">
        <v>781</v>
      </c>
    </row>
    <row r="2" spans="1:13" ht="75" x14ac:dyDescent="0.25">
      <c r="A2" s="22" t="s">
        <v>301</v>
      </c>
      <c r="B2" s="22" t="s">
        <v>50</v>
      </c>
      <c r="C2" s="22" t="s">
        <v>319</v>
      </c>
      <c r="D2" s="22" t="s">
        <v>449</v>
      </c>
      <c r="E2" s="22" t="s">
        <v>450</v>
      </c>
      <c r="F2" s="22">
        <v>88</v>
      </c>
      <c r="G2" s="64">
        <v>0.1162</v>
      </c>
      <c r="H2" s="22">
        <v>88</v>
      </c>
      <c r="I2" s="64">
        <v>0.1162</v>
      </c>
      <c r="J2" s="22">
        <v>88</v>
      </c>
      <c r="K2" s="64">
        <v>0.1162</v>
      </c>
      <c r="L2" s="22">
        <v>216</v>
      </c>
      <c r="M2" s="22" t="s">
        <v>1344</v>
      </c>
    </row>
    <row r="3" spans="1:13" ht="30" x14ac:dyDescent="0.25">
      <c r="A3" s="22" t="s">
        <v>301</v>
      </c>
      <c r="B3" s="22" t="s">
        <v>50</v>
      </c>
      <c r="C3" s="22" t="s">
        <v>320</v>
      </c>
      <c r="D3" s="22" t="s">
        <v>321</v>
      </c>
      <c r="E3" s="22" t="s">
        <v>451</v>
      </c>
      <c r="F3" s="22">
        <v>72</v>
      </c>
      <c r="G3" s="64">
        <v>0.1162</v>
      </c>
      <c r="H3" s="22">
        <v>72</v>
      </c>
      <c r="I3" s="64">
        <v>0.1162</v>
      </c>
      <c r="J3" s="22">
        <v>72</v>
      </c>
      <c r="K3" s="64">
        <v>0.1162</v>
      </c>
      <c r="L3" s="22">
        <v>216</v>
      </c>
      <c r="M3" s="22" t="s">
        <v>1344</v>
      </c>
    </row>
    <row r="4" spans="1:13" ht="30" x14ac:dyDescent="0.25">
      <c r="A4" s="22" t="s">
        <v>279</v>
      </c>
      <c r="B4" s="22" t="s">
        <v>50</v>
      </c>
      <c r="C4" s="22" t="s">
        <v>306</v>
      </c>
      <c r="D4" s="22" t="s">
        <v>452</v>
      </c>
      <c r="E4" s="22" t="s">
        <v>453</v>
      </c>
      <c r="F4" s="22">
        <v>70</v>
      </c>
      <c r="G4" s="64">
        <v>4.3402541001081686E-2</v>
      </c>
      <c r="H4" s="22">
        <v>70</v>
      </c>
      <c r="I4" s="64">
        <v>4.3400000000000001E-2</v>
      </c>
      <c r="J4" s="22">
        <v>70</v>
      </c>
      <c r="K4" s="64">
        <v>4.3400000000000001E-2</v>
      </c>
      <c r="L4" s="22">
        <v>210</v>
      </c>
      <c r="M4" s="22" t="s">
        <v>1345</v>
      </c>
    </row>
    <row r="5" spans="1:13" ht="45" x14ac:dyDescent="0.25">
      <c r="A5" s="22" t="s">
        <v>282</v>
      </c>
      <c r="B5" s="22" t="s">
        <v>75</v>
      </c>
      <c r="C5" s="22" t="s">
        <v>307</v>
      </c>
      <c r="D5" s="22" t="s">
        <v>308</v>
      </c>
      <c r="E5" s="22" t="s">
        <v>454</v>
      </c>
      <c r="F5" s="22" t="s">
        <v>51</v>
      </c>
      <c r="G5" s="64">
        <v>4.6517811485830229E-2</v>
      </c>
      <c r="H5" s="22" t="s">
        <v>51</v>
      </c>
      <c r="I5" s="64">
        <v>4.65E-2</v>
      </c>
      <c r="J5" s="22" t="s">
        <v>51</v>
      </c>
      <c r="K5" s="64">
        <v>4.65E-2</v>
      </c>
      <c r="L5" s="22" t="s">
        <v>51</v>
      </c>
      <c r="M5" s="22" t="s">
        <v>1346</v>
      </c>
    </row>
    <row r="6" spans="1:13" ht="45" x14ac:dyDescent="0.25">
      <c r="A6" s="22" t="s">
        <v>285</v>
      </c>
      <c r="B6" s="22" t="s">
        <v>50</v>
      </c>
      <c r="C6" s="22" t="s">
        <v>309</v>
      </c>
      <c r="D6" s="22" t="s">
        <v>310</v>
      </c>
      <c r="E6" s="22" t="s">
        <v>455</v>
      </c>
      <c r="F6" s="22">
        <v>13</v>
      </c>
      <c r="G6" s="64">
        <v>3.1152704847484589E-2</v>
      </c>
      <c r="H6" s="22">
        <v>13</v>
      </c>
      <c r="I6" s="64">
        <v>3.1199999999999999E-2</v>
      </c>
      <c r="J6" s="22">
        <v>13</v>
      </c>
      <c r="K6" s="64">
        <v>3.1199999999999999E-2</v>
      </c>
      <c r="L6" s="22">
        <v>39</v>
      </c>
      <c r="M6" s="22" t="s">
        <v>1347</v>
      </c>
    </row>
    <row r="7" spans="1:13" ht="105" x14ac:dyDescent="0.25">
      <c r="A7" s="22" t="s">
        <v>288</v>
      </c>
      <c r="B7" s="22" t="s">
        <v>75</v>
      </c>
      <c r="C7" s="22" t="s">
        <v>599</v>
      </c>
      <c r="D7" s="22" t="s">
        <v>311</v>
      </c>
      <c r="E7" s="22" t="s">
        <v>600</v>
      </c>
      <c r="F7" s="22" t="s">
        <v>51</v>
      </c>
      <c r="G7" s="64">
        <v>1.2249836153597093E-2</v>
      </c>
      <c r="H7" s="22" t="s">
        <v>51</v>
      </c>
      <c r="I7" s="64">
        <v>1.2200000000000001E-2</v>
      </c>
      <c r="J7" s="22" t="s">
        <v>51</v>
      </c>
      <c r="K7" s="64">
        <v>1.2200000000000001E-2</v>
      </c>
      <c r="L7" s="22" t="s">
        <v>51</v>
      </c>
      <c r="M7" s="22" t="s">
        <v>1348</v>
      </c>
    </row>
    <row r="8" spans="1:13" ht="75" x14ac:dyDescent="0.25">
      <c r="A8" s="22" t="s">
        <v>290</v>
      </c>
      <c r="B8" s="22" t="s">
        <v>75</v>
      </c>
      <c r="C8" s="22" t="s">
        <v>312</v>
      </c>
      <c r="D8" s="22" t="s">
        <v>51</v>
      </c>
      <c r="E8" s="22" t="s">
        <v>456</v>
      </c>
      <c r="F8" s="22" t="s">
        <v>51</v>
      </c>
      <c r="G8" s="64">
        <v>3.1152704847484589E-2</v>
      </c>
      <c r="H8" s="22" t="s">
        <v>51</v>
      </c>
      <c r="I8" s="64">
        <v>3.1199999999999999E-2</v>
      </c>
      <c r="J8" s="22" t="s">
        <v>51</v>
      </c>
      <c r="K8" s="64">
        <v>3.1199999999999999E-2</v>
      </c>
      <c r="L8" s="22" t="s">
        <v>51</v>
      </c>
      <c r="M8" s="22" t="s">
        <v>1349</v>
      </c>
    </row>
    <row r="9" spans="1:13" ht="60" x14ac:dyDescent="0.25">
      <c r="A9" s="22" t="s">
        <v>98</v>
      </c>
      <c r="B9" s="22" t="s">
        <v>50</v>
      </c>
      <c r="C9" s="22" t="s">
        <v>313</v>
      </c>
      <c r="D9" s="22" t="s">
        <v>314</v>
      </c>
      <c r="E9" s="22" t="s">
        <v>457</v>
      </c>
      <c r="F9" s="22">
        <v>72</v>
      </c>
      <c r="G9" s="64">
        <v>3.1152704847484589E-2</v>
      </c>
      <c r="H9" s="22">
        <v>72</v>
      </c>
      <c r="I9" s="64">
        <v>3.1199999999999999E-2</v>
      </c>
      <c r="J9" s="22">
        <v>72</v>
      </c>
      <c r="K9" s="64">
        <v>3.1199999999999999E-2</v>
      </c>
      <c r="L9" s="22">
        <v>216</v>
      </c>
      <c r="M9" s="22" t="s">
        <v>1350</v>
      </c>
    </row>
    <row r="10" spans="1:13" ht="90" x14ac:dyDescent="0.25">
      <c r="A10" s="22" t="s">
        <v>102</v>
      </c>
      <c r="B10" s="22" t="s">
        <v>75</v>
      </c>
      <c r="C10" s="22" t="s">
        <v>315</v>
      </c>
      <c r="D10" s="22" t="s">
        <v>316</v>
      </c>
      <c r="E10" s="22" t="s">
        <v>458</v>
      </c>
      <c r="F10" s="22" t="s">
        <v>51</v>
      </c>
      <c r="G10" s="64">
        <v>3.1152704847484589E-2</v>
      </c>
      <c r="H10" s="22" t="s">
        <v>51</v>
      </c>
      <c r="I10" s="64">
        <v>3.1199999999999999E-2</v>
      </c>
      <c r="J10" s="22" t="s">
        <v>51</v>
      </c>
      <c r="K10" s="64">
        <v>3.1199999999999999E-2</v>
      </c>
      <c r="L10" s="22" t="s">
        <v>51</v>
      </c>
      <c r="M10" s="22" t="s">
        <v>1351</v>
      </c>
    </row>
    <row r="11" spans="1:13" ht="75" x14ac:dyDescent="0.25">
      <c r="A11" s="45" t="s">
        <v>118</v>
      </c>
      <c r="B11" s="45" t="s">
        <v>75</v>
      </c>
      <c r="C11" s="45" t="s">
        <v>317</v>
      </c>
      <c r="D11" s="45" t="s">
        <v>318</v>
      </c>
      <c r="E11" s="45" t="s">
        <v>363</v>
      </c>
      <c r="F11" s="45" t="s">
        <v>51</v>
      </c>
      <c r="G11" s="65">
        <v>3.1152704847484589E-2</v>
      </c>
      <c r="H11" s="45" t="s">
        <v>51</v>
      </c>
      <c r="I11" s="65">
        <v>3.1199999999999999E-2</v>
      </c>
      <c r="J11" s="45" t="s">
        <v>51</v>
      </c>
      <c r="K11" s="65">
        <v>3.1199999999999999E-2</v>
      </c>
      <c r="L11" s="45" t="s">
        <v>51</v>
      </c>
      <c r="M11" s="45" t="s">
        <v>1352</v>
      </c>
    </row>
    <row r="12" spans="1:13" ht="60" x14ac:dyDescent="0.25">
      <c r="A12" s="40" t="s">
        <v>459</v>
      </c>
      <c r="B12" s="40" t="s">
        <v>460</v>
      </c>
      <c r="C12" s="40" t="s">
        <v>51</v>
      </c>
      <c r="D12" s="40" t="s">
        <v>51</v>
      </c>
      <c r="E12" s="40" t="s">
        <v>51</v>
      </c>
      <c r="F12" s="40" t="s">
        <v>51</v>
      </c>
      <c r="G12" s="40" t="s">
        <v>51</v>
      </c>
      <c r="H12" s="40" t="s">
        <v>51</v>
      </c>
      <c r="I12" s="40" t="s">
        <v>51</v>
      </c>
      <c r="J12" s="40" t="s">
        <v>51</v>
      </c>
      <c r="K12" s="40" t="s">
        <v>51</v>
      </c>
      <c r="L12" s="40" t="s">
        <v>51</v>
      </c>
      <c r="M12" s="45" t="s">
        <v>1352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X9"/>
  <sheetViews>
    <sheetView tabSelected="1" topLeftCell="R1" workbookViewId="0">
      <selection activeCell="X8" sqref="A1:X8"/>
    </sheetView>
  </sheetViews>
  <sheetFormatPr defaultColWidth="8.85546875" defaultRowHeight="15" x14ac:dyDescent="0.25"/>
  <cols>
    <col min="1" max="1" width="14.85546875" style="20" customWidth="1"/>
    <col min="2" max="2" width="13.7109375" style="20" customWidth="1"/>
    <col min="3" max="3" width="14.7109375" style="20" customWidth="1"/>
    <col min="4" max="4" width="12.7109375" style="20" customWidth="1"/>
    <col min="5" max="8" width="13.7109375" style="20" customWidth="1"/>
    <col min="9" max="16" width="17" style="20" customWidth="1"/>
    <col min="17" max="22" width="13.7109375" style="20" customWidth="1"/>
    <col min="23" max="23" width="14.7109375" style="20" customWidth="1"/>
    <col min="24" max="24" width="13.7109375" style="20" customWidth="1"/>
    <col min="25" max="16384" width="8.85546875" style="20"/>
  </cols>
  <sheetData>
    <row r="1" spans="1:24" s="82" customFormat="1" ht="75" x14ac:dyDescent="0.25">
      <c r="A1" s="34" t="s">
        <v>340</v>
      </c>
      <c r="B1" s="34" t="s">
        <v>770</v>
      </c>
      <c r="C1" s="34" t="s">
        <v>749</v>
      </c>
      <c r="D1" s="34" t="s">
        <v>750</v>
      </c>
      <c r="E1" s="34" t="s">
        <v>601</v>
      </c>
      <c r="F1" s="34" t="s">
        <v>603</v>
      </c>
      <c r="G1" s="34" t="s">
        <v>602</v>
      </c>
      <c r="H1" s="34" t="s">
        <v>604</v>
      </c>
      <c r="I1" s="34" t="s">
        <v>605</v>
      </c>
      <c r="J1" s="34" t="s">
        <v>606</v>
      </c>
      <c r="K1" s="34" t="s">
        <v>607</v>
      </c>
      <c r="L1" s="34" t="s">
        <v>608</v>
      </c>
      <c r="M1" s="34" t="s">
        <v>609</v>
      </c>
      <c r="N1" s="34" t="s">
        <v>610</v>
      </c>
      <c r="O1" s="34" t="s">
        <v>611</v>
      </c>
      <c r="P1" s="34" t="s">
        <v>612</v>
      </c>
      <c r="Q1" s="34" t="s">
        <v>861</v>
      </c>
      <c r="R1" s="34" t="s">
        <v>862</v>
      </c>
      <c r="S1" s="34" t="s">
        <v>860</v>
      </c>
      <c r="T1" s="34" t="s">
        <v>871</v>
      </c>
      <c r="U1" s="34" t="s">
        <v>880</v>
      </c>
      <c r="V1" s="34" t="s">
        <v>339</v>
      </c>
      <c r="W1" s="34" t="s">
        <v>613</v>
      </c>
      <c r="X1" s="34" t="s">
        <v>781</v>
      </c>
    </row>
    <row r="2" spans="1:24" ht="30" x14ac:dyDescent="0.25">
      <c r="A2" s="22" t="s">
        <v>191</v>
      </c>
      <c r="B2" s="53" t="s">
        <v>192</v>
      </c>
      <c r="C2" s="53" t="s">
        <v>192</v>
      </c>
      <c r="D2" s="22" t="s">
        <v>52</v>
      </c>
      <c r="E2" s="39">
        <v>10</v>
      </c>
      <c r="F2" s="39">
        <v>25</v>
      </c>
      <c r="G2" s="39">
        <v>40</v>
      </c>
      <c r="H2" s="39">
        <v>55</v>
      </c>
      <c r="I2" s="39">
        <v>10</v>
      </c>
      <c r="J2" s="39">
        <v>25</v>
      </c>
      <c r="K2" s="39">
        <v>40</v>
      </c>
      <c r="L2" s="39">
        <v>55</v>
      </c>
      <c r="M2" s="39">
        <v>10</v>
      </c>
      <c r="N2" s="39">
        <v>25</v>
      </c>
      <c r="O2" s="39">
        <v>40</v>
      </c>
      <c r="P2" s="39">
        <v>55</v>
      </c>
      <c r="Q2" s="54">
        <v>0.26</v>
      </c>
      <c r="R2" s="55">
        <v>55</v>
      </c>
      <c r="S2" s="56">
        <v>4.6517811485830229E-2</v>
      </c>
      <c r="T2" s="56">
        <v>4.6517811485830229E-2</v>
      </c>
      <c r="U2" s="56">
        <v>4.6517811485830229E-2</v>
      </c>
      <c r="V2" s="57">
        <v>165</v>
      </c>
      <c r="W2" s="53" t="s">
        <v>324</v>
      </c>
      <c r="X2" s="53" t="s">
        <v>1367</v>
      </c>
    </row>
    <row r="3" spans="1:24" ht="30" x14ac:dyDescent="0.25">
      <c r="A3" s="22" t="s">
        <v>187</v>
      </c>
      <c r="B3" s="53" t="s">
        <v>193</v>
      </c>
      <c r="C3" s="53" t="s">
        <v>193</v>
      </c>
      <c r="D3" s="22" t="s">
        <v>52</v>
      </c>
      <c r="E3" s="53">
        <v>52</v>
      </c>
      <c r="F3" s="53">
        <v>102</v>
      </c>
      <c r="G3" s="53">
        <v>153</v>
      </c>
      <c r="H3" s="53">
        <v>205</v>
      </c>
      <c r="I3" s="53">
        <v>52</v>
      </c>
      <c r="J3" s="53">
        <v>102</v>
      </c>
      <c r="K3" s="53">
        <v>153</v>
      </c>
      <c r="L3" s="53">
        <v>205</v>
      </c>
      <c r="M3" s="53">
        <v>52</v>
      </c>
      <c r="N3" s="53">
        <v>102</v>
      </c>
      <c r="O3" s="53">
        <v>153</v>
      </c>
      <c r="P3" s="53">
        <v>205</v>
      </c>
      <c r="Q3" s="56">
        <v>1</v>
      </c>
      <c r="R3" s="57">
        <v>205</v>
      </c>
      <c r="S3" s="58">
        <v>4.6517811485830229E-2</v>
      </c>
      <c r="T3" s="56">
        <v>4.6517811485830229E-2</v>
      </c>
      <c r="U3" s="54">
        <v>4.6517811485830229E-2</v>
      </c>
      <c r="V3" s="57">
        <v>615</v>
      </c>
      <c r="W3" s="53" t="s">
        <v>322</v>
      </c>
      <c r="X3" s="53" t="s">
        <v>1367</v>
      </c>
    </row>
    <row r="4" spans="1:24" ht="45" x14ac:dyDescent="0.25">
      <c r="A4" s="22" t="s">
        <v>188</v>
      </c>
      <c r="B4" s="53" t="s">
        <v>194</v>
      </c>
      <c r="C4" s="53" t="s">
        <v>194</v>
      </c>
      <c r="D4" s="22" t="s">
        <v>52</v>
      </c>
      <c r="E4" s="57">
        <v>0</v>
      </c>
      <c r="F4" s="57">
        <v>0</v>
      </c>
      <c r="G4" s="57">
        <v>205</v>
      </c>
      <c r="H4" s="57">
        <v>205</v>
      </c>
      <c r="I4" s="57">
        <v>0</v>
      </c>
      <c r="J4" s="57">
        <v>0</v>
      </c>
      <c r="K4" s="57">
        <v>205</v>
      </c>
      <c r="L4" s="57">
        <v>205</v>
      </c>
      <c r="M4" s="57">
        <v>0</v>
      </c>
      <c r="N4" s="57">
        <v>0</v>
      </c>
      <c r="O4" s="57">
        <v>205</v>
      </c>
      <c r="P4" s="57">
        <v>205</v>
      </c>
      <c r="Q4" s="56">
        <v>1</v>
      </c>
      <c r="R4" s="57">
        <v>205</v>
      </c>
      <c r="S4" s="58">
        <v>4.6517811485830229E-2</v>
      </c>
      <c r="T4" s="58">
        <v>4.6517811485830229E-2</v>
      </c>
      <c r="U4" s="58">
        <v>4.6517811485830229E-2</v>
      </c>
      <c r="V4" s="57">
        <v>615</v>
      </c>
      <c r="W4" s="53" t="s">
        <v>323</v>
      </c>
      <c r="X4" s="53" t="s">
        <v>1367</v>
      </c>
    </row>
    <row r="5" spans="1:24" ht="30" x14ac:dyDescent="0.25">
      <c r="A5" s="22" t="s">
        <v>189</v>
      </c>
      <c r="B5" s="53" t="s">
        <v>195</v>
      </c>
      <c r="C5" s="53" t="s">
        <v>195</v>
      </c>
      <c r="D5" s="22" t="s">
        <v>52</v>
      </c>
      <c r="E5" s="57">
        <v>0</v>
      </c>
      <c r="F5" s="57">
        <v>0</v>
      </c>
      <c r="G5" s="57">
        <v>205</v>
      </c>
      <c r="H5" s="57">
        <v>205</v>
      </c>
      <c r="I5" s="57">
        <v>0</v>
      </c>
      <c r="J5" s="57">
        <v>0</v>
      </c>
      <c r="K5" s="57">
        <v>205</v>
      </c>
      <c r="L5" s="57">
        <v>205</v>
      </c>
      <c r="M5" s="57">
        <v>0</v>
      </c>
      <c r="N5" s="57">
        <v>0</v>
      </c>
      <c r="O5" s="57">
        <v>205</v>
      </c>
      <c r="P5" s="57">
        <v>205</v>
      </c>
      <c r="Q5" s="56">
        <v>1</v>
      </c>
      <c r="R5" s="57">
        <v>205</v>
      </c>
      <c r="S5" s="58">
        <v>4.6517811485830229E-2</v>
      </c>
      <c r="T5" s="58">
        <v>4.6517811485830229E-2</v>
      </c>
      <c r="U5" s="58">
        <v>4.6517811485830229E-2</v>
      </c>
      <c r="V5" s="57">
        <v>615</v>
      </c>
      <c r="W5" s="53" t="s">
        <v>323</v>
      </c>
      <c r="X5" s="53" t="s">
        <v>1367</v>
      </c>
    </row>
    <row r="6" spans="1:24" ht="35.25" customHeight="1" x14ac:dyDescent="0.25">
      <c r="A6" s="22" t="s">
        <v>886</v>
      </c>
      <c r="B6" s="53" t="s">
        <v>196</v>
      </c>
      <c r="C6" s="53" t="s">
        <v>196</v>
      </c>
      <c r="D6" s="22" t="s">
        <v>52</v>
      </c>
      <c r="E6" s="57">
        <v>0</v>
      </c>
      <c r="F6" s="57">
        <v>0</v>
      </c>
      <c r="G6" s="57">
        <v>205</v>
      </c>
      <c r="H6" s="57">
        <v>205</v>
      </c>
      <c r="I6" s="57">
        <v>0</v>
      </c>
      <c r="J6" s="57">
        <v>0</v>
      </c>
      <c r="K6" s="57">
        <v>205</v>
      </c>
      <c r="L6" s="57">
        <v>205</v>
      </c>
      <c r="M6" s="57">
        <v>0</v>
      </c>
      <c r="N6" s="57">
        <v>0</v>
      </c>
      <c r="O6" s="57">
        <v>205</v>
      </c>
      <c r="P6" s="57">
        <v>205</v>
      </c>
      <c r="Q6" s="56">
        <v>1</v>
      </c>
      <c r="R6" s="57">
        <v>205</v>
      </c>
      <c r="S6" s="58">
        <v>4.6517811485830229E-2</v>
      </c>
      <c r="T6" s="58">
        <v>4.6517811485830229E-2</v>
      </c>
      <c r="U6" s="58">
        <v>4.6517811485830229E-2</v>
      </c>
      <c r="V6" s="57">
        <v>615</v>
      </c>
      <c r="W6" s="53" t="s">
        <v>323</v>
      </c>
      <c r="X6" s="53" t="s">
        <v>1367</v>
      </c>
    </row>
    <row r="7" spans="1:24" ht="45" x14ac:dyDescent="0.25">
      <c r="A7" s="22" t="s">
        <v>58</v>
      </c>
      <c r="B7" s="53" t="s">
        <v>197</v>
      </c>
      <c r="C7" s="53" t="s">
        <v>197</v>
      </c>
      <c r="D7" s="22" t="s">
        <v>365</v>
      </c>
      <c r="E7" s="53">
        <v>36</v>
      </c>
      <c r="F7" s="53">
        <v>72</v>
      </c>
      <c r="G7" s="53">
        <v>108</v>
      </c>
      <c r="H7" s="53">
        <v>144</v>
      </c>
      <c r="I7" s="59">
        <v>36</v>
      </c>
      <c r="J7" s="59">
        <v>72</v>
      </c>
      <c r="K7" s="59">
        <v>108</v>
      </c>
      <c r="L7" s="59">
        <v>144</v>
      </c>
      <c r="M7" s="59">
        <v>36</v>
      </c>
      <c r="N7" s="59">
        <v>72</v>
      </c>
      <c r="O7" s="59">
        <v>108</v>
      </c>
      <c r="P7" s="59">
        <v>144</v>
      </c>
      <c r="Q7" s="56">
        <v>1</v>
      </c>
      <c r="R7" s="57">
        <v>144</v>
      </c>
      <c r="S7" s="58">
        <v>4.6517811485830229E-2</v>
      </c>
      <c r="T7" s="58">
        <v>4.6517811485830229E-2</v>
      </c>
      <c r="U7" s="58">
        <v>4.6517811485830229E-2</v>
      </c>
      <c r="V7" s="57">
        <v>432</v>
      </c>
      <c r="W7" s="53" t="s">
        <v>323</v>
      </c>
      <c r="X7" s="53" t="s">
        <v>1367</v>
      </c>
    </row>
    <row r="8" spans="1:24" ht="45" x14ac:dyDescent="0.25">
      <c r="A8" s="22" t="s">
        <v>190</v>
      </c>
      <c r="B8" s="53" t="s">
        <v>198</v>
      </c>
      <c r="C8" s="53" t="s">
        <v>199</v>
      </c>
      <c r="D8" s="22" t="s">
        <v>461</v>
      </c>
      <c r="E8" s="57">
        <v>0</v>
      </c>
      <c r="F8" s="57">
        <v>0</v>
      </c>
      <c r="G8" s="57">
        <v>1</v>
      </c>
      <c r="H8" s="60">
        <v>1</v>
      </c>
      <c r="I8" s="61">
        <v>0</v>
      </c>
      <c r="J8" s="61">
        <v>0</v>
      </c>
      <c r="K8" s="61">
        <v>1</v>
      </c>
      <c r="L8" s="61">
        <v>1</v>
      </c>
      <c r="M8" s="61">
        <v>0</v>
      </c>
      <c r="N8" s="61">
        <v>0</v>
      </c>
      <c r="O8" s="61">
        <v>1</v>
      </c>
      <c r="P8" s="61">
        <v>1</v>
      </c>
      <c r="Q8" s="62">
        <v>1</v>
      </c>
      <c r="R8" s="57">
        <v>1</v>
      </c>
      <c r="S8" s="58">
        <v>4.6517811485830229E-2</v>
      </c>
      <c r="T8" s="58">
        <v>4.6517811485830229E-2</v>
      </c>
      <c r="U8" s="58">
        <v>4.6517811485830229E-2</v>
      </c>
      <c r="V8" s="57">
        <v>3</v>
      </c>
      <c r="W8" s="53" t="s">
        <v>323</v>
      </c>
      <c r="X8" s="53">
        <v>8</v>
      </c>
    </row>
    <row r="9" spans="1:24" x14ac:dyDescent="0.25">
      <c r="I9" s="63"/>
      <c r="J9" s="63"/>
      <c r="K9" s="63"/>
      <c r="L9" s="63"/>
      <c r="M9" s="63"/>
      <c r="N9" s="63"/>
      <c r="O9" s="63"/>
      <c r="P9" s="63"/>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8"/>
  <sheetViews>
    <sheetView workbookViewId="0">
      <selection activeCell="L21" sqref="L21"/>
    </sheetView>
  </sheetViews>
  <sheetFormatPr defaultColWidth="8.85546875" defaultRowHeight="15" x14ac:dyDescent="0.25"/>
  <cols>
    <col min="1" max="1" width="14.7109375" style="20" customWidth="1"/>
    <col min="2" max="2" width="28.7109375" style="20" customWidth="1"/>
    <col min="3" max="3" width="19" style="20" customWidth="1"/>
    <col min="4" max="4" width="33.85546875" style="20" customWidth="1"/>
    <col min="5" max="16384" width="8.85546875" style="20"/>
  </cols>
  <sheetData>
    <row r="1" spans="1:4" s="78" customFormat="1" x14ac:dyDescent="0.25">
      <c r="A1" s="34" t="s">
        <v>778</v>
      </c>
      <c r="B1" s="34" t="s">
        <v>591</v>
      </c>
      <c r="C1" s="34" t="s">
        <v>779</v>
      </c>
      <c r="D1" s="34" t="s">
        <v>747</v>
      </c>
    </row>
    <row r="2" spans="1:4" ht="45" x14ac:dyDescent="0.25">
      <c r="A2" s="27" t="s">
        <v>780</v>
      </c>
      <c r="B2" s="27" t="s">
        <v>186</v>
      </c>
      <c r="C2" s="27" t="s">
        <v>462</v>
      </c>
      <c r="D2" s="21" t="s">
        <v>616</v>
      </c>
    </row>
    <row r="3" spans="1:4" x14ac:dyDescent="0.25">
      <c r="A3" s="22" t="s">
        <v>780</v>
      </c>
      <c r="B3" s="22" t="s">
        <v>187</v>
      </c>
      <c r="C3" s="27" t="s">
        <v>462</v>
      </c>
      <c r="D3" s="22" t="s">
        <v>615</v>
      </c>
    </row>
    <row r="4" spans="1:4" ht="30" x14ac:dyDescent="0.25">
      <c r="A4" s="22" t="s">
        <v>780</v>
      </c>
      <c r="B4" s="22" t="s">
        <v>614</v>
      </c>
      <c r="C4" s="27" t="s">
        <v>462</v>
      </c>
      <c r="D4" s="22" t="s">
        <v>615</v>
      </c>
    </row>
    <row r="5" spans="1:4" x14ac:dyDescent="0.25">
      <c r="A5" s="22" t="s">
        <v>780</v>
      </c>
      <c r="B5" s="22" t="s">
        <v>189</v>
      </c>
      <c r="C5" s="27" t="s">
        <v>462</v>
      </c>
      <c r="D5" s="22" t="s">
        <v>615</v>
      </c>
    </row>
    <row r="6" spans="1:4" x14ac:dyDescent="0.25">
      <c r="A6" s="22" t="s">
        <v>780</v>
      </c>
      <c r="B6" s="22" t="s">
        <v>886</v>
      </c>
      <c r="C6" s="27" t="s">
        <v>462</v>
      </c>
      <c r="D6" s="22" t="s">
        <v>615</v>
      </c>
    </row>
    <row r="7" spans="1:4" ht="30" x14ac:dyDescent="0.25">
      <c r="A7" s="22" t="s">
        <v>780</v>
      </c>
      <c r="B7" s="22" t="s">
        <v>58</v>
      </c>
      <c r="C7" s="27" t="s">
        <v>462</v>
      </c>
      <c r="D7" s="22" t="s">
        <v>463</v>
      </c>
    </row>
    <row r="8" spans="1:4" x14ac:dyDescent="0.25">
      <c r="A8" s="22" t="s">
        <v>780</v>
      </c>
      <c r="B8" s="22" t="s">
        <v>190</v>
      </c>
      <c r="C8" s="27" t="s">
        <v>462</v>
      </c>
      <c r="D8" s="22" t="s">
        <v>615</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2"/>
  <sheetViews>
    <sheetView workbookViewId="0">
      <selection activeCell="L21" sqref="L21"/>
    </sheetView>
  </sheetViews>
  <sheetFormatPr defaultColWidth="8.85546875" defaultRowHeight="15" x14ac:dyDescent="0.25"/>
  <cols>
    <col min="1" max="1" width="17" style="20" customWidth="1"/>
    <col min="2" max="2" width="18.85546875" style="20" customWidth="1"/>
    <col min="3" max="3" width="17.85546875" style="20" customWidth="1"/>
    <col min="4" max="4" width="18.85546875" style="20" customWidth="1"/>
    <col min="5" max="5" width="20" style="20" customWidth="1"/>
    <col min="6" max="16384" width="8.85546875" style="20"/>
  </cols>
  <sheetData>
    <row r="1" spans="1:5" s="78" customFormat="1" ht="45" x14ac:dyDescent="0.25">
      <c r="A1" s="34" t="s">
        <v>773</v>
      </c>
      <c r="B1" s="34" t="s">
        <v>774</v>
      </c>
      <c r="C1" s="34" t="s">
        <v>775</v>
      </c>
      <c r="D1" s="34" t="s">
        <v>776</v>
      </c>
      <c r="E1" s="34" t="s">
        <v>777</v>
      </c>
    </row>
    <row r="2" spans="1:5" ht="30" x14ac:dyDescent="0.25">
      <c r="A2" s="22" t="s">
        <v>523</v>
      </c>
      <c r="B2" s="22" t="s">
        <v>51</v>
      </c>
      <c r="C2" s="22" t="s">
        <v>51</v>
      </c>
      <c r="D2" s="22" t="s">
        <v>51</v>
      </c>
      <c r="E2" s="22"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
  <sheetViews>
    <sheetView zoomScale="96" zoomScaleNormal="96" workbookViewId="0">
      <selection activeCell="C22" sqref="C22"/>
    </sheetView>
  </sheetViews>
  <sheetFormatPr defaultColWidth="8.85546875" defaultRowHeight="15" x14ac:dyDescent="0.25"/>
  <cols>
    <col min="1" max="1" width="18.140625" style="8" customWidth="1"/>
    <col min="2" max="2" width="26.140625" style="8" customWidth="1"/>
    <col min="3" max="3" width="42.85546875" style="8" customWidth="1"/>
    <col min="4" max="16384" width="8.85546875" style="8"/>
  </cols>
  <sheetData>
    <row r="1" spans="1:3" s="13" customFormat="1" ht="45" x14ac:dyDescent="0.25">
      <c r="A1" s="17" t="s">
        <v>587</v>
      </c>
      <c r="B1" s="17" t="s">
        <v>682</v>
      </c>
      <c r="C1" s="17" t="s">
        <v>588</v>
      </c>
    </row>
    <row r="2" spans="1:3" x14ac:dyDescent="0.25">
      <c r="A2" s="9" t="s">
        <v>219</v>
      </c>
      <c r="B2" s="9" t="s">
        <v>51</v>
      </c>
      <c r="C2" s="9" t="s">
        <v>51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4"/>
  <sheetViews>
    <sheetView workbookViewId="0">
      <selection activeCell="L21" sqref="L21"/>
    </sheetView>
  </sheetViews>
  <sheetFormatPr defaultColWidth="8.85546875" defaultRowHeight="15" x14ac:dyDescent="0.25"/>
  <cols>
    <col min="1" max="1" width="22.140625" style="20" customWidth="1"/>
    <col min="2" max="2" width="12.7109375" style="20" customWidth="1"/>
    <col min="3" max="3" width="11.5703125" style="20" customWidth="1"/>
    <col min="4" max="4" width="48.7109375" style="20" customWidth="1"/>
    <col min="5" max="16384" width="8.85546875" style="20"/>
  </cols>
  <sheetData>
    <row r="1" spans="1:4" s="78" customFormat="1" ht="45" x14ac:dyDescent="0.25">
      <c r="A1" s="34" t="s">
        <v>592</v>
      </c>
      <c r="B1" s="34" t="s">
        <v>770</v>
      </c>
      <c r="C1" s="34" t="s">
        <v>771</v>
      </c>
      <c r="D1" s="34" t="s">
        <v>772</v>
      </c>
    </row>
    <row r="2" spans="1:4" ht="30" x14ac:dyDescent="0.25">
      <c r="A2" s="22" t="s">
        <v>186</v>
      </c>
      <c r="B2" s="27" t="s">
        <v>192</v>
      </c>
      <c r="C2" s="27" t="s">
        <v>208</v>
      </c>
      <c r="D2" s="22" t="s">
        <v>444</v>
      </c>
    </row>
    <row r="3" spans="1:4" ht="30" x14ac:dyDescent="0.25">
      <c r="A3" s="22" t="s">
        <v>464</v>
      </c>
      <c r="B3" s="27" t="s">
        <v>193</v>
      </c>
      <c r="C3" s="27" t="s">
        <v>208</v>
      </c>
      <c r="D3" s="22" t="s">
        <v>465</v>
      </c>
    </row>
    <row r="4" spans="1:4" ht="30" x14ac:dyDescent="0.25">
      <c r="A4" s="27" t="s">
        <v>204</v>
      </c>
      <c r="B4" s="27" t="s">
        <v>194</v>
      </c>
      <c r="C4" s="27" t="s">
        <v>205</v>
      </c>
      <c r="D4" s="22" t="s">
        <v>206</v>
      </c>
    </row>
    <row r="5" spans="1:4" ht="30" x14ac:dyDescent="0.25">
      <c r="A5" s="27" t="s">
        <v>189</v>
      </c>
      <c r="B5" s="27" t="s">
        <v>195</v>
      </c>
      <c r="C5" s="27" t="s">
        <v>203</v>
      </c>
      <c r="D5" s="22" t="s">
        <v>207</v>
      </c>
    </row>
    <row r="6" spans="1:4" ht="30" x14ac:dyDescent="0.25">
      <c r="A6" s="27" t="s">
        <v>887</v>
      </c>
      <c r="B6" s="27" t="s">
        <v>196</v>
      </c>
      <c r="C6" s="27" t="s">
        <v>203</v>
      </c>
      <c r="D6" s="22" t="s">
        <v>206</v>
      </c>
    </row>
    <row r="7" spans="1:4" ht="30" x14ac:dyDescent="0.25">
      <c r="A7" s="27" t="s">
        <v>58</v>
      </c>
      <c r="B7" s="27" t="s">
        <v>197</v>
      </c>
      <c r="C7" s="27" t="s">
        <v>208</v>
      </c>
      <c r="D7" s="22" t="s">
        <v>209</v>
      </c>
    </row>
    <row r="8" spans="1:4" ht="30" x14ac:dyDescent="0.25">
      <c r="A8" s="27" t="s">
        <v>210</v>
      </c>
      <c r="B8" s="27" t="s">
        <v>198</v>
      </c>
      <c r="C8" s="27" t="s">
        <v>203</v>
      </c>
      <c r="D8" s="22" t="s">
        <v>207</v>
      </c>
    </row>
    <row r="9" spans="1:4" ht="30" x14ac:dyDescent="0.25">
      <c r="A9" s="27" t="s">
        <v>212</v>
      </c>
      <c r="B9" s="27" t="s">
        <v>302</v>
      </c>
      <c r="C9" s="27" t="s">
        <v>203</v>
      </c>
      <c r="D9" s="22" t="s">
        <v>213</v>
      </c>
    </row>
    <row r="10" spans="1:4" ht="30" x14ac:dyDescent="0.25">
      <c r="A10" s="27" t="s">
        <v>211</v>
      </c>
      <c r="B10" s="27" t="s">
        <v>303</v>
      </c>
      <c r="C10" s="27" t="s">
        <v>203</v>
      </c>
      <c r="D10" s="22" t="s">
        <v>213</v>
      </c>
    </row>
    <row r="11" spans="1:4" ht="30" x14ac:dyDescent="0.25">
      <c r="A11" s="27" t="s">
        <v>214</v>
      </c>
      <c r="B11" s="27" t="s">
        <v>286</v>
      </c>
      <c r="C11" s="27" t="s">
        <v>203</v>
      </c>
      <c r="D11" s="22" t="s">
        <v>215</v>
      </c>
    </row>
    <row r="14" spans="1:4" x14ac:dyDescent="0.25">
      <c r="A14" s="52"/>
    </row>
  </sheetData>
  <pageMargins left="0.7" right="0.7" top="0.75" bottom="0.75" header="0.3" footer="0.3"/>
  <pageSetup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11"/>
  <sheetViews>
    <sheetView workbookViewId="0">
      <selection activeCell="L21" sqref="L21"/>
    </sheetView>
  </sheetViews>
  <sheetFormatPr defaultColWidth="8.85546875" defaultRowHeight="15" x14ac:dyDescent="0.25"/>
  <cols>
    <col min="1" max="1" width="14.7109375" style="20" customWidth="1"/>
    <col min="2" max="2" width="15.7109375" style="20" customWidth="1"/>
    <col min="3" max="5" width="14.7109375" style="20" customWidth="1"/>
    <col min="6" max="6" width="15.7109375" style="20" customWidth="1"/>
    <col min="7" max="9" width="14.7109375" style="20" customWidth="1"/>
    <col min="10" max="10" width="15.7109375" style="20" customWidth="1"/>
    <col min="11" max="13" width="14.7109375" style="20" customWidth="1"/>
    <col min="14" max="14" width="15.7109375" style="20" customWidth="1"/>
    <col min="15" max="15" width="14.7109375" style="20" customWidth="1"/>
    <col min="16" max="16384" width="8.85546875" style="20"/>
  </cols>
  <sheetData>
    <row r="1" spans="1:15" s="78" customFormat="1" ht="45" x14ac:dyDescent="0.25">
      <c r="A1" s="34" t="s">
        <v>595</v>
      </c>
      <c r="B1" s="23" t="s">
        <v>850</v>
      </c>
      <c r="C1" s="34" t="s">
        <v>856</v>
      </c>
      <c r="D1" s="34" t="s">
        <v>857</v>
      </c>
      <c r="E1" s="34" t="s">
        <v>863</v>
      </c>
      <c r="F1" s="34" t="s">
        <v>867</v>
      </c>
      <c r="G1" s="34" t="s">
        <v>868</v>
      </c>
      <c r="H1" s="34" t="s">
        <v>872</v>
      </c>
      <c r="I1" s="34" t="s">
        <v>876</v>
      </c>
      <c r="J1" s="34" t="s">
        <v>768</v>
      </c>
      <c r="K1" s="34" t="s">
        <v>881</v>
      </c>
      <c r="L1" s="34" t="s">
        <v>769</v>
      </c>
      <c r="M1" s="34" t="s">
        <v>858</v>
      </c>
      <c r="N1" s="34" t="s">
        <v>869</v>
      </c>
      <c r="O1" s="34" t="s">
        <v>878</v>
      </c>
    </row>
    <row r="2" spans="1:15" ht="30" x14ac:dyDescent="0.25">
      <c r="A2" s="27" t="s">
        <v>186</v>
      </c>
      <c r="B2" s="22" t="s">
        <v>445</v>
      </c>
      <c r="C2" s="48">
        <v>1</v>
      </c>
      <c r="D2" s="48">
        <v>1</v>
      </c>
      <c r="E2" s="49" t="s">
        <v>51</v>
      </c>
      <c r="F2" s="48">
        <v>1</v>
      </c>
      <c r="G2" s="48">
        <v>1</v>
      </c>
      <c r="H2" s="49" t="s">
        <v>51</v>
      </c>
      <c r="I2" s="48">
        <v>1</v>
      </c>
      <c r="J2" s="48">
        <v>1</v>
      </c>
      <c r="K2" s="49" t="s">
        <v>51</v>
      </c>
      <c r="L2" s="22" t="s">
        <v>51</v>
      </c>
      <c r="M2" s="49">
        <v>0.9</v>
      </c>
      <c r="N2" s="49">
        <v>0.9</v>
      </c>
      <c r="O2" s="49">
        <v>0.9</v>
      </c>
    </row>
    <row r="3" spans="1:15" ht="30" x14ac:dyDescent="0.25">
      <c r="A3" s="27" t="s">
        <v>464</v>
      </c>
      <c r="B3" s="22" t="s">
        <v>445</v>
      </c>
      <c r="C3" s="48">
        <v>1</v>
      </c>
      <c r="D3" s="48">
        <v>1</v>
      </c>
      <c r="E3" s="49" t="s">
        <v>51</v>
      </c>
      <c r="F3" s="48">
        <v>1</v>
      </c>
      <c r="G3" s="48">
        <v>1</v>
      </c>
      <c r="H3" s="49" t="s">
        <v>51</v>
      </c>
      <c r="I3" s="48">
        <v>1</v>
      </c>
      <c r="J3" s="48">
        <v>1</v>
      </c>
      <c r="K3" s="49" t="s">
        <v>51</v>
      </c>
      <c r="L3" s="22" t="s">
        <v>51</v>
      </c>
      <c r="M3" s="49">
        <v>0.9</v>
      </c>
      <c r="N3" s="49">
        <v>0.9</v>
      </c>
      <c r="O3" s="49">
        <v>0.9</v>
      </c>
    </row>
    <row r="4" spans="1:15" ht="30" x14ac:dyDescent="0.25">
      <c r="A4" s="27" t="s">
        <v>204</v>
      </c>
      <c r="B4" s="22" t="s">
        <v>216</v>
      </c>
      <c r="C4" s="48">
        <v>205</v>
      </c>
      <c r="D4" s="48">
        <v>205</v>
      </c>
      <c r="E4" s="49">
        <v>1</v>
      </c>
      <c r="F4" s="48">
        <v>205</v>
      </c>
      <c r="G4" s="48">
        <v>205</v>
      </c>
      <c r="H4" s="49">
        <v>1</v>
      </c>
      <c r="I4" s="48">
        <v>205</v>
      </c>
      <c r="J4" s="48">
        <v>205</v>
      </c>
      <c r="K4" s="49">
        <v>1</v>
      </c>
      <c r="L4" s="22" t="s">
        <v>51</v>
      </c>
      <c r="M4" s="49">
        <v>0.9</v>
      </c>
      <c r="N4" s="49">
        <v>0.9</v>
      </c>
      <c r="O4" s="49">
        <v>0.9</v>
      </c>
    </row>
    <row r="5" spans="1:15" ht="30" x14ac:dyDescent="0.25">
      <c r="A5" s="27" t="s">
        <v>189</v>
      </c>
      <c r="B5" s="22" t="s">
        <v>216</v>
      </c>
      <c r="C5" s="48">
        <v>205</v>
      </c>
      <c r="D5" s="48">
        <v>205</v>
      </c>
      <c r="E5" s="49">
        <v>1</v>
      </c>
      <c r="F5" s="48">
        <v>205</v>
      </c>
      <c r="G5" s="48">
        <v>205</v>
      </c>
      <c r="H5" s="49">
        <v>1</v>
      </c>
      <c r="I5" s="48">
        <v>205</v>
      </c>
      <c r="J5" s="48">
        <v>205</v>
      </c>
      <c r="K5" s="49">
        <v>1</v>
      </c>
      <c r="L5" s="22" t="s">
        <v>51</v>
      </c>
      <c r="M5" s="49">
        <v>0.9</v>
      </c>
      <c r="N5" s="49">
        <v>0.9</v>
      </c>
      <c r="O5" s="49">
        <v>0.9</v>
      </c>
    </row>
    <row r="6" spans="1:15" ht="30" x14ac:dyDescent="0.25">
      <c r="A6" s="27" t="s">
        <v>887</v>
      </c>
      <c r="B6" s="22" t="s">
        <v>216</v>
      </c>
      <c r="C6" s="48">
        <v>205</v>
      </c>
      <c r="D6" s="48">
        <v>205</v>
      </c>
      <c r="E6" s="49">
        <v>1</v>
      </c>
      <c r="F6" s="48">
        <v>205</v>
      </c>
      <c r="G6" s="48">
        <v>205</v>
      </c>
      <c r="H6" s="49">
        <v>1</v>
      </c>
      <c r="I6" s="48">
        <v>205</v>
      </c>
      <c r="J6" s="48">
        <v>205</v>
      </c>
      <c r="K6" s="49">
        <v>1</v>
      </c>
      <c r="L6" s="22" t="s">
        <v>51</v>
      </c>
      <c r="M6" s="49">
        <v>0.9</v>
      </c>
      <c r="N6" s="49">
        <v>0.9</v>
      </c>
      <c r="O6" s="49">
        <v>0.9</v>
      </c>
    </row>
    <row r="7" spans="1:15" ht="30" x14ac:dyDescent="0.25">
      <c r="A7" s="27" t="s">
        <v>58</v>
      </c>
      <c r="B7" s="35" t="s">
        <v>217</v>
      </c>
      <c r="C7" s="48">
        <v>156</v>
      </c>
      <c r="D7" s="48">
        <v>156</v>
      </c>
      <c r="E7" s="49">
        <v>1</v>
      </c>
      <c r="F7" s="48">
        <v>156</v>
      </c>
      <c r="G7" s="48">
        <v>156</v>
      </c>
      <c r="H7" s="49">
        <v>1</v>
      </c>
      <c r="I7" s="48">
        <v>156</v>
      </c>
      <c r="J7" s="48">
        <v>156</v>
      </c>
      <c r="K7" s="49">
        <v>1</v>
      </c>
      <c r="L7" s="22" t="s">
        <v>51</v>
      </c>
      <c r="M7" s="49">
        <v>0.9</v>
      </c>
      <c r="N7" s="49">
        <v>0.9</v>
      </c>
      <c r="O7" s="49">
        <v>0.9</v>
      </c>
    </row>
    <row r="8" spans="1:15" ht="30" x14ac:dyDescent="0.25">
      <c r="A8" s="27" t="s">
        <v>210</v>
      </c>
      <c r="B8" s="22" t="s">
        <v>216</v>
      </c>
      <c r="C8" s="48">
        <v>205</v>
      </c>
      <c r="D8" s="48">
        <v>205</v>
      </c>
      <c r="E8" s="49">
        <v>1</v>
      </c>
      <c r="F8" s="48">
        <v>205</v>
      </c>
      <c r="G8" s="48">
        <v>205</v>
      </c>
      <c r="H8" s="49">
        <v>1</v>
      </c>
      <c r="I8" s="48">
        <v>205</v>
      </c>
      <c r="J8" s="48">
        <v>205</v>
      </c>
      <c r="K8" s="49">
        <v>1</v>
      </c>
      <c r="L8" s="22" t="s">
        <v>51</v>
      </c>
      <c r="M8" s="49">
        <v>0.9</v>
      </c>
      <c r="N8" s="49">
        <v>0.9</v>
      </c>
      <c r="O8" s="49">
        <v>0.9</v>
      </c>
    </row>
    <row r="9" spans="1:15" ht="60" x14ac:dyDescent="0.25">
      <c r="A9" s="27" t="s">
        <v>617</v>
      </c>
      <c r="B9" s="22" t="s">
        <v>216</v>
      </c>
      <c r="C9" s="48">
        <v>72</v>
      </c>
      <c r="D9" s="48">
        <v>72</v>
      </c>
      <c r="E9" s="49">
        <v>1</v>
      </c>
      <c r="F9" s="48">
        <v>72</v>
      </c>
      <c r="G9" s="48">
        <v>72</v>
      </c>
      <c r="H9" s="49">
        <v>1</v>
      </c>
      <c r="I9" s="48">
        <v>72</v>
      </c>
      <c r="J9" s="48">
        <v>72</v>
      </c>
      <c r="K9" s="49">
        <v>1</v>
      </c>
      <c r="L9" s="22" t="s">
        <v>51</v>
      </c>
      <c r="M9" s="49">
        <v>0.9</v>
      </c>
      <c r="N9" s="49">
        <v>0.9</v>
      </c>
      <c r="O9" s="49">
        <v>0.9</v>
      </c>
    </row>
    <row r="10" spans="1:15" x14ac:dyDescent="0.25">
      <c r="A10" s="27" t="s">
        <v>211</v>
      </c>
      <c r="B10" s="45" t="s">
        <v>216</v>
      </c>
      <c r="C10" s="48">
        <v>72</v>
      </c>
      <c r="D10" s="48">
        <v>72</v>
      </c>
      <c r="E10" s="49">
        <v>1</v>
      </c>
      <c r="F10" s="48">
        <v>72</v>
      </c>
      <c r="G10" s="48">
        <v>72</v>
      </c>
      <c r="H10" s="49">
        <v>1</v>
      </c>
      <c r="I10" s="48">
        <v>72</v>
      </c>
      <c r="J10" s="48">
        <v>72</v>
      </c>
      <c r="K10" s="49">
        <v>1</v>
      </c>
      <c r="L10" s="22" t="s">
        <v>51</v>
      </c>
      <c r="M10" s="49">
        <v>0.9</v>
      </c>
      <c r="N10" s="49">
        <v>0.9</v>
      </c>
      <c r="O10" s="49">
        <v>0.9</v>
      </c>
    </row>
    <row r="11" spans="1:15" ht="45" x14ac:dyDescent="0.25">
      <c r="A11" s="50" t="s">
        <v>214</v>
      </c>
      <c r="B11" s="24" t="s">
        <v>218</v>
      </c>
      <c r="C11" s="51">
        <v>13</v>
      </c>
      <c r="D11" s="48">
        <v>13</v>
      </c>
      <c r="E11" s="49">
        <v>1</v>
      </c>
      <c r="F11" s="48">
        <v>13</v>
      </c>
      <c r="G11" s="48">
        <v>13</v>
      </c>
      <c r="H11" s="49">
        <v>1</v>
      </c>
      <c r="I11" s="48">
        <v>13</v>
      </c>
      <c r="J11" s="48">
        <v>13</v>
      </c>
      <c r="K11" s="49">
        <v>1</v>
      </c>
      <c r="L11" s="22" t="s">
        <v>51</v>
      </c>
      <c r="M11" s="49">
        <v>0.9</v>
      </c>
      <c r="N11" s="49">
        <v>0.9</v>
      </c>
      <c r="O11" s="49">
        <v>0.9</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4"/>
  <sheetViews>
    <sheetView workbookViewId="0">
      <selection activeCell="L21" sqref="L21"/>
    </sheetView>
  </sheetViews>
  <sheetFormatPr defaultColWidth="8.85546875" defaultRowHeight="15" x14ac:dyDescent="0.25"/>
  <cols>
    <col min="1" max="4" width="20" style="20" customWidth="1"/>
    <col min="5" max="5" width="18" style="20" customWidth="1"/>
    <col min="6" max="16384" width="8.85546875" style="20"/>
  </cols>
  <sheetData>
    <row r="1" spans="1:5" s="78" customFormat="1" x14ac:dyDescent="0.25">
      <c r="A1" s="34" t="s">
        <v>767</v>
      </c>
      <c r="B1" s="34" t="s">
        <v>760</v>
      </c>
      <c r="C1" s="34" t="s">
        <v>761</v>
      </c>
      <c r="D1" s="34" t="s">
        <v>762</v>
      </c>
      <c r="E1" s="34" t="s">
        <v>763</v>
      </c>
    </row>
    <row r="2" spans="1:5" x14ac:dyDescent="0.25">
      <c r="A2" s="22" t="s">
        <v>672</v>
      </c>
      <c r="B2" s="23">
        <v>0</v>
      </c>
      <c r="C2" s="23">
        <v>0</v>
      </c>
      <c r="D2" s="23">
        <v>0</v>
      </c>
      <c r="E2" s="23">
        <v>0</v>
      </c>
    </row>
    <row r="3" spans="1:5" x14ac:dyDescent="0.25">
      <c r="A3" s="22" t="s">
        <v>670</v>
      </c>
      <c r="B3" s="23">
        <v>44</v>
      </c>
      <c r="C3" s="23">
        <v>0</v>
      </c>
      <c r="D3" s="23">
        <v>0</v>
      </c>
      <c r="E3" s="23">
        <v>0</v>
      </c>
    </row>
    <row r="4" spans="1:5" x14ac:dyDescent="0.25">
      <c r="A4" s="22" t="s">
        <v>671</v>
      </c>
      <c r="B4" s="23">
        <v>0</v>
      </c>
      <c r="C4" s="23">
        <v>0</v>
      </c>
      <c r="D4" s="23">
        <v>0</v>
      </c>
      <c r="E4" s="23">
        <v>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4"/>
  <sheetViews>
    <sheetView workbookViewId="0">
      <selection activeCell="L21" sqref="L21"/>
    </sheetView>
  </sheetViews>
  <sheetFormatPr defaultColWidth="8.85546875" defaultRowHeight="15" x14ac:dyDescent="0.25"/>
  <cols>
    <col min="1" max="4" width="20" style="20" customWidth="1"/>
    <col min="5" max="5" width="18" style="20" customWidth="1"/>
    <col min="6" max="16384" width="8.85546875" style="20"/>
  </cols>
  <sheetData>
    <row r="1" spans="1:5" s="78" customFormat="1" x14ac:dyDescent="0.25">
      <c r="A1" s="34" t="s">
        <v>759</v>
      </c>
      <c r="B1" s="34" t="s">
        <v>760</v>
      </c>
      <c r="C1" s="34" t="s">
        <v>761</v>
      </c>
      <c r="D1" s="34" t="s">
        <v>762</v>
      </c>
      <c r="E1" s="34" t="s">
        <v>763</v>
      </c>
    </row>
    <row r="2" spans="1:5" x14ac:dyDescent="0.25">
      <c r="A2" s="22" t="s">
        <v>764</v>
      </c>
      <c r="B2" s="38">
        <v>0</v>
      </c>
      <c r="C2" s="38">
        <v>0</v>
      </c>
      <c r="D2" s="38">
        <v>0</v>
      </c>
      <c r="E2" s="38">
        <v>0</v>
      </c>
    </row>
    <row r="3" spans="1:5" x14ac:dyDescent="0.25">
      <c r="A3" s="22" t="s">
        <v>765</v>
      </c>
      <c r="B3" s="38">
        <v>44</v>
      </c>
      <c r="C3" s="38">
        <v>0</v>
      </c>
      <c r="D3" s="38">
        <v>0</v>
      </c>
      <c r="E3" s="38">
        <v>0</v>
      </c>
    </row>
    <row r="4" spans="1:5" x14ac:dyDescent="0.25">
      <c r="A4" s="22" t="s">
        <v>766</v>
      </c>
      <c r="B4" s="38">
        <v>0</v>
      </c>
      <c r="C4" s="38">
        <v>0</v>
      </c>
      <c r="D4" s="38">
        <v>0</v>
      </c>
      <c r="E4" s="38">
        <v>0</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10"/>
  <sheetViews>
    <sheetView workbookViewId="0">
      <selection activeCell="C4" sqref="C4"/>
    </sheetView>
  </sheetViews>
  <sheetFormatPr defaultColWidth="8.85546875" defaultRowHeight="15" x14ac:dyDescent="0.25"/>
  <cols>
    <col min="1" max="1" width="23.28515625" style="20" customWidth="1"/>
    <col min="2" max="2" width="38.140625" style="20" customWidth="1"/>
    <col min="3" max="3" width="27.42578125" style="20" customWidth="1"/>
    <col min="4" max="4" width="20" style="20" customWidth="1"/>
    <col min="5" max="5" width="23.28515625" style="20" customWidth="1"/>
    <col min="6" max="6" width="22.140625" style="20" customWidth="1"/>
    <col min="7" max="7" width="24.28515625" style="20" customWidth="1"/>
    <col min="8" max="8" width="19" style="20" customWidth="1"/>
    <col min="9" max="9" width="30.7109375" style="20" customWidth="1"/>
    <col min="10" max="16384" width="8.85546875" style="20"/>
  </cols>
  <sheetData>
    <row r="1" spans="1:9" s="78" customFormat="1" ht="60" x14ac:dyDescent="0.25">
      <c r="A1" s="34" t="s">
        <v>751</v>
      </c>
      <c r="B1" s="34" t="s">
        <v>752</v>
      </c>
      <c r="C1" s="34" t="s">
        <v>753</v>
      </c>
      <c r="D1" s="34" t="s">
        <v>754</v>
      </c>
      <c r="E1" s="34" t="s">
        <v>755</v>
      </c>
      <c r="F1" s="23" t="s">
        <v>849</v>
      </c>
      <c r="G1" s="34" t="s">
        <v>756</v>
      </c>
      <c r="H1" s="34" t="s">
        <v>757</v>
      </c>
      <c r="I1" s="34" t="s">
        <v>618</v>
      </c>
    </row>
    <row r="2" spans="1:9" ht="30" x14ac:dyDescent="0.25">
      <c r="A2" s="22" t="s">
        <v>161</v>
      </c>
      <c r="B2" s="22" t="s">
        <v>758</v>
      </c>
      <c r="C2" s="22" t="s">
        <v>200</v>
      </c>
      <c r="D2" s="48">
        <v>0</v>
      </c>
      <c r="E2" s="22" t="s">
        <v>201</v>
      </c>
      <c r="F2" s="48">
        <v>1</v>
      </c>
      <c r="G2" s="22">
        <v>1</v>
      </c>
      <c r="H2" s="48">
        <v>1</v>
      </c>
      <c r="I2" s="22" t="s">
        <v>51</v>
      </c>
    </row>
    <row r="3" spans="1:9" ht="75" x14ac:dyDescent="0.25">
      <c r="A3" s="22" t="s">
        <v>162</v>
      </c>
      <c r="B3" s="22" t="s">
        <v>163</v>
      </c>
      <c r="C3" s="22" t="s">
        <v>535</v>
      </c>
      <c r="D3" s="48">
        <v>0</v>
      </c>
      <c r="E3" s="21" t="s">
        <v>51</v>
      </c>
      <c r="F3" s="48">
        <v>3</v>
      </c>
      <c r="G3" s="22">
        <v>0</v>
      </c>
      <c r="H3" s="48">
        <v>3</v>
      </c>
      <c r="I3" s="22" t="s">
        <v>51</v>
      </c>
    </row>
    <row r="4" spans="1:9" ht="75" x14ac:dyDescent="0.25">
      <c r="A4" s="22" t="s">
        <v>164</v>
      </c>
      <c r="B4" s="22" t="s">
        <v>758</v>
      </c>
      <c r="C4" s="22" t="s">
        <v>1366</v>
      </c>
      <c r="D4" s="48">
        <v>0</v>
      </c>
      <c r="E4" s="21" t="s">
        <v>51</v>
      </c>
      <c r="F4" s="48">
        <v>6</v>
      </c>
      <c r="G4" s="22">
        <v>0</v>
      </c>
      <c r="H4" s="48">
        <v>6</v>
      </c>
      <c r="I4" s="22" t="s">
        <v>51</v>
      </c>
    </row>
    <row r="5" spans="1:9" ht="90" x14ac:dyDescent="0.25">
      <c r="A5" s="22" t="s">
        <v>165</v>
      </c>
      <c r="B5" s="22" t="s">
        <v>166</v>
      </c>
      <c r="C5" s="21" t="s">
        <v>167</v>
      </c>
      <c r="D5" s="48">
        <v>0</v>
      </c>
      <c r="E5" s="21" t="s">
        <v>51</v>
      </c>
      <c r="F5" s="48">
        <v>1</v>
      </c>
      <c r="G5" s="22">
        <v>0</v>
      </c>
      <c r="H5" s="48">
        <v>1</v>
      </c>
      <c r="I5" s="22" t="s">
        <v>51</v>
      </c>
    </row>
    <row r="6" spans="1:9" ht="75" x14ac:dyDescent="0.25">
      <c r="A6" s="22" t="s">
        <v>168</v>
      </c>
      <c r="B6" s="22" t="s">
        <v>169</v>
      </c>
      <c r="C6" s="21" t="s">
        <v>51</v>
      </c>
      <c r="D6" s="48">
        <v>0</v>
      </c>
      <c r="E6" s="21" t="s">
        <v>51</v>
      </c>
      <c r="F6" s="48">
        <v>1</v>
      </c>
      <c r="G6" s="22">
        <v>0</v>
      </c>
      <c r="H6" s="48">
        <v>1</v>
      </c>
      <c r="I6" s="22" t="s">
        <v>51</v>
      </c>
    </row>
    <row r="7" spans="1:9" ht="105" x14ac:dyDescent="0.25">
      <c r="A7" s="22" t="s">
        <v>170</v>
      </c>
      <c r="B7" s="22" t="s">
        <v>171</v>
      </c>
      <c r="C7" s="22" t="s">
        <v>172</v>
      </c>
      <c r="D7" s="48">
        <v>0</v>
      </c>
      <c r="E7" s="21" t="s">
        <v>51</v>
      </c>
      <c r="F7" s="48">
        <v>2</v>
      </c>
      <c r="G7" s="22">
        <v>0</v>
      </c>
      <c r="H7" s="48">
        <v>2</v>
      </c>
      <c r="I7" s="22" t="s">
        <v>51</v>
      </c>
    </row>
    <row r="8" spans="1:9" ht="75" x14ac:dyDescent="0.25">
      <c r="A8" s="22" t="s">
        <v>173</v>
      </c>
      <c r="B8" s="22" t="s">
        <v>174</v>
      </c>
      <c r="C8" s="22" t="s">
        <v>175</v>
      </c>
      <c r="D8" s="48">
        <v>1</v>
      </c>
      <c r="E8" s="21" t="s">
        <v>51</v>
      </c>
      <c r="F8" s="48">
        <v>0</v>
      </c>
      <c r="G8" s="22">
        <v>0</v>
      </c>
      <c r="H8" s="48">
        <v>1</v>
      </c>
      <c r="I8" s="22" t="s">
        <v>51</v>
      </c>
    </row>
    <row r="9" spans="1:9" ht="180" x14ac:dyDescent="0.25">
      <c r="A9" s="22" t="s">
        <v>36</v>
      </c>
      <c r="B9" s="22" t="s">
        <v>176</v>
      </c>
      <c r="C9" s="21" t="s">
        <v>177</v>
      </c>
      <c r="D9" s="48">
        <v>1</v>
      </c>
      <c r="E9" s="21" t="s">
        <v>51</v>
      </c>
      <c r="F9" s="48">
        <v>0</v>
      </c>
      <c r="G9" s="22">
        <v>0</v>
      </c>
      <c r="H9" s="48">
        <v>1</v>
      </c>
      <c r="I9" s="22" t="s">
        <v>51</v>
      </c>
    </row>
    <row r="10" spans="1:9" ht="105" x14ac:dyDescent="0.25">
      <c r="A10" s="22" t="s">
        <v>178</v>
      </c>
      <c r="B10" s="22" t="s">
        <v>179</v>
      </c>
      <c r="C10" s="22" t="s">
        <v>51</v>
      </c>
      <c r="D10" s="48">
        <v>1</v>
      </c>
      <c r="E10" s="21" t="s">
        <v>51</v>
      </c>
      <c r="F10" s="48">
        <v>0</v>
      </c>
      <c r="G10" s="22">
        <v>0</v>
      </c>
      <c r="H10" s="48">
        <v>1</v>
      </c>
      <c r="I10" s="22" t="s">
        <v>51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15"/>
  <sheetViews>
    <sheetView workbookViewId="0">
      <selection activeCell="L21" sqref="L21"/>
    </sheetView>
  </sheetViews>
  <sheetFormatPr defaultColWidth="8.85546875" defaultRowHeight="15" x14ac:dyDescent="0.25"/>
  <cols>
    <col min="1" max="1" width="25.42578125" style="20" customWidth="1"/>
    <col min="2" max="2" width="17" style="20" customWidth="1"/>
    <col min="3" max="3" width="20" style="20" customWidth="1"/>
    <col min="4" max="11" width="16.7109375" style="20" customWidth="1"/>
    <col min="12" max="12" width="12.7109375" style="20" customWidth="1"/>
    <col min="13" max="13" width="10.5703125" style="20" customWidth="1"/>
    <col min="14" max="16384" width="8.85546875" style="20"/>
  </cols>
  <sheetData>
    <row r="1" spans="1:13" s="78" customFormat="1" ht="45" x14ac:dyDescent="0.25">
      <c r="A1" s="195" t="s">
        <v>635</v>
      </c>
      <c r="B1" s="23" t="s">
        <v>1313</v>
      </c>
      <c r="C1" s="195" t="s">
        <v>619</v>
      </c>
      <c r="D1" s="195" t="s">
        <v>749</v>
      </c>
      <c r="E1" s="195" t="s">
        <v>750</v>
      </c>
      <c r="F1" s="195" t="s">
        <v>864</v>
      </c>
      <c r="G1" s="195" t="s">
        <v>860</v>
      </c>
      <c r="H1" s="195" t="s">
        <v>873</v>
      </c>
      <c r="I1" s="195" t="s">
        <v>871</v>
      </c>
      <c r="J1" s="195" t="s">
        <v>882</v>
      </c>
      <c r="K1" s="195" t="s">
        <v>880</v>
      </c>
      <c r="L1" s="195" t="s">
        <v>620</v>
      </c>
      <c r="M1" s="195" t="s">
        <v>732</v>
      </c>
    </row>
    <row r="2" spans="1:13" ht="60" x14ac:dyDescent="0.25">
      <c r="A2" s="36" t="s">
        <v>65</v>
      </c>
      <c r="B2" s="36" t="s">
        <v>50</v>
      </c>
      <c r="C2" s="36" t="s">
        <v>66</v>
      </c>
      <c r="D2" s="36" t="s">
        <v>67</v>
      </c>
      <c r="E2" s="36" t="s">
        <v>389</v>
      </c>
      <c r="F2" s="36">
        <v>20</v>
      </c>
      <c r="G2" s="196">
        <v>4.3400000000000001E-2</v>
      </c>
      <c r="H2" s="36">
        <v>20</v>
      </c>
      <c r="I2" s="196">
        <v>4.3400000000000001E-2</v>
      </c>
      <c r="J2" s="36">
        <v>20</v>
      </c>
      <c r="K2" s="196">
        <v>4.3400000000000001E-2</v>
      </c>
      <c r="L2" s="197">
        <v>60</v>
      </c>
      <c r="M2" s="36" t="s">
        <v>1353</v>
      </c>
    </row>
    <row r="3" spans="1:13" ht="150" x14ac:dyDescent="0.25">
      <c r="A3" s="36" t="s">
        <v>65</v>
      </c>
      <c r="B3" s="36" t="s">
        <v>75</v>
      </c>
      <c r="C3" s="36" t="s">
        <v>1302</v>
      </c>
      <c r="D3" s="36" t="s">
        <v>67</v>
      </c>
      <c r="E3" s="25" t="s">
        <v>51</v>
      </c>
      <c r="F3" s="198" t="s">
        <v>1300</v>
      </c>
      <c r="G3" s="199" t="s">
        <v>51</v>
      </c>
      <c r="H3" s="198" t="s">
        <v>1301</v>
      </c>
      <c r="I3" s="199" t="s">
        <v>51</v>
      </c>
      <c r="J3" s="198" t="s">
        <v>1301</v>
      </c>
      <c r="K3" s="199" t="s">
        <v>51</v>
      </c>
      <c r="L3" s="198" t="s">
        <v>51</v>
      </c>
      <c r="M3" s="36" t="s">
        <v>1353</v>
      </c>
    </row>
    <row r="4" spans="1:13" ht="30" x14ac:dyDescent="0.25">
      <c r="A4" s="36" t="s">
        <v>68</v>
      </c>
      <c r="B4" s="36" t="s">
        <v>50</v>
      </c>
      <c r="C4" s="36" t="s">
        <v>346</v>
      </c>
      <c r="D4" s="36" t="s">
        <v>69</v>
      </c>
      <c r="E4" s="36" t="s">
        <v>390</v>
      </c>
      <c r="F4" s="200">
        <v>1</v>
      </c>
      <c r="G4" s="196">
        <v>3.4299999999999997E-2</v>
      </c>
      <c r="H4" s="200">
        <v>1</v>
      </c>
      <c r="I4" s="196">
        <v>3.4299999999999997E-2</v>
      </c>
      <c r="J4" s="200">
        <v>1</v>
      </c>
      <c r="K4" s="196">
        <v>3.4299999999999997E-2</v>
      </c>
      <c r="L4" s="197">
        <v>3</v>
      </c>
      <c r="M4" s="36" t="s">
        <v>1354</v>
      </c>
    </row>
    <row r="5" spans="1:13" ht="90" x14ac:dyDescent="0.25">
      <c r="A5" s="36" t="s">
        <v>68</v>
      </c>
      <c r="B5" s="36" t="s">
        <v>75</v>
      </c>
      <c r="C5" s="36" t="s">
        <v>1305</v>
      </c>
      <c r="D5" s="36" t="s">
        <v>69</v>
      </c>
      <c r="E5" s="25" t="s">
        <v>51</v>
      </c>
      <c r="F5" s="198" t="s">
        <v>1300</v>
      </c>
      <c r="G5" s="199" t="s">
        <v>51</v>
      </c>
      <c r="H5" s="198" t="s">
        <v>1303</v>
      </c>
      <c r="I5" s="199" t="s">
        <v>51</v>
      </c>
      <c r="J5" s="198" t="s">
        <v>1304</v>
      </c>
      <c r="K5" s="199" t="s">
        <v>51</v>
      </c>
      <c r="L5" s="198" t="s">
        <v>51</v>
      </c>
      <c r="M5" s="36" t="s">
        <v>1354</v>
      </c>
    </row>
    <row r="6" spans="1:13" ht="45" x14ac:dyDescent="0.25">
      <c r="A6" s="36" t="s">
        <v>68</v>
      </c>
      <c r="B6" s="36" t="s">
        <v>50</v>
      </c>
      <c r="C6" s="36" t="s">
        <v>70</v>
      </c>
      <c r="D6" s="36" t="s">
        <v>71</v>
      </c>
      <c r="E6" s="36" t="s">
        <v>391</v>
      </c>
      <c r="F6" s="36">
        <v>1</v>
      </c>
      <c r="G6" s="196">
        <v>4.3400000000000001E-2</v>
      </c>
      <c r="H6" s="199" t="s">
        <v>51</v>
      </c>
      <c r="I6" s="199" t="s">
        <v>51</v>
      </c>
      <c r="J6" s="199" t="s">
        <v>51</v>
      </c>
      <c r="K6" s="199" t="s">
        <v>51</v>
      </c>
      <c r="L6" s="197">
        <v>1</v>
      </c>
      <c r="M6" s="36" t="s">
        <v>1354</v>
      </c>
    </row>
    <row r="7" spans="1:13" ht="120" x14ac:dyDescent="0.25">
      <c r="A7" s="36" t="s">
        <v>68</v>
      </c>
      <c r="B7" s="36" t="s">
        <v>75</v>
      </c>
      <c r="C7" s="36" t="s">
        <v>1314</v>
      </c>
      <c r="D7" s="36" t="s">
        <v>71</v>
      </c>
      <c r="E7" s="36" t="s">
        <v>51</v>
      </c>
      <c r="F7" s="200" t="s">
        <v>1306</v>
      </c>
      <c r="G7" s="196" t="s">
        <v>51</v>
      </c>
      <c r="H7" s="200" t="s">
        <v>1307</v>
      </c>
      <c r="I7" s="36" t="s">
        <v>51</v>
      </c>
      <c r="J7" s="200" t="s">
        <v>1308</v>
      </c>
      <c r="K7" s="36" t="s">
        <v>51</v>
      </c>
      <c r="L7" s="36" t="s">
        <v>51</v>
      </c>
      <c r="M7" s="36" t="s">
        <v>1354</v>
      </c>
    </row>
    <row r="8" spans="1:13" ht="60" x14ac:dyDescent="0.25">
      <c r="A8" s="36" t="s">
        <v>72</v>
      </c>
      <c r="B8" s="36" t="s">
        <v>50</v>
      </c>
      <c r="C8" s="36" t="s">
        <v>73</v>
      </c>
      <c r="D8" s="36" t="s">
        <v>74</v>
      </c>
      <c r="E8" s="36" t="s">
        <v>392</v>
      </c>
      <c r="F8" s="200">
        <v>1</v>
      </c>
      <c r="G8" s="196">
        <v>4.65E-2</v>
      </c>
      <c r="H8" s="200">
        <v>1</v>
      </c>
      <c r="I8" s="196">
        <v>4.65E-2</v>
      </c>
      <c r="J8" s="200">
        <v>1</v>
      </c>
      <c r="K8" s="196">
        <v>4.65E-2</v>
      </c>
      <c r="L8" s="197">
        <v>3</v>
      </c>
      <c r="M8" s="36" t="s">
        <v>1355</v>
      </c>
    </row>
    <row r="9" spans="1:13" ht="120" x14ac:dyDescent="0.25">
      <c r="A9" s="36" t="s">
        <v>72</v>
      </c>
      <c r="B9" s="36" t="s">
        <v>75</v>
      </c>
      <c r="C9" s="36" t="s">
        <v>1315</v>
      </c>
      <c r="D9" s="36" t="s">
        <v>74</v>
      </c>
      <c r="E9" s="25" t="s">
        <v>51</v>
      </c>
      <c r="F9" s="198" t="s">
        <v>1300</v>
      </c>
      <c r="G9" s="199" t="s">
        <v>51</v>
      </c>
      <c r="H9" s="198" t="s">
        <v>1301</v>
      </c>
      <c r="I9" s="199" t="s">
        <v>51</v>
      </c>
      <c r="J9" s="198" t="s">
        <v>1301</v>
      </c>
      <c r="K9" s="199" t="s">
        <v>51</v>
      </c>
      <c r="L9" s="198" t="s">
        <v>51</v>
      </c>
      <c r="M9" s="36" t="s">
        <v>1355</v>
      </c>
    </row>
    <row r="10" spans="1:13" ht="105" x14ac:dyDescent="0.25">
      <c r="A10" s="36" t="s">
        <v>72</v>
      </c>
      <c r="B10" s="36" t="s">
        <v>50</v>
      </c>
      <c r="C10" s="36" t="s">
        <v>76</v>
      </c>
      <c r="D10" s="36" t="s">
        <v>77</v>
      </c>
      <c r="E10" s="36" t="s">
        <v>1309</v>
      </c>
      <c r="F10" s="36">
        <v>15</v>
      </c>
      <c r="G10" s="196">
        <v>3.1199999999999999E-2</v>
      </c>
      <c r="H10" s="36">
        <v>15</v>
      </c>
      <c r="I10" s="196">
        <v>3.1199999999999999E-2</v>
      </c>
      <c r="J10" s="36">
        <v>15</v>
      </c>
      <c r="K10" s="196">
        <v>3.1199999999999999E-2</v>
      </c>
      <c r="L10" s="36">
        <v>45</v>
      </c>
      <c r="M10" s="36" t="s">
        <v>1355</v>
      </c>
    </row>
    <row r="11" spans="1:13" ht="165" x14ac:dyDescent="0.25">
      <c r="A11" s="36" t="s">
        <v>72</v>
      </c>
      <c r="B11" s="36" t="s">
        <v>75</v>
      </c>
      <c r="C11" s="36" t="s">
        <v>1317</v>
      </c>
      <c r="D11" s="36" t="s">
        <v>77</v>
      </c>
      <c r="E11" s="36" t="s">
        <v>51</v>
      </c>
      <c r="F11" s="201" t="s">
        <v>1300</v>
      </c>
      <c r="G11" s="196" t="s">
        <v>51</v>
      </c>
      <c r="H11" s="201" t="s">
        <v>1303</v>
      </c>
      <c r="I11" s="196" t="s">
        <v>51</v>
      </c>
      <c r="J11" s="201" t="s">
        <v>1304</v>
      </c>
      <c r="K11" s="196" t="s">
        <v>51</v>
      </c>
      <c r="L11" s="200" t="s">
        <v>51</v>
      </c>
      <c r="M11" s="36" t="s">
        <v>1355</v>
      </c>
    </row>
    <row r="12" spans="1:13" ht="60" x14ac:dyDescent="0.25">
      <c r="A12" s="36" t="s">
        <v>78</v>
      </c>
      <c r="B12" s="36" t="s">
        <v>50</v>
      </c>
      <c r="C12" s="36" t="s">
        <v>79</v>
      </c>
      <c r="D12" s="36" t="s">
        <v>80</v>
      </c>
      <c r="E12" s="36" t="s">
        <v>1316</v>
      </c>
      <c r="F12" s="200">
        <v>0.85</v>
      </c>
      <c r="G12" s="196">
        <v>4.3400000000000001E-2</v>
      </c>
      <c r="H12" s="200">
        <v>0.85</v>
      </c>
      <c r="I12" s="196">
        <v>4.3400000000000001E-2</v>
      </c>
      <c r="J12" s="200">
        <v>0.85</v>
      </c>
      <c r="K12" s="196">
        <v>4.3400000000000001E-2</v>
      </c>
      <c r="L12" s="202">
        <v>0.85</v>
      </c>
      <c r="M12" s="36" t="s">
        <v>1356</v>
      </c>
    </row>
    <row r="13" spans="1:13" ht="105" x14ac:dyDescent="0.25">
      <c r="A13" s="36" t="s">
        <v>78</v>
      </c>
      <c r="B13" s="36" t="s">
        <v>75</v>
      </c>
      <c r="C13" s="36" t="s">
        <v>1310</v>
      </c>
      <c r="D13" s="36" t="s">
        <v>80</v>
      </c>
      <c r="E13" s="36" t="s">
        <v>51</v>
      </c>
      <c r="F13" s="36" t="s">
        <v>1311</v>
      </c>
      <c r="G13" s="196" t="s">
        <v>51</v>
      </c>
      <c r="H13" s="36" t="s">
        <v>1311</v>
      </c>
      <c r="I13" s="196" t="s">
        <v>51</v>
      </c>
      <c r="J13" s="36" t="s">
        <v>1311</v>
      </c>
      <c r="K13" s="196" t="s">
        <v>51</v>
      </c>
      <c r="L13" s="197" t="s">
        <v>51</v>
      </c>
      <c r="M13" s="36" t="s">
        <v>1356</v>
      </c>
    </row>
    <row r="14" spans="1:13" ht="45" x14ac:dyDescent="0.25">
      <c r="A14" s="203" t="s">
        <v>81</v>
      </c>
      <c r="B14" s="203" t="s">
        <v>50</v>
      </c>
      <c r="C14" s="203" t="s">
        <v>82</v>
      </c>
      <c r="D14" s="203" t="s">
        <v>83</v>
      </c>
      <c r="E14" s="203" t="s">
        <v>84</v>
      </c>
      <c r="F14" s="203">
        <v>3168</v>
      </c>
      <c r="G14" s="199">
        <v>4.65E-2</v>
      </c>
      <c r="H14" s="203">
        <v>3168</v>
      </c>
      <c r="I14" s="199">
        <v>4.65E-2</v>
      </c>
      <c r="J14" s="203">
        <v>3168</v>
      </c>
      <c r="K14" s="199">
        <v>4.65E-2</v>
      </c>
      <c r="L14" s="204">
        <v>9504</v>
      </c>
      <c r="M14" s="203" t="s">
        <v>1357</v>
      </c>
    </row>
    <row r="15" spans="1:13" ht="90" x14ac:dyDescent="0.25">
      <c r="A15" s="25" t="s">
        <v>81</v>
      </c>
      <c r="B15" s="25" t="s">
        <v>75</v>
      </c>
      <c r="C15" s="203" t="s">
        <v>1312</v>
      </c>
      <c r="D15" s="203" t="s">
        <v>83</v>
      </c>
      <c r="E15" s="25" t="s">
        <v>51</v>
      </c>
      <c r="F15" s="198" t="s">
        <v>1300</v>
      </c>
      <c r="G15" s="199" t="s">
        <v>51</v>
      </c>
      <c r="H15" s="198" t="s">
        <v>1301</v>
      </c>
      <c r="I15" s="199" t="s">
        <v>51</v>
      </c>
      <c r="J15" s="198" t="s">
        <v>1301</v>
      </c>
      <c r="K15" s="199" t="s">
        <v>51</v>
      </c>
      <c r="L15" s="198" t="s">
        <v>51</v>
      </c>
      <c r="M15" s="203" t="s">
        <v>1357</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2"/>
  <sheetViews>
    <sheetView workbookViewId="0">
      <selection activeCell="L21" sqref="L21"/>
    </sheetView>
  </sheetViews>
  <sheetFormatPr defaultColWidth="8.85546875" defaultRowHeight="15" x14ac:dyDescent="0.25"/>
  <cols>
    <col min="1" max="1" width="17" style="20" customWidth="1"/>
    <col min="2" max="2" width="27.42578125" style="20" customWidth="1"/>
    <col min="3" max="3" width="19" style="20" customWidth="1"/>
    <col min="4" max="4" width="36" style="20" customWidth="1"/>
    <col min="5" max="16384" width="8.85546875" style="20"/>
  </cols>
  <sheetData>
    <row r="1" spans="1:4" x14ac:dyDescent="0.25">
      <c r="A1" s="46" t="s">
        <v>745</v>
      </c>
      <c r="B1" s="32" t="s">
        <v>746</v>
      </c>
      <c r="C1" s="46" t="s">
        <v>747</v>
      </c>
      <c r="D1" s="46" t="s">
        <v>748</v>
      </c>
    </row>
    <row r="2" spans="1:4" ht="90" x14ac:dyDescent="0.25">
      <c r="A2" s="24" t="s">
        <v>344</v>
      </c>
      <c r="B2" s="24" t="s">
        <v>180</v>
      </c>
      <c r="C2" s="24" t="s">
        <v>906</v>
      </c>
      <c r="D2" s="24" t="s">
        <v>181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3"/>
  <sheetViews>
    <sheetView workbookViewId="0">
      <selection activeCell="L21" sqref="L21"/>
    </sheetView>
  </sheetViews>
  <sheetFormatPr defaultColWidth="8.85546875" defaultRowHeight="15" x14ac:dyDescent="0.25"/>
  <cols>
    <col min="1" max="1" width="15.7109375" style="20" customWidth="1"/>
    <col min="2" max="2" width="25.42578125" style="20" customWidth="1"/>
    <col min="3" max="3" width="23.28515625" style="20" customWidth="1"/>
    <col min="4" max="4" width="34.85546875" style="20" customWidth="1"/>
    <col min="5" max="16384" width="8.85546875" style="20"/>
  </cols>
  <sheetData>
    <row r="1" spans="1:4" ht="30" x14ac:dyDescent="0.25">
      <c r="A1" s="34" t="s">
        <v>745</v>
      </c>
      <c r="B1" s="26" t="s">
        <v>746</v>
      </c>
      <c r="C1" s="34" t="s">
        <v>747</v>
      </c>
      <c r="D1" s="34" t="s">
        <v>748</v>
      </c>
    </row>
    <row r="2" spans="1:4" ht="75" x14ac:dyDescent="0.25">
      <c r="A2" s="22" t="s">
        <v>347</v>
      </c>
      <c r="B2" s="22" t="s">
        <v>185</v>
      </c>
      <c r="C2" s="22" t="s">
        <v>183</v>
      </c>
      <c r="D2" s="22" t="s">
        <v>907</v>
      </c>
    </row>
    <row r="3" spans="1:4" ht="75" x14ac:dyDescent="0.25">
      <c r="A3" s="22" t="s">
        <v>345</v>
      </c>
      <c r="B3" s="22" t="s">
        <v>182</v>
      </c>
      <c r="C3" s="22" t="s">
        <v>183</v>
      </c>
      <c r="D3" s="22" t="s">
        <v>184</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4"/>
  <sheetViews>
    <sheetView workbookViewId="0">
      <selection activeCell="L21" sqref="L21"/>
    </sheetView>
  </sheetViews>
  <sheetFormatPr defaultColWidth="8.85546875" defaultRowHeight="15" x14ac:dyDescent="0.25"/>
  <cols>
    <col min="1" max="1" width="17" style="20" customWidth="1"/>
    <col min="2" max="2" width="26.42578125" style="20" customWidth="1"/>
    <col min="3" max="3" width="22.140625" style="20" customWidth="1"/>
    <col min="4" max="4" width="33.85546875" style="20" customWidth="1"/>
    <col min="5" max="16384" width="8.85546875" style="20"/>
  </cols>
  <sheetData>
    <row r="1" spans="1:4" s="82" customFormat="1" ht="30" x14ac:dyDescent="0.25">
      <c r="A1" s="46" t="s">
        <v>741</v>
      </c>
      <c r="B1" s="46" t="s">
        <v>742</v>
      </c>
      <c r="C1" s="46" t="s">
        <v>743</v>
      </c>
      <c r="D1" s="46" t="s">
        <v>744</v>
      </c>
    </row>
    <row r="2" spans="1:4" ht="105" x14ac:dyDescent="0.25">
      <c r="A2" s="24" t="s">
        <v>348</v>
      </c>
      <c r="B2" s="31" t="s">
        <v>349</v>
      </c>
      <c r="C2" s="24" t="s">
        <v>350</v>
      </c>
      <c r="D2" s="24" t="s">
        <v>351</v>
      </c>
    </row>
    <row r="3" spans="1:4" ht="135" x14ac:dyDescent="0.25">
      <c r="A3" s="47" t="s">
        <v>352</v>
      </c>
      <c r="B3" s="47" t="s">
        <v>353</v>
      </c>
      <c r="C3" s="47" t="s">
        <v>51</v>
      </c>
      <c r="D3" s="47" t="s">
        <v>354</v>
      </c>
    </row>
    <row r="4" spans="1:4" ht="60" x14ac:dyDescent="0.25">
      <c r="A4" s="47" t="s">
        <v>341</v>
      </c>
      <c r="B4" s="47" t="s">
        <v>342</v>
      </c>
      <c r="C4" s="47" t="s">
        <v>51</v>
      </c>
      <c r="D4" s="47" t="s">
        <v>343</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8"/>
  <sheetViews>
    <sheetView workbookViewId="0">
      <selection activeCell="L21" sqref="L21"/>
    </sheetView>
  </sheetViews>
  <sheetFormatPr defaultColWidth="8.85546875" defaultRowHeight="15" x14ac:dyDescent="0.25"/>
  <cols>
    <col min="1" max="1" width="13.7109375" style="20" customWidth="1"/>
    <col min="2" max="2" width="18" style="20" customWidth="1"/>
    <col min="3" max="3" width="11.5703125" style="20" customWidth="1"/>
    <col min="4" max="4" width="24.28515625" style="20" customWidth="1"/>
    <col min="5" max="5" width="19" style="20" customWidth="1"/>
    <col min="6" max="6" width="14.7109375" style="20" customWidth="1"/>
    <col min="7" max="7" width="17" style="20" customWidth="1"/>
    <col min="8" max="8" width="19" style="20" customWidth="1"/>
    <col min="9" max="16384" width="8.85546875" style="20"/>
  </cols>
  <sheetData>
    <row r="1" spans="1:8" s="82" customFormat="1" ht="30" x14ac:dyDescent="0.25">
      <c r="A1" s="44" t="s">
        <v>733</v>
      </c>
      <c r="B1" s="44" t="s">
        <v>734</v>
      </c>
      <c r="C1" s="44" t="s">
        <v>735</v>
      </c>
      <c r="D1" s="44" t="s">
        <v>736</v>
      </c>
      <c r="E1" s="44" t="s">
        <v>737</v>
      </c>
      <c r="F1" s="44" t="s">
        <v>738</v>
      </c>
      <c r="G1" s="44" t="s">
        <v>739</v>
      </c>
      <c r="H1" s="44" t="s">
        <v>740</v>
      </c>
    </row>
    <row r="2" spans="1:8" ht="60" x14ac:dyDescent="0.25">
      <c r="A2" s="31" t="s">
        <v>393</v>
      </c>
      <c r="B2" s="31" t="s">
        <v>394</v>
      </c>
      <c r="C2" s="31" t="s">
        <v>395</v>
      </c>
      <c r="D2" s="31" t="s">
        <v>396</v>
      </c>
      <c r="E2" s="31" t="s">
        <v>397</v>
      </c>
      <c r="F2" s="31" t="s">
        <v>398</v>
      </c>
      <c r="G2" s="31" t="s">
        <v>399</v>
      </c>
      <c r="H2" s="31" t="s">
        <v>51</v>
      </c>
    </row>
    <row r="3" spans="1:8" ht="39" customHeight="1" x14ac:dyDescent="0.25">
      <c r="A3" s="31" t="s">
        <v>393</v>
      </c>
      <c r="B3" s="31" t="s">
        <v>400</v>
      </c>
      <c r="C3" s="31" t="s">
        <v>395</v>
      </c>
      <c r="D3" s="31" t="s">
        <v>401</v>
      </c>
      <c r="E3" s="31" t="s">
        <v>402</v>
      </c>
      <c r="F3" s="31" t="s">
        <v>403</v>
      </c>
      <c r="G3" s="31" t="s">
        <v>404</v>
      </c>
      <c r="H3" s="31" t="s">
        <v>405</v>
      </c>
    </row>
    <row r="4" spans="1:8" s="37" customFormat="1" ht="90" x14ac:dyDescent="0.25">
      <c r="A4" s="30" t="s">
        <v>406</v>
      </c>
      <c r="B4" s="30" t="s">
        <v>407</v>
      </c>
      <c r="C4" s="30" t="s">
        <v>395</v>
      </c>
      <c r="D4" s="30" t="s">
        <v>408</v>
      </c>
      <c r="E4" s="30" t="s">
        <v>409</v>
      </c>
      <c r="F4" s="30" t="s">
        <v>403</v>
      </c>
      <c r="G4" s="30" t="s">
        <v>399</v>
      </c>
      <c r="H4" s="30" t="s">
        <v>51</v>
      </c>
    </row>
    <row r="5" spans="1:8" s="37" customFormat="1" ht="45" x14ac:dyDescent="0.25">
      <c r="A5" s="30" t="s">
        <v>410</v>
      </c>
      <c r="B5" s="30" t="s">
        <v>411</v>
      </c>
      <c r="C5" s="30" t="s">
        <v>395</v>
      </c>
      <c r="D5" s="30" t="s">
        <v>412</v>
      </c>
      <c r="E5" s="30" t="s">
        <v>413</v>
      </c>
      <c r="F5" s="30" t="s">
        <v>414</v>
      </c>
      <c r="G5" s="30" t="s">
        <v>404</v>
      </c>
      <c r="H5" s="30" t="s">
        <v>415</v>
      </c>
    </row>
    <row r="6" spans="1:8" s="37" customFormat="1" ht="60" x14ac:dyDescent="0.25">
      <c r="A6" s="30" t="s">
        <v>410</v>
      </c>
      <c r="B6" s="30" t="s">
        <v>416</v>
      </c>
      <c r="C6" s="30" t="s">
        <v>417</v>
      </c>
      <c r="D6" s="30" t="s">
        <v>418</v>
      </c>
      <c r="E6" s="30" t="s">
        <v>419</v>
      </c>
      <c r="F6" s="30" t="s">
        <v>414</v>
      </c>
      <c r="G6" s="30" t="s">
        <v>404</v>
      </c>
      <c r="H6" s="30" t="s">
        <v>415</v>
      </c>
    </row>
    <row r="7" spans="1:8" s="37" customFormat="1" ht="105" x14ac:dyDescent="0.25">
      <c r="A7" s="30" t="s">
        <v>410</v>
      </c>
      <c r="B7" s="30" t="s">
        <v>420</v>
      </c>
      <c r="C7" s="30" t="s">
        <v>417</v>
      </c>
      <c r="D7" s="30" t="s">
        <v>421</v>
      </c>
      <c r="E7" s="30" t="s">
        <v>422</v>
      </c>
      <c r="F7" s="30" t="s">
        <v>414</v>
      </c>
      <c r="G7" s="30" t="s">
        <v>423</v>
      </c>
      <c r="H7" s="30" t="s">
        <v>415</v>
      </c>
    </row>
    <row r="8" spans="1:8" s="37" customFormat="1" ht="90" x14ac:dyDescent="0.25">
      <c r="A8" s="30" t="s">
        <v>424</v>
      </c>
      <c r="B8" s="30" t="s">
        <v>425</v>
      </c>
      <c r="C8" s="30" t="s">
        <v>395</v>
      </c>
      <c r="D8" s="30" t="s">
        <v>426</v>
      </c>
      <c r="E8" s="30" t="s">
        <v>427</v>
      </c>
      <c r="F8" s="30" t="s">
        <v>428</v>
      </c>
      <c r="G8" s="30" t="s">
        <v>429</v>
      </c>
      <c r="H8" s="30" t="s">
        <v>430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1"/>
  <sheetViews>
    <sheetView topLeftCell="A40" workbookViewId="0">
      <selection activeCell="L21" sqref="L21"/>
    </sheetView>
  </sheetViews>
  <sheetFormatPr defaultColWidth="8.85546875" defaultRowHeight="15" x14ac:dyDescent="0.25"/>
  <cols>
    <col min="1" max="1" width="24.5703125" style="8" customWidth="1"/>
    <col min="2" max="2" width="38.140625" style="14" customWidth="1"/>
    <col min="3" max="3" width="48" style="14" customWidth="1"/>
    <col min="4" max="4" width="43.85546875" style="14" customWidth="1"/>
    <col min="5" max="16384" width="8.85546875" style="8"/>
  </cols>
  <sheetData>
    <row r="1" spans="1:4" s="76" customFormat="1" ht="30" x14ac:dyDescent="0.25">
      <c r="A1" s="1" t="s">
        <v>223</v>
      </c>
      <c r="B1" s="74" t="s">
        <v>220</v>
      </c>
      <c r="C1" s="75" t="s">
        <v>221</v>
      </c>
      <c r="D1" s="74" t="s">
        <v>222</v>
      </c>
    </row>
    <row r="2" spans="1:4" s="13" customFormat="1" ht="30" x14ac:dyDescent="0.25">
      <c r="A2" s="4" t="s">
        <v>226</v>
      </c>
      <c r="B2" s="3" t="s">
        <v>224</v>
      </c>
      <c r="C2" s="3" t="s">
        <v>225</v>
      </c>
      <c r="D2" s="3" t="s">
        <v>224</v>
      </c>
    </row>
    <row r="3" spans="1:4" s="13" customFormat="1" x14ac:dyDescent="0.25">
      <c r="A3" s="4" t="s">
        <v>228</v>
      </c>
      <c r="B3" s="3" t="s">
        <v>227</v>
      </c>
      <c r="C3" s="3" t="s">
        <v>225</v>
      </c>
      <c r="D3" s="3" t="s">
        <v>227</v>
      </c>
    </row>
    <row r="4" spans="1:4" s="13" customFormat="1" ht="30" x14ac:dyDescent="0.25">
      <c r="A4" s="4" t="s">
        <v>230</v>
      </c>
      <c r="B4" s="3" t="s">
        <v>229</v>
      </c>
      <c r="C4" s="3" t="s">
        <v>225</v>
      </c>
      <c r="D4" s="3" t="s">
        <v>229</v>
      </c>
    </row>
    <row r="5" spans="1:4" s="13" customFormat="1" ht="30" x14ac:dyDescent="0.25">
      <c r="A5" s="4" t="s">
        <v>232</v>
      </c>
      <c r="B5" s="3" t="s">
        <v>231</v>
      </c>
      <c r="C5" s="3" t="s">
        <v>225</v>
      </c>
      <c r="D5" s="3" t="s">
        <v>231</v>
      </c>
    </row>
    <row r="6" spans="1:4" s="13" customFormat="1" ht="30" x14ac:dyDescent="0.25">
      <c r="A6" s="5" t="s">
        <v>236</v>
      </c>
      <c r="B6" s="2" t="s">
        <v>233</v>
      </c>
      <c r="C6" s="3" t="s">
        <v>234</v>
      </c>
      <c r="D6" s="3" t="s">
        <v>235</v>
      </c>
    </row>
    <row r="7" spans="1:4" s="13" customFormat="1" ht="30" x14ac:dyDescent="0.25">
      <c r="A7" s="5" t="s">
        <v>238</v>
      </c>
      <c r="B7" s="2" t="s">
        <v>237</v>
      </c>
      <c r="C7" s="3" t="s">
        <v>234</v>
      </c>
      <c r="D7" s="3" t="s">
        <v>235</v>
      </c>
    </row>
    <row r="8" spans="1:4" s="13" customFormat="1" ht="30" x14ac:dyDescent="0.25">
      <c r="A8" s="5" t="s">
        <v>86</v>
      </c>
      <c r="B8" s="3" t="s">
        <v>239</v>
      </c>
      <c r="C8" s="3" t="s">
        <v>240</v>
      </c>
      <c r="D8" s="3" t="s">
        <v>85</v>
      </c>
    </row>
    <row r="9" spans="1:4" s="13" customFormat="1" x14ac:dyDescent="0.25">
      <c r="A9" s="5" t="s">
        <v>88</v>
      </c>
      <c r="B9" s="3" t="s">
        <v>241</v>
      </c>
      <c r="C9" s="3" t="s">
        <v>240</v>
      </c>
      <c r="D9" s="3" t="s">
        <v>87</v>
      </c>
    </row>
    <row r="10" spans="1:4" s="13" customFormat="1" ht="30" x14ac:dyDescent="0.25">
      <c r="A10" s="5" t="s">
        <v>243</v>
      </c>
      <c r="B10" s="3" t="s">
        <v>242</v>
      </c>
      <c r="C10" s="3" t="s">
        <v>240</v>
      </c>
      <c r="D10" s="3" t="s">
        <v>89</v>
      </c>
    </row>
    <row r="11" spans="1:4" s="13" customFormat="1" ht="30" x14ac:dyDescent="0.25">
      <c r="A11" s="5" t="s">
        <v>90</v>
      </c>
      <c r="B11" s="3" t="s">
        <v>244</v>
      </c>
      <c r="C11" s="3" t="s">
        <v>240</v>
      </c>
      <c r="D11" s="3" t="s">
        <v>89</v>
      </c>
    </row>
    <row r="12" spans="1:4" s="13" customFormat="1" ht="30" x14ac:dyDescent="0.25">
      <c r="A12" s="5" t="s">
        <v>92</v>
      </c>
      <c r="B12" s="3" t="s">
        <v>245</v>
      </c>
      <c r="C12" s="3" t="s">
        <v>240</v>
      </c>
      <c r="D12" s="3" t="s">
        <v>91</v>
      </c>
    </row>
    <row r="13" spans="1:4" s="13" customFormat="1" ht="30" x14ac:dyDescent="0.25">
      <c r="A13" s="5" t="s">
        <v>93</v>
      </c>
      <c r="B13" s="3" t="s">
        <v>246</v>
      </c>
      <c r="C13" s="3" t="s">
        <v>240</v>
      </c>
      <c r="D13" s="3" t="s">
        <v>91</v>
      </c>
    </row>
    <row r="14" spans="1:4" s="13" customFormat="1" x14ac:dyDescent="0.25">
      <c r="A14" s="5" t="s">
        <v>96</v>
      </c>
      <c r="B14" s="3" t="s">
        <v>94</v>
      </c>
      <c r="C14" s="3" t="s">
        <v>240</v>
      </c>
      <c r="D14" s="3" t="s">
        <v>247</v>
      </c>
    </row>
    <row r="15" spans="1:4" s="13" customFormat="1" ht="30" x14ac:dyDescent="0.25">
      <c r="A15" s="5" t="s">
        <v>100</v>
      </c>
      <c r="B15" s="2" t="s">
        <v>248</v>
      </c>
      <c r="C15" s="3" t="s">
        <v>240</v>
      </c>
      <c r="D15" s="3" t="s">
        <v>98</v>
      </c>
    </row>
    <row r="16" spans="1:4" s="13" customFormat="1" x14ac:dyDescent="0.25">
      <c r="A16" s="5" t="s">
        <v>104</v>
      </c>
      <c r="B16" s="3" t="s">
        <v>249</v>
      </c>
      <c r="C16" s="3" t="s">
        <v>240</v>
      </c>
      <c r="D16" s="3" t="s">
        <v>102</v>
      </c>
    </row>
    <row r="17" spans="1:4" s="13" customFormat="1" ht="30" x14ac:dyDescent="0.25">
      <c r="A17" s="5" t="s">
        <v>107</v>
      </c>
      <c r="B17" s="3" t="s">
        <v>105</v>
      </c>
      <c r="C17" s="3" t="s">
        <v>240</v>
      </c>
      <c r="D17" s="3" t="s">
        <v>105</v>
      </c>
    </row>
    <row r="18" spans="1:4" s="13" customFormat="1" ht="30" x14ac:dyDescent="0.25">
      <c r="A18" s="5" t="s">
        <v>111</v>
      </c>
      <c r="B18" s="3" t="s">
        <v>250</v>
      </c>
      <c r="C18" s="3" t="s">
        <v>240</v>
      </c>
      <c r="D18" s="3" t="s">
        <v>109</v>
      </c>
    </row>
    <row r="19" spans="1:4" s="13" customFormat="1" ht="30" x14ac:dyDescent="0.25">
      <c r="A19" s="5" t="s">
        <v>113</v>
      </c>
      <c r="B19" s="3" t="s">
        <v>251</v>
      </c>
      <c r="C19" s="3" t="s">
        <v>240</v>
      </c>
      <c r="D19" s="3" t="s">
        <v>112</v>
      </c>
    </row>
    <row r="20" spans="1:4" s="13" customFormat="1" ht="30" x14ac:dyDescent="0.25">
      <c r="A20" s="5" t="s">
        <v>117</v>
      </c>
      <c r="B20" s="3" t="s">
        <v>252</v>
      </c>
      <c r="C20" s="3" t="s">
        <v>240</v>
      </c>
      <c r="D20" s="3" t="s">
        <v>115</v>
      </c>
    </row>
    <row r="21" spans="1:4" s="13" customFormat="1" x14ac:dyDescent="0.25">
      <c r="A21" s="5" t="s">
        <v>120</v>
      </c>
      <c r="B21" s="3" t="s">
        <v>253</v>
      </c>
      <c r="C21" s="3" t="s">
        <v>240</v>
      </c>
      <c r="D21" s="3" t="s">
        <v>118</v>
      </c>
    </row>
    <row r="22" spans="1:4" s="13" customFormat="1" x14ac:dyDescent="0.25">
      <c r="A22" s="5" t="s">
        <v>122</v>
      </c>
      <c r="B22" s="3" t="s">
        <v>191</v>
      </c>
      <c r="C22" s="3" t="s">
        <v>240</v>
      </c>
      <c r="D22" s="3" t="s">
        <v>254</v>
      </c>
    </row>
    <row r="23" spans="1:4" s="13" customFormat="1" x14ac:dyDescent="0.25">
      <c r="A23" s="5" t="s">
        <v>124</v>
      </c>
      <c r="B23" s="3" t="s">
        <v>255</v>
      </c>
      <c r="C23" s="3" t="s">
        <v>240</v>
      </c>
      <c r="D23" s="3" t="s">
        <v>254</v>
      </c>
    </row>
    <row r="24" spans="1:4" s="13" customFormat="1" x14ac:dyDescent="0.25">
      <c r="A24" s="5" t="s">
        <v>125</v>
      </c>
      <c r="B24" s="3" t="s">
        <v>256</v>
      </c>
      <c r="C24" s="3" t="s">
        <v>240</v>
      </c>
      <c r="D24" s="3" t="s">
        <v>254</v>
      </c>
    </row>
    <row r="25" spans="1:4" s="13" customFormat="1" ht="30" x14ac:dyDescent="0.25">
      <c r="A25" s="5" t="s">
        <v>126</v>
      </c>
      <c r="B25" s="3" t="s">
        <v>257</v>
      </c>
      <c r="C25" s="3" t="s">
        <v>240</v>
      </c>
      <c r="D25" s="3" t="s">
        <v>254</v>
      </c>
    </row>
    <row r="26" spans="1:4" s="13" customFormat="1" x14ac:dyDescent="0.25">
      <c r="A26" s="5" t="s">
        <v>127</v>
      </c>
      <c r="B26" s="3" t="s">
        <v>884</v>
      </c>
      <c r="C26" s="3" t="s">
        <v>240</v>
      </c>
      <c r="D26" s="3" t="s">
        <v>254</v>
      </c>
    </row>
    <row r="27" spans="1:4" s="13" customFormat="1" x14ac:dyDescent="0.25">
      <c r="A27" s="5" t="s">
        <v>129</v>
      </c>
      <c r="B27" s="3" t="s">
        <v>258</v>
      </c>
      <c r="C27" s="3" t="s">
        <v>240</v>
      </c>
      <c r="D27" s="3" t="s">
        <v>254</v>
      </c>
    </row>
    <row r="28" spans="1:4" s="13" customFormat="1" x14ac:dyDescent="0.25">
      <c r="A28" s="5" t="s">
        <v>131</v>
      </c>
      <c r="B28" s="3" t="s">
        <v>259</v>
      </c>
      <c r="C28" s="3" t="s">
        <v>240</v>
      </c>
      <c r="D28" s="3" t="s">
        <v>254</v>
      </c>
    </row>
    <row r="29" spans="1:4" s="13" customFormat="1" ht="30" x14ac:dyDescent="0.25">
      <c r="A29" s="5" t="s">
        <v>133</v>
      </c>
      <c r="B29" s="3" t="s">
        <v>260</v>
      </c>
      <c r="C29" s="3" t="s">
        <v>240</v>
      </c>
      <c r="D29" s="3" t="s">
        <v>132</v>
      </c>
    </row>
    <row r="30" spans="1:4" s="13" customFormat="1" ht="30" x14ac:dyDescent="0.25">
      <c r="A30" s="5" t="s">
        <v>134</v>
      </c>
      <c r="B30" s="3" t="s">
        <v>261</v>
      </c>
      <c r="C30" s="3" t="s">
        <v>240</v>
      </c>
      <c r="D30" s="3" t="s">
        <v>132</v>
      </c>
    </row>
    <row r="31" spans="1:4" s="13" customFormat="1" x14ac:dyDescent="0.25">
      <c r="A31" s="5" t="s">
        <v>137</v>
      </c>
      <c r="B31" s="3" t="s">
        <v>262</v>
      </c>
      <c r="C31" s="3" t="s">
        <v>240</v>
      </c>
      <c r="D31" s="3" t="s">
        <v>135</v>
      </c>
    </row>
    <row r="32" spans="1:4" s="13" customFormat="1" x14ac:dyDescent="0.25">
      <c r="A32" s="5" t="s">
        <v>139</v>
      </c>
      <c r="B32" s="3" t="s">
        <v>263</v>
      </c>
      <c r="C32" s="3" t="s">
        <v>240</v>
      </c>
      <c r="D32" s="3" t="s">
        <v>138</v>
      </c>
    </row>
    <row r="33" spans="1:4" s="13" customFormat="1" x14ac:dyDescent="0.25">
      <c r="A33" s="5" t="s">
        <v>140</v>
      </c>
      <c r="B33" s="3" t="s">
        <v>264</v>
      </c>
      <c r="C33" s="3" t="s">
        <v>240</v>
      </c>
      <c r="D33" s="3" t="s">
        <v>138</v>
      </c>
    </row>
    <row r="34" spans="1:4" s="13" customFormat="1" x14ac:dyDescent="0.25">
      <c r="A34" s="5" t="s">
        <v>141</v>
      </c>
      <c r="B34" s="3" t="s">
        <v>265</v>
      </c>
      <c r="C34" s="3" t="s">
        <v>240</v>
      </c>
      <c r="D34" s="3" t="s">
        <v>87</v>
      </c>
    </row>
    <row r="35" spans="1:4" s="13" customFormat="1" x14ac:dyDescent="0.25">
      <c r="A35" s="5" t="s">
        <v>142</v>
      </c>
      <c r="B35" s="3" t="s">
        <v>266</v>
      </c>
      <c r="C35" s="3" t="s">
        <v>240</v>
      </c>
      <c r="D35" s="3" t="s">
        <v>87</v>
      </c>
    </row>
    <row r="36" spans="1:4" s="13" customFormat="1" x14ac:dyDescent="0.25">
      <c r="A36" s="5" t="s">
        <v>268</v>
      </c>
      <c r="B36" s="3" t="s">
        <v>267</v>
      </c>
      <c r="C36" s="3" t="s">
        <v>267</v>
      </c>
      <c r="D36" s="3" t="s">
        <v>267</v>
      </c>
    </row>
    <row r="37" spans="1:4" s="13" customFormat="1" ht="30" x14ac:dyDescent="0.25">
      <c r="A37" s="5" t="s">
        <v>67</v>
      </c>
      <c r="B37" s="2" t="s">
        <v>269</v>
      </c>
      <c r="C37" s="3" t="s">
        <v>270</v>
      </c>
      <c r="D37" s="3" t="s">
        <v>65</v>
      </c>
    </row>
    <row r="38" spans="1:4" s="13" customFormat="1" x14ac:dyDescent="0.25">
      <c r="A38" s="5" t="s">
        <v>69</v>
      </c>
      <c r="B38" s="3" t="s">
        <v>271</v>
      </c>
      <c r="C38" s="3" t="s">
        <v>270</v>
      </c>
      <c r="D38" s="3" t="s">
        <v>68</v>
      </c>
    </row>
    <row r="39" spans="1:4" s="13" customFormat="1" x14ac:dyDescent="0.25">
      <c r="A39" s="5" t="s">
        <v>71</v>
      </c>
      <c r="B39" s="3" t="s">
        <v>272</v>
      </c>
      <c r="C39" s="3" t="s">
        <v>270</v>
      </c>
      <c r="D39" s="3" t="s">
        <v>68</v>
      </c>
    </row>
    <row r="40" spans="1:4" s="13" customFormat="1" ht="30" x14ac:dyDescent="0.25">
      <c r="A40" s="5" t="s">
        <v>74</v>
      </c>
      <c r="B40" s="3" t="s">
        <v>273</v>
      </c>
      <c r="C40" s="3" t="s">
        <v>270</v>
      </c>
      <c r="D40" s="3" t="s">
        <v>72</v>
      </c>
    </row>
    <row r="41" spans="1:4" s="13" customFormat="1" x14ac:dyDescent="0.25">
      <c r="A41" s="5" t="s">
        <v>77</v>
      </c>
      <c r="B41" s="3" t="s">
        <v>274</v>
      </c>
      <c r="C41" s="3" t="s">
        <v>270</v>
      </c>
      <c r="D41" s="3" t="s">
        <v>72</v>
      </c>
    </row>
    <row r="42" spans="1:4" s="13" customFormat="1" x14ac:dyDescent="0.25">
      <c r="A42" s="5" t="s">
        <v>80</v>
      </c>
      <c r="B42" s="3" t="s">
        <v>275</v>
      </c>
      <c r="C42" s="3" t="s">
        <v>270</v>
      </c>
      <c r="D42" s="3" t="s">
        <v>78</v>
      </c>
    </row>
    <row r="43" spans="1:4" s="13" customFormat="1" x14ac:dyDescent="0.25">
      <c r="A43" s="5" t="s">
        <v>83</v>
      </c>
      <c r="B43" s="3" t="s">
        <v>81</v>
      </c>
      <c r="C43" s="3" t="s">
        <v>270</v>
      </c>
      <c r="D43" s="3" t="s">
        <v>81</v>
      </c>
    </row>
    <row r="44" spans="1:4" s="13" customFormat="1" x14ac:dyDescent="0.25">
      <c r="A44" s="5" t="s">
        <v>192</v>
      </c>
      <c r="B44" s="3" t="s">
        <v>191</v>
      </c>
      <c r="C44" s="3" t="s">
        <v>276</v>
      </c>
      <c r="D44" s="3" t="s">
        <v>277</v>
      </c>
    </row>
    <row r="45" spans="1:4" s="13" customFormat="1" x14ac:dyDescent="0.25">
      <c r="A45" s="5" t="s">
        <v>280</v>
      </c>
      <c r="B45" s="3" t="s">
        <v>278</v>
      </c>
      <c r="C45" s="3" t="s">
        <v>276</v>
      </c>
      <c r="D45" s="3" t="s">
        <v>279</v>
      </c>
    </row>
    <row r="46" spans="1:4" s="13" customFormat="1" x14ac:dyDescent="0.25">
      <c r="A46" s="5" t="s">
        <v>283</v>
      </c>
      <c r="B46" s="3" t="s">
        <v>281</v>
      </c>
      <c r="C46" s="3" t="s">
        <v>276</v>
      </c>
      <c r="D46" s="3" t="s">
        <v>282</v>
      </c>
    </row>
    <row r="47" spans="1:4" s="13" customFormat="1" x14ac:dyDescent="0.25">
      <c r="A47" s="5" t="s">
        <v>286</v>
      </c>
      <c r="B47" s="3" t="s">
        <v>284</v>
      </c>
      <c r="C47" s="3" t="s">
        <v>276</v>
      </c>
      <c r="D47" s="3" t="s">
        <v>285</v>
      </c>
    </row>
    <row r="48" spans="1:4" s="13" customFormat="1" ht="30" x14ac:dyDescent="0.25">
      <c r="A48" s="5" t="s">
        <v>289</v>
      </c>
      <c r="B48" s="3" t="s">
        <v>287</v>
      </c>
      <c r="C48" s="3" t="s">
        <v>276</v>
      </c>
      <c r="D48" s="3" t="s">
        <v>288</v>
      </c>
    </row>
    <row r="49" spans="1:4" s="13" customFormat="1" x14ac:dyDescent="0.25">
      <c r="A49" s="5" t="s">
        <v>291</v>
      </c>
      <c r="B49" s="3" t="s">
        <v>290</v>
      </c>
      <c r="C49" s="3" t="s">
        <v>276</v>
      </c>
      <c r="D49" s="3" t="s">
        <v>290</v>
      </c>
    </row>
    <row r="50" spans="1:4" s="13" customFormat="1" ht="30" x14ac:dyDescent="0.25">
      <c r="A50" s="5" t="s">
        <v>293</v>
      </c>
      <c r="B50" s="3" t="s">
        <v>292</v>
      </c>
      <c r="C50" s="3" t="s">
        <v>276</v>
      </c>
      <c r="D50" s="3" t="s">
        <v>98</v>
      </c>
    </row>
    <row r="51" spans="1:4" s="13" customFormat="1" ht="30" x14ac:dyDescent="0.25">
      <c r="A51" s="5" t="s">
        <v>295</v>
      </c>
      <c r="B51" s="3" t="s">
        <v>294</v>
      </c>
      <c r="C51" s="3" t="s">
        <v>276</v>
      </c>
      <c r="D51" s="3" t="s">
        <v>102</v>
      </c>
    </row>
    <row r="52" spans="1:4" s="13" customFormat="1" ht="30" x14ac:dyDescent="0.25">
      <c r="A52" s="5" t="s">
        <v>297</v>
      </c>
      <c r="B52" s="3" t="s">
        <v>296</v>
      </c>
      <c r="C52" s="3" t="s">
        <v>276</v>
      </c>
      <c r="D52" s="3" t="s">
        <v>118</v>
      </c>
    </row>
    <row r="53" spans="1:4" s="13" customFormat="1" x14ac:dyDescent="0.25">
      <c r="A53" s="5" t="s">
        <v>193</v>
      </c>
      <c r="B53" s="3" t="s">
        <v>255</v>
      </c>
      <c r="C53" s="3" t="s">
        <v>276</v>
      </c>
      <c r="D53" s="3" t="s">
        <v>277</v>
      </c>
    </row>
    <row r="54" spans="1:4" s="13" customFormat="1" ht="30" x14ac:dyDescent="0.25">
      <c r="A54" s="5" t="s">
        <v>194</v>
      </c>
      <c r="B54" s="3" t="s">
        <v>257</v>
      </c>
      <c r="C54" s="3" t="s">
        <v>276</v>
      </c>
      <c r="D54" s="3" t="s">
        <v>277</v>
      </c>
    </row>
    <row r="55" spans="1:4" s="13" customFormat="1" x14ac:dyDescent="0.25">
      <c r="A55" s="5" t="s">
        <v>195</v>
      </c>
      <c r="B55" s="3" t="s">
        <v>298</v>
      </c>
      <c r="C55" s="3" t="s">
        <v>276</v>
      </c>
      <c r="D55" s="3" t="s">
        <v>277</v>
      </c>
    </row>
    <row r="56" spans="1:4" s="13" customFormat="1" x14ac:dyDescent="0.25">
      <c r="A56" s="5" t="s">
        <v>196</v>
      </c>
      <c r="B56" s="3" t="s">
        <v>884</v>
      </c>
      <c r="C56" s="3" t="s">
        <v>276</v>
      </c>
      <c r="D56" s="3" t="s">
        <v>277</v>
      </c>
    </row>
    <row r="57" spans="1:4" s="13" customFormat="1" x14ac:dyDescent="0.25">
      <c r="A57" s="5" t="s">
        <v>197</v>
      </c>
      <c r="B57" s="3" t="s">
        <v>259</v>
      </c>
      <c r="C57" s="3" t="s">
        <v>276</v>
      </c>
      <c r="D57" s="3" t="s">
        <v>277</v>
      </c>
    </row>
    <row r="58" spans="1:4" s="13" customFormat="1" x14ac:dyDescent="0.25">
      <c r="A58" s="5" t="s">
        <v>198</v>
      </c>
      <c r="B58" s="3" t="s">
        <v>299</v>
      </c>
      <c r="C58" s="3" t="s">
        <v>276</v>
      </c>
      <c r="D58" s="3" t="s">
        <v>277</v>
      </c>
    </row>
    <row r="59" spans="1:4" s="13" customFormat="1" x14ac:dyDescent="0.25">
      <c r="A59" s="5" t="s">
        <v>302</v>
      </c>
      <c r="B59" s="3" t="s">
        <v>300</v>
      </c>
      <c r="C59" s="3" t="s">
        <v>276</v>
      </c>
      <c r="D59" s="3" t="s">
        <v>301</v>
      </c>
    </row>
    <row r="60" spans="1:4" s="13" customFormat="1" x14ac:dyDescent="0.25">
      <c r="A60" s="5" t="s">
        <v>303</v>
      </c>
      <c r="B60" s="3" t="s">
        <v>211</v>
      </c>
      <c r="C60" s="3" t="s">
        <v>276</v>
      </c>
      <c r="D60" s="3" t="s">
        <v>301</v>
      </c>
    </row>
    <row r="61" spans="1:4" s="13" customFormat="1" ht="30" x14ac:dyDescent="0.25">
      <c r="A61" s="5" t="s">
        <v>305</v>
      </c>
      <c r="B61" s="3" t="s">
        <v>304</v>
      </c>
      <c r="C61" s="3" t="s">
        <v>304</v>
      </c>
      <c r="D61" s="3" t="s">
        <v>304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5"/>
  <sheetViews>
    <sheetView topLeftCell="A13" workbookViewId="0">
      <selection activeCell="L21" sqref="L21"/>
    </sheetView>
  </sheetViews>
  <sheetFormatPr defaultColWidth="8.85546875" defaultRowHeight="15" x14ac:dyDescent="0.25"/>
  <cols>
    <col min="1" max="1" width="20.5703125" style="20" customWidth="1"/>
    <col min="2" max="2" width="13.7109375" style="20" customWidth="1"/>
    <col min="3" max="3" width="14.7109375" style="20" customWidth="1"/>
    <col min="4" max="4" width="22.140625" style="20" customWidth="1"/>
    <col min="5" max="5" width="15.7109375" style="20" customWidth="1"/>
    <col min="6" max="6" width="18" style="20" customWidth="1"/>
    <col min="7" max="7" width="12.42578125" style="20" customWidth="1"/>
    <col min="8" max="16384" width="8.85546875" style="20"/>
  </cols>
  <sheetData>
    <row r="1" spans="1:7" s="82" customFormat="1" ht="45" x14ac:dyDescent="0.25">
      <c r="A1" s="44" t="s">
        <v>635</v>
      </c>
      <c r="B1" s="44" t="s">
        <v>619</v>
      </c>
      <c r="C1" s="89" t="s">
        <v>847</v>
      </c>
      <c r="D1" s="44" t="s">
        <v>865</v>
      </c>
      <c r="E1" s="44" t="s">
        <v>874</v>
      </c>
      <c r="F1" s="44" t="s">
        <v>883</v>
      </c>
      <c r="G1" s="44" t="s">
        <v>732</v>
      </c>
    </row>
    <row r="2" spans="1:7" ht="105" x14ac:dyDescent="0.25">
      <c r="A2" s="27" t="s">
        <v>224</v>
      </c>
      <c r="B2" s="27" t="s">
        <v>524</v>
      </c>
      <c r="C2" s="27" t="s">
        <v>226</v>
      </c>
      <c r="D2" s="27" t="s">
        <v>525</v>
      </c>
      <c r="E2" s="27" t="s">
        <v>526</v>
      </c>
      <c r="F2" s="27" t="s">
        <v>527</v>
      </c>
      <c r="G2" s="27" t="s">
        <v>1358</v>
      </c>
    </row>
    <row r="3" spans="1:7" ht="135" x14ac:dyDescent="0.25">
      <c r="A3" s="28" t="s">
        <v>227</v>
      </c>
      <c r="B3" s="28" t="s">
        <v>528</v>
      </c>
      <c r="C3" s="28" t="s">
        <v>228</v>
      </c>
      <c r="D3" s="28" t="s">
        <v>529</v>
      </c>
      <c r="E3" s="28" t="s">
        <v>530</v>
      </c>
      <c r="F3" s="28" t="s">
        <v>531</v>
      </c>
      <c r="G3" s="28" t="s">
        <v>1359</v>
      </c>
    </row>
    <row r="4" spans="1:7" ht="195" x14ac:dyDescent="0.25">
      <c r="A4" s="29" t="s">
        <v>229</v>
      </c>
      <c r="B4" s="29" t="s">
        <v>532</v>
      </c>
      <c r="C4" s="28" t="s">
        <v>230</v>
      </c>
      <c r="D4" s="27" t="s">
        <v>525</v>
      </c>
      <c r="E4" s="27" t="s">
        <v>526</v>
      </c>
      <c r="F4" s="27" t="s">
        <v>527</v>
      </c>
      <c r="G4" s="30" t="s">
        <v>1360</v>
      </c>
    </row>
    <row r="5" spans="1:7" ht="150" x14ac:dyDescent="0.25">
      <c r="A5" s="30" t="s">
        <v>231</v>
      </c>
      <c r="B5" s="30" t="s">
        <v>533</v>
      </c>
      <c r="C5" s="31" t="s">
        <v>534</v>
      </c>
      <c r="D5" s="27" t="s">
        <v>525</v>
      </c>
      <c r="E5" s="27" t="s">
        <v>526</v>
      </c>
      <c r="F5" s="27" t="s">
        <v>527</v>
      </c>
      <c r="G5" s="30" t="s">
        <v>1361</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C3"/>
  <sheetViews>
    <sheetView workbookViewId="0">
      <selection activeCell="L21" sqref="L21"/>
    </sheetView>
  </sheetViews>
  <sheetFormatPr defaultColWidth="8.85546875" defaultRowHeight="15" x14ac:dyDescent="0.25"/>
  <cols>
    <col min="1" max="1" width="30.7109375" style="20" customWidth="1"/>
    <col min="2" max="2" width="52.85546875" style="20" customWidth="1"/>
    <col min="3" max="3" width="53.85546875" style="20" customWidth="1"/>
    <col min="4" max="16384" width="8.85546875" style="20"/>
  </cols>
  <sheetData>
    <row r="1" spans="1:3" s="78" customFormat="1" x14ac:dyDescent="0.25">
      <c r="A1" s="34" t="s">
        <v>636</v>
      </c>
      <c r="B1" s="34" t="s">
        <v>637</v>
      </c>
      <c r="C1" s="34" t="s">
        <v>638</v>
      </c>
    </row>
    <row r="2" spans="1:3" ht="75" x14ac:dyDescent="0.25">
      <c r="A2" s="45" t="s">
        <v>888</v>
      </c>
      <c r="B2" s="45" t="s">
        <v>621</v>
      </c>
      <c r="C2" s="45" t="s">
        <v>846</v>
      </c>
    </row>
    <row r="3" spans="1:3" ht="105" x14ac:dyDescent="0.25">
      <c r="A3" s="6" t="s">
        <v>536</v>
      </c>
      <c r="B3" s="6" t="s">
        <v>908</v>
      </c>
      <c r="C3" s="6" t="s">
        <v>889</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6"/>
  <sheetViews>
    <sheetView workbookViewId="0">
      <selection activeCell="L21" sqref="L21"/>
    </sheetView>
  </sheetViews>
  <sheetFormatPr defaultColWidth="8.85546875" defaultRowHeight="15" x14ac:dyDescent="0.25"/>
  <cols>
    <col min="1" max="1" width="19" style="20" customWidth="1"/>
    <col min="2" max="2" width="22.140625" style="20" customWidth="1"/>
    <col min="3" max="3" width="38.140625" style="20" customWidth="1"/>
    <col min="4" max="4" width="29.7109375" style="20" customWidth="1"/>
    <col min="5" max="16384" width="8.85546875" style="20"/>
  </cols>
  <sheetData>
    <row r="1" spans="1:4" s="78" customFormat="1" ht="45" x14ac:dyDescent="0.25">
      <c r="A1" s="44" t="s">
        <v>727</v>
      </c>
      <c r="B1" s="44" t="s">
        <v>728</v>
      </c>
      <c r="C1" s="44" t="s">
        <v>729</v>
      </c>
      <c r="D1" s="44" t="s">
        <v>730</v>
      </c>
    </row>
    <row r="2" spans="1:4" ht="135" x14ac:dyDescent="0.25">
      <c r="A2" s="22" t="s">
        <v>731</v>
      </c>
      <c r="B2" s="22" t="s">
        <v>466</v>
      </c>
      <c r="C2" s="21" t="s">
        <v>467</v>
      </c>
      <c r="D2" s="22" t="s">
        <v>468</v>
      </c>
    </row>
    <row r="3" spans="1:4" ht="90" x14ac:dyDescent="0.25">
      <c r="A3" s="22" t="s">
        <v>469</v>
      </c>
      <c r="B3" s="22" t="s">
        <v>470</v>
      </c>
      <c r="C3" s="21" t="s">
        <v>471</v>
      </c>
      <c r="D3" s="22" t="s">
        <v>468</v>
      </c>
    </row>
    <row r="4" spans="1:4" ht="90" x14ac:dyDescent="0.25">
      <c r="A4" s="45" t="s">
        <v>472</v>
      </c>
      <c r="B4" s="45" t="s">
        <v>473</v>
      </c>
      <c r="C4" s="36" t="s">
        <v>474</v>
      </c>
      <c r="D4" s="45" t="s">
        <v>475</v>
      </c>
    </row>
    <row r="5" spans="1:4" ht="90" x14ac:dyDescent="0.25">
      <c r="A5" s="24" t="s">
        <v>476</v>
      </c>
      <c r="B5" s="24" t="s">
        <v>477</v>
      </c>
      <c r="C5" s="25" t="s">
        <v>478</v>
      </c>
      <c r="D5" s="24" t="s">
        <v>479</v>
      </c>
    </row>
    <row r="6" spans="1:4" ht="75" x14ac:dyDescent="0.25">
      <c r="A6" s="24" t="s">
        <v>480</v>
      </c>
      <c r="B6" s="24" t="s">
        <v>481</v>
      </c>
      <c r="C6" s="25" t="s">
        <v>482</v>
      </c>
      <c r="D6" s="24" t="s">
        <v>483</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C3"/>
  <sheetViews>
    <sheetView workbookViewId="0">
      <selection activeCell="L21" sqref="L21"/>
    </sheetView>
  </sheetViews>
  <sheetFormatPr defaultColWidth="8.85546875" defaultRowHeight="15" x14ac:dyDescent="0.25"/>
  <cols>
    <col min="1" max="3" width="33.7109375" style="20" customWidth="1"/>
    <col min="4" max="16384" width="8.85546875" style="20"/>
  </cols>
  <sheetData>
    <row r="1" spans="1:3" s="78" customFormat="1" ht="30" x14ac:dyDescent="0.25">
      <c r="A1" s="46" t="s">
        <v>636</v>
      </c>
      <c r="B1" s="46" t="s">
        <v>637</v>
      </c>
      <c r="C1" s="46" t="s">
        <v>638</v>
      </c>
    </row>
    <row r="2" spans="1:3" ht="120" x14ac:dyDescent="0.25">
      <c r="A2" s="24" t="s">
        <v>484</v>
      </c>
      <c r="B2" s="24" t="s">
        <v>485</v>
      </c>
      <c r="C2" s="25" t="s">
        <v>909</v>
      </c>
    </row>
    <row r="3" spans="1:3" ht="120" x14ac:dyDescent="0.25">
      <c r="A3" s="24" t="s">
        <v>486</v>
      </c>
      <c r="B3" s="24" t="s">
        <v>487</v>
      </c>
      <c r="C3" s="25" t="s">
        <v>910</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2"/>
  <sheetViews>
    <sheetView workbookViewId="0">
      <selection activeCell="L21" sqref="L21"/>
    </sheetView>
  </sheetViews>
  <sheetFormatPr defaultColWidth="8.85546875" defaultRowHeight="15" x14ac:dyDescent="0.25"/>
  <cols>
    <col min="1" max="1" width="31.7109375" style="20" customWidth="1"/>
    <col min="2" max="2" width="36.140625" style="20" customWidth="1"/>
    <col min="3" max="3" width="28.42578125" style="20" customWidth="1"/>
    <col min="4" max="4" width="34.85546875" style="20" customWidth="1"/>
    <col min="5" max="16384" width="8.85546875" style="20"/>
  </cols>
  <sheetData>
    <row r="1" spans="1:4" s="78" customFormat="1" ht="75" x14ac:dyDescent="0.25">
      <c r="A1" s="80" t="s">
        <v>726</v>
      </c>
      <c r="B1" s="80" t="s">
        <v>625</v>
      </c>
      <c r="C1" s="80" t="s">
        <v>626</v>
      </c>
      <c r="D1" s="80" t="s">
        <v>627</v>
      </c>
    </row>
    <row r="2" spans="1:4" ht="30" x14ac:dyDescent="0.25">
      <c r="A2" s="40" t="s">
        <v>537</v>
      </c>
      <c r="B2" s="40" t="s">
        <v>538</v>
      </c>
      <c r="C2" s="40" t="s">
        <v>539</v>
      </c>
      <c r="D2" s="40" t="s">
        <v>622</v>
      </c>
    </row>
    <row r="3" spans="1:4" ht="30" x14ac:dyDescent="0.25">
      <c r="A3" s="40" t="s">
        <v>541</v>
      </c>
      <c r="B3" s="40" t="s">
        <v>538</v>
      </c>
      <c r="C3" s="40" t="s">
        <v>540</v>
      </c>
      <c r="D3" s="40" t="s">
        <v>623</v>
      </c>
    </row>
    <row r="4" spans="1:4" ht="30" x14ac:dyDescent="0.25">
      <c r="A4" s="30" t="s">
        <v>914</v>
      </c>
      <c r="B4" s="30" t="s">
        <v>916</v>
      </c>
      <c r="C4" s="30" t="s">
        <v>920</v>
      </c>
      <c r="D4" s="30" t="s">
        <v>921</v>
      </c>
    </row>
    <row r="5" spans="1:4" ht="30" x14ac:dyDescent="0.25">
      <c r="A5" s="30" t="s">
        <v>912</v>
      </c>
      <c r="B5" s="30" t="s">
        <v>911</v>
      </c>
      <c r="C5" s="30" t="s">
        <v>915</v>
      </c>
      <c r="D5" s="30" t="s">
        <v>913</v>
      </c>
    </row>
    <row r="6" spans="1:4" ht="45" x14ac:dyDescent="0.25">
      <c r="A6" s="30" t="s">
        <v>917</v>
      </c>
      <c r="B6" s="30" t="s">
        <v>916</v>
      </c>
      <c r="C6" s="30" t="s">
        <v>929</v>
      </c>
      <c r="D6" s="30" t="s">
        <v>919</v>
      </c>
    </row>
    <row r="7" spans="1:4" ht="60" x14ac:dyDescent="0.25">
      <c r="A7" s="33" t="s">
        <v>922</v>
      </c>
      <c r="B7" s="30" t="s">
        <v>911</v>
      </c>
      <c r="C7" s="30" t="s">
        <v>930</v>
      </c>
      <c r="D7" s="30" t="s">
        <v>923</v>
      </c>
    </row>
    <row r="8" spans="1:4" ht="30" x14ac:dyDescent="0.25">
      <c r="A8" s="33" t="s">
        <v>924</v>
      </c>
      <c r="B8" s="30" t="s">
        <v>911</v>
      </c>
      <c r="C8" s="30" t="s">
        <v>918</v>
      </c>
      <c r="D8" s="90" t="s">
        <v>931</v>
      </c>
    </row>
    <row r="9" spans="1:4" ht="30" x14ac:dyDescent="0.25">
      <c r="A9" s="30" t="s">
        <v>927</v>
      </c>
      <c r="B9" s="33" t="s">
        <v>911</v>
      </c>
      <c r="C9" s="30" t="s">
        <v>918</v>
      </c>
      <c r="D9" s="90" t="s">
        <v>932</v>
      </c>
    </row>
    <row r="10" spans="1:4" ht="45" x14ac:dyDescent="0.25">
      <c r="A10" s="91" t="s">
        <v>928</v>
      </c>
      <c r="B10" s="33" t="s">
        <v>916</v>
      </c>
      <c r="C10" s="30" t="s">
        <v>936</v>
      </c>
      <c r="D10" s="90" t="s">
        <v>937</v>
      </c>
    </row>
    <row r="11" spans="1:4" x14ac:dyDescent="0.25">
      <c r="A11" s="91" t="s">
        <v>925</v>
      </c>
      <c r="B11" s="33" t="s">
        <v>538</v>
      </c>
      <c r="C11" s="30" t="s">
        <v>933</v>
      </c>
      <c r="D11" s="90" t="s">
        <v>934</v>
      </c>
    </row>
    <row r="12" spans="1:4" ht="30" x14ac:dyDescent="0.25">
      <c r="A12" s="92" t="s">
        <v>926</v>
      </c>
      <c r="B12" s="33" t="s">
        <v>538</v>
      </c>
      <c r="C12" s="30" t="s">
        <v>933</v>
      </c>
      <c r="D12" s="90" t="s">
        <v>935</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C2"/>
  <sheetViews>
    <sheetView workbookViewId="0">
      <selection activeCell="L21" sqref="L21"/>
    </sheetView>
  </sheetViews>
  <sheetFormatPr defaultColWidth="8.85546875" defaultRowHeight="15" x14ac:dyDescent="0.25"/>
  <cols>
    <col min="1" max="1" width="30.7109375" style="20" customWidth="1"/>
    <col min="2" max="2" width="57.140625" style="20" customWidth="1"/>
    <col min="3" max="3" width="49.7109375" style="20" customWidth="1"/>
    <col min="4" max="16384" width="8.85546875" style="20"/>
  </cols>
  <sheetData>
    <row r="1" spans="1:3" s="78" customFormat="1" ht="36.75" customHeight="1" x14ac:dyDescent="0.25">
      <c r="A1" s="34" t="s">
        <v>645</v>
      </c>
      <c r="B1" s="34" t="s">
        <v>637</v>
      </c>
      <c r="C1" s="34" t="s">
        <v>646</v>
      </c>
    </row>
    <row r="2" spans="1:3" ht="90" x14ac:dyDescent="0.25">
      <c r="A2" s="22" t="s">
        <v>536</v>
      </c>
      <c r="B2" s="22" t="s">
        <v>938</v>
      </c>
      <c r="C2" s="21" t="s">
        <v>890</v>
      </c>
    </row>
  </sheetData>
  <pageMargins left="0.7" right="0.7" top="0.75" bottom="0.75" header="0.3" footer="0.3"/>
  <pageSetup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2"/>
  <sheetViews>
    <sheetView workbookViewId="0">
      <selection activeCell="L21" sqref="L21"/>
    </sheetView>
  </sheetViews>
  <sheetFormatPr defaultColWidth="8.85546875" defaultRowHeight="15" x14ac:dyDescent="0.25"/>
  <cols>
    <col min="1" max="1" width="15.7109375" style="20" customWidth="1"/>
    <col min="2" max="2" width="31.7109375" style="20" customWidth="1"/>
    <col min="3" max="3" width="21.140625" style="20" customWidth="1"/>
    <col min="4" max="4" width="33.85546875" style="20" customWidth="1"/>
    <col min="5" max="16384" width="8.85546875" style="20"/>
  </cols>
  <sheetData>
    <row r="1" spans="1:4" s="82" customFormat="1" ht="150" x14ac:dyDescent="0.25">
      <c r="A1" s="80" t="s">
        <v>624</v>
      </c>
      <c r="B1" s="81" t="s">
        <v>625</v>
      </c>
      <c r="C1" s="81" t="s">
        <v>626</v>
      </c>
      <c r="D1" s="81" t="s">
        <v>627</v>
      </c>
    </row>
    <row r="2" spans="1:4" x14ac:dyDescent="0.25">
      <c r="A2" s="94" t="s">
        <v>219</v>
      </c>
      <c r="B2" s="95" t="s">
        <v>51</v>
      </c>
      <c r="C2" s="95" t="s">
        <v>51</v>
      </c>
      <c r="D2" s="95" t="s">
        <v>51</v>
      </c>
    </row>
  </sheetData>
  <pageMargins left="0.7" right="0.7" top="0.75" bottom="0.75" header="0.3" footer="0.3"/>
  <pageSetup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C2"/>
  <sheetViews>
    <sheetView workbookViewId="0">
      <selection activeCell="L21" sqref="L21"/>
    </sheetView>
  </sheetViews>
  <sheetFormatPr defaultColWidth="8.85546875" defaultRowHeight="15" x14ac:dyDescent="0.25"/>
  <cols>
    <col min="1" max="1" width="22.140625" style="20" customWidth="1"/>
    <col min="2" max="2" width="31.7109375" style="20" customWidth="1"/>
    <col min="3" max="3" width="49.7109375" style="20" customWidth="1"/>
    <col min="4" max="16384" width="8.85546875" style="20"/>
  </cols>
  <sheetData>
    <row r="1" spans="1:3" s="78" customFormat="1" ht="30" x14ac:dyDescent="0.25">
      <c r="A1" s="34" t="s">
        <v>645</v>
      </c>
      <c r="B1" s="34" t="s">
        <v>637</v>
      </c>
      <c r="C1" s="34" t="s">
        <v>646</v>
      </c>
    </row>
    <row r="2" spans="1:3" x14ac:dyDescent="0.25">
      <c r="A2" s="22" t="s">
        <v>219</v>
      </c>
      <c r="B2" s="22" t="s">
        <v>51</v>
      </c>
      <c r="C2" s="21" t="s">
        <v>51</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12"/>
  <sheetViews>
    <sheetView workbookViewId="0">
      <selection activeCell="L21" sqref="L21"/>
    </sheetView>
  </sheetViews>
  <sheetFormatPr defaultColWidth="8.85546875" defaultRowHeight="15" x14ac:dyDescent="0.25"/>
  <cols>
    <col min="1" max="1" width="46.5703125" style="20" customWidth="1"/>
    <col min="2" max="2" width="45.42578125" style="20" customWidth="1"/>
    <col min="3" max="3" width="46.5703125" style="20" customWidth="1"/>
    <col min="4" max="4" width="45.42578125" style="20" customWidth="1"/>
    <col min="5" max="5" width="44.42578125" style="20" customWidth="1"/>
    <col min="6" max="16384" width="8.85546875" style="20"/>
  </cols>
  <sheetData>
    <row r="1" spans="1:5" s="78" customFormat="1" ht="30" x14ac:dyDescent="0.25">
      <c r="A1" s="34" t="s">
        <v>641</v>
      </c>
      <c r="B1" s="34" t="s">
        <v>642</v>
      </c>
      <c r="C1" s="34" t="s">
        <v>643</v>
      </c>
      <c r="D1" s="34" t="s">
        <v>644</v>
      </c>
      <c r="E1" s="34" t="s">
        <v>640</v>
      </c>
    </row>
    <row r="2" spans="1:5" ht="60" x14ac:dyDescent="0.25">
      <c r="A2" s="22" t="s">
        <v>488</v>
      </c>
      <c r="B2" s="22" t="s">
        <v>489</v>
      </c>
      <c r="C2" s="23" t="s">
        <v>955</v>
      </c>
      <c r="D2" s="23" t="s">
        <v>490</v>
      </c>
      <c r="E2" s="23" t="s">
        <v>491</v>
      </c>
    </row>
    <row r="3" spans="1:5" ht="45" x14ac:dyDescent="0.25">
      <c r="A3" s="22" t="s">
        <v>488</v>
      </c>
      <c r="B3" s="22" t="s">
        <v>492</v>
      </c>
      <c r="C3" s="23" t="s">
        <v>956</v>
      </c>
      <c r="D3" s="23" t="s">
        <v>490</v>
      </c>
      <c r="E3" s="23" t="s">
        <v>491</v>
      </c>
    </row>
    <row r="4" spans="1:5" ht="60" x14ac:dyDescent="0.25">
      <c r="A4" s="22" t="s">
        <v>488</v>
      </c>
      <c r="B4" s="22" t="s">
        <v>493</v>
      </c>
      <c r="C4" s="23" t="s">
        <v>957</v>
      </c>
      <c r="D4" s="23" t="s">
        <v>490</v>
      </c>
      <c r="E4" s="23" t="s">
        <v>491</v>
      </c>
    </row>
    <row r="5" spans="1:5" ht="60" x14ac:dyDescent="0.25">
      <c r="A5" s="22" t="s">
        <v>488</v>
      </c>
      <c r="B5" s="22" t="s">
        <v>494</v>
      </c>
      <c r="C5" s="23" t="s">
        <v>958</v>
      </c>
      <c r="D5" s="23" t="s">
        <v>490</v>
      </c>
      <c r="E5" s="23" t="s">
        <v>495</v>
      </c>
    </row>
    <row r="6" spans="1:5" ht="60" x14ac:dyDescent="0.25">
      <c r="A6" s="22" t="s">
        <v>496</v>
      </c>
      <c r="B6" s="22" t="s">
        <v>489</v>
      </c>
      <c r="C6" s="23" t="s">
        <v>959</v>
      </c>
      <c r="D6" s="23" t="s">
        <v>497</v>
      </c>
      <c r="E6" s="23" t="s">
        <v>498</v>
      </c>
    </row>
    <row r="7" spans="1:5" ht="60" x14ac:dyDescent="0.25">
      <c r="A7" s="22" t="s">
        <v>496</v>
      </c>
      <c r="B7" s="22" t="s">
        <v>492</v>
      </c>
      <c r="C7" s="23" t="s">
        <v>960</v>
      </c>
      <c r="D7" s="23" t="s">
        <v>497</v>
      </c>
      <c r="E7" s="23" t="s">
        <v>498</v>
      </c>
    </row>
    <row r="8" spans="1:5" ht="60" x14ac:dyDescent="0.25">
      <c r="A8" s="22" t="s">
        <v>496</v>
      </c>
      <c r="B8" s="22" t="s">
        <v>493</v>
      </c>
      <c r="C8" s="23" t="s">
        <v>961</v>
      </c>
      <c r="D8" s="23" t="s">
        <v>497</v>
      </c>
      <c r="E8" s="23" t="s">
        <v>498</v>
      </c>
    </row>
    <row r="9" spans="1:5" ht="60" x14ac:dyDescent="0.25">
      <c r="A9" s="22" t="s">
        <v>496</v>
      </c>
      <c r="B9" s="22" t="s">
        <v>494</v>
      </c>
      <c r="C9" s="23" t="s">
        <v>962</v>
      </c>
      <c r="D9" s="23" t="s">
        <v>497</v>
      </c>
      <c r="E9" s="23" t="s">
        <v>499</v>
      </c>
    </row>
    <row r="10" spans="1:5" ht="60" x14ac:dyDescent="0.25">
      <c r="A10" s="22" t="s">
        <v>500</v>
      </c>
      <c r="B10" s="23" t="s">
        <v>501</v>
      </c>
      <c r="C10" s="23" t="s">
        <v>963</v>
      </c>
      <c r="D10" s="23" t="s">
        <v>502</v>
      </c>
      <c r="E10" s="23" t="s">
        <v>503</v>
      </c>
    </row>
    <row r="11" spans="1:5" ht="60" x14ac:dyDescent="0.25">
      <c r="A11" s="22" t="s">
        <v>504</v>
      </c>
      <c r="B11" s="23" t="s">
        <v>501</v>
      </c>
      <c r="C11" s="23" t="s">
        <v>964</v>
      </c>
      <c r="D11" s="23" t="s">
        <v>505</v>
      </c>
      <c r="E11" s="23" t="s">
        <v>506</v>
      </c>
    </row>
    <row r="12" spans="1:5" ht="60" x14ac:dyDescent="0.25">
      <c r="A12" s="22" t="s">
        <v>507</v>
      </c>
      <c r="B12" s="23" t="s">
        <v>501</v>
      </c>
      <c r="C12" s="23" t="s">
        <v>965</v>
      </c>
      <c r="D12" s="23" t="s">
        <v>508</v>
      </c>
      <c r="E12" s="23" t="s">
        <v>509</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B7"/>
  <sheetViews>
    <sheetView workbookViewId="0">
      <selection activeCell="L21" sqref="L21"/>
    </sheetView>
  </sheetViews>
  <sheetFormatPr defaultColWidth="8.85546875" defaultRowHeight="15" x14ac:dyDescent="0.25"/>
  <cols>
    <col min="1" max="1" width="26.42578125" style="20" customWidth="1"/>
    <col min="2" max="2" width="73.140625" style="20" customWidth="1"/>
    <col min="3" max="16384" width="8.85546875" style="20"/>
  </cols>
  <sheetData>
    <row r="1" spans="1:2" s="78" customFormat="1" x14ac:dyDescent="0.25">
      <c r="A1" s="34" t="s">
        <v>639</v>
      </c>
      <c r="B1" s="34" t="s">
        <v>640</v>
      </c>
    </row>
    <row r="2" spans="1:2" ht="45" x14ac:dyDescent="0.25">
      <c r="A2" s="22" t="s">
        <v>504</v>
      </c>
      <c r="B2" s="22" t="s">
        <v>949</v>
      </c>
    </row>
    <row r="3" spans="1:2" ht="45" x14ac:dyDescent="0.25">
      <c r="A3" s="22" t="s">
        <v>507</v>
      </c>
      <c r="B3" s="22" t="s">
        <v>950</v>
      </c>
    </row>
    <row r="4" spans="1:2" ht="45" x14ac:dyDescent="0.25">
      <c r="A4" s="22" t="s">
        <v>510</v>
      </c>
      <c r="B4" s="22" t="s">
        <v>951</v>
      </c>
    </row>
    <row r="5" spans="1:2" ht="45" x14ac:dyDescent="0.25">
      <c r="A5" s="22" t="s">
        <v>511</v>
      </c>
      <c r="B5" s="22" t="s">
        <v>952</v>
      </c>
    </row>
    <row r="6" spans="1:2" ht="60" x14ac:dyDescent="0.25">
      <c r="A6" s="22" t="s">
        <v>512</v>
      </c>
      <c r="B6" s="22" t="s">
        <v>953</v>
      </c>
    </row>
    <row r="7" spans="1:2" ht="60" x14ac:dyDescent="0.25">
      <c r="A7" s="22" t="s">
        <v>513</v>
      </c>
      <c r="B7" s="22" t="s">
        <v>954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workbookViewId="0">
      <selection activeCell="L21" sqref="L21"/>
    </sheetView>
  </sheetViews>
  <sheetFormatPr defaultColWidth="8.85546875" defaultRowHeight="15" x14ac:dyDescent="0.25"/>
  <cols>
    <col min="1" max="1" width="26.42578125" style="8" customWidth="1"/>
    <col min="2" max="2" width="31" style="8" customWidth="1"/>
    <col min="3" max="16384" width="8.85546875" style="8"/>
  </cols>
  <sheetData>
    <row r="1" spans="1:2" s="76" customFormat="1" ht="30.95" customHeight="1" x14ac:dyDescent="0.25">
      <c r="A1" s="77" t="s">
        <v>680</v>
      </c>
      <c r="B1" s="77" t="s">
        <v>681</v>
      </c>
    </row>
    <row r="2" spans="1:2" x14ac:dyDescent="0.25">
      <c r="A2" s="19">
        <v>2026</v>
      </c>
      <c r="B2" s="7">
        <v>18122.20406</v>
      </c>
    </row>
    <row r="3" spans="1:2" x14ac:dyDescent="0.25">
      <c r="A3" s="19">
        <v>2027</v>
      </c>
      <c r="B3" s="7">
        <v>45256</v>
      </c>
    </row>
    <row r="4" spans="1:2" x14ac:dyDescent="0.25">
      <c r="A4" s="19">
        <v>2028</v>
      </c>
      <c r="B4" s="7">
        <v>18782.37741605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C8"/>
  <sheetViews>
    <sheetView workbookViewId="0">
      <selection activeCell="L21" sqref="L21"/>
    </sheetView>
  </sheetViews>
  <sheetFormatPr defaultColWidth="25.7109375" defaultRowHeight="15" x14ac:dyDescent="0.25"/>
  <cols>
    <col min="1" max="16384" width="25.7109375" style="20"/>
  </cols>
  <sheetData>
    <row r="1" spans="1:3" s="78" customFormat="1" ht="30" x14ac:dyDescent="0.25">
      <c r="A1" s="46" t="s">
        <v>636</v>
      </c>
      <c r="B1" s="46" t="s">
        <v>637</v>
      </c>
      <c r="C1" s="46" t="s">
        <v>638</v>
      </c>
    </row>
    <row r="2" spans="1:3" ht="165" x14ac:dyDescent="0.25">
      <c r="A2" s="24" t="s">
        <v>484</v>
      </c>
      <c r="B2" s="24" t="s">
        <v>514</v>
      </c>
      <c r="C2" s="25" t="s">
        <v>945</v>
      </c>
    </row>
    <row r="3" spans="1:3" ht="195" x14ac:dyDescent="0.25">
      <c r="A3" s="24" t="s">
        <v>515</v>
      </c>
      <c r="B3" s="24" t="s">
        <v>516</v>
      </c>
      <c r="C3" s="25" t="s">
        <v>939</v>
      </c>
    </row>
    <row r="4" spans="1:3" ht="180" x14ac:dyDescent="0.25">
      <c r="A4" s="24" t="s">
        <v>517</v>
      </c>
      <c r="B4" s="24" t="s">
        <v>518</v>
      </c>
      <c r="C4" s="25" t="s">
        <v>946</v>
      </c>
    </row>
    <row r="5" spans="1:3" ht="216" customHeight="1" x14ac:dyDescent="0.25">
      <c r="A5" s="24" t="s">
        <v>519</v>
      </c>
      <c r="B5" s="24" t="s">
        <v>520</v>
      </c>
      <c r="C5" s="25" t="s">
        <v>947</v>
      </c>
    </row>
    <row r="6" spans="1:3" ht="195" x14ac:dyDescent="0.25">
      <c r="A6" s="24" t="s">
        <v>521</v>
      </c>
      <c r="B6" s="24" t="s">
        <v>522</v>
      </c>
      <c r="C6" s="25" t="s">
        <v>948</v>
      </c>
    </row>
    <row r="7" spans="1:3" ht="105" x14ac:dyDescent="0.25">
      <c r="A7" s="24" t="s">
        <v>504</v>
      </c>
      <c r="B7" s="24" t="s">
        <v>501</v>
      </c>
      <c r="C7" s="25" t="s">
        <v>940</v>
      </c>
    </row>
    <row r="8" spans="1:3" ht="90" x14ac:dyDescent="0.25">
      <c r="A8" s="24" t="s">
        <v>507</v>
      </c>
      <c r="B8" s="24" t="s">
        <v>501</v>
      </c>
      <c r="C8" s="25" t="s">
        <v>941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7"/>
  <sheetViews>
    <sheetView topLeftCell="A6" workbookViewId="0">
      <selection activeCell="L21" sqref="L21"/>
    </sheetView>
  </sheetViews>
  <sheetFormatPr defaultColWidth="8.85546875" defaultRowHeight="15" x14ac:dyDescent="0.25"/>
  <cols>
    <col min="1" max="1" width="20" style="20" customWidth="1"/>
    <col min="2" max="2" width="18" style="20" customWidth="1"/>
    <col min="3" max="3" width="14.7109375" style="20" customWidth="1"/>
    <col min="4" max="4" width="22.140625" style="20" customWidth="1"/>
    <col min="5" max="5" width="19" style="20" customWidth="1"/>
    <col min="6" max="6" width="17" style="20" customWidth="1"/>
    <col min="7" max="7" width="12.28515625" style="20" customWidth="1"/>
    <col min="8" max="16384" width="8.85546875" style="20"/>
  </cols>
  <sheetData>
    <row r="1" spans="1:7" s="78" customFormat="1" ht="45" x14ac:dyDescent="0.25">
      <c r="A1" s="46" t="s">
        <v>635</v>
      </c>
      <c r="B1" s="46" t="s">
        <v>619</v>
      </c>
      <c r="C1" s="46" t="s">
        <v>628</v>
      </c>
      <c r="D1" s="46" t="s">
        <v>864</v>
      </c>
      <c r="E1" s="46" t="s">
        <v>873</v>
      </c>
      <c r="F1" s="46" t="s">
        <v>882</v>
      </c>
      <c r="G1" s="46" t="s">
        <v>732</v>
      </c>
    </row>
    <row r="2" spans="1:7" ht="105" x14ac:dyDescent="0.25">
      <c r="A2" s="2" t="s">
        <v>233</v>
      </c>
      <c r="B2" s="93" t="s">
        <v>943</v>
      </c>
      <c r="C2" s="31" t="s">
        <v>942</v>
      </c>
      <c r="D2" s="31" t="s">
        <v>525</v>
      </c>
      <c r="E2" s="31" t="s">
        <v>526</v>
      </c>
      <c r="F2" s="31" t="s">
        <v>527</v>
      </c>
      <c r="G2" s="31" t="s">
        <v>1365</v>
      </c>
    </row>
    <row r="3" spans="1:7" ht="105" x14ac:dyDescent="0.25">
      <c r="A3" s="2" t="s">
        <v>237</v>
      </c>
      <c r="B3" s="93" t="s">
        <v>944</v>
      </c>
      <c r="C3" s="31" t="s">
        <v>293</v>
      </c>
      <c r="D3" s="31" t="s">
        <v>525</v>
      </c>
      <c r="E3" s="31" t="s">
        <v>526</v>
      </c>
      <c r="F3" s="31" t="s">
        <v>527</v>
      </c>
      <c r="G3" s="31" t="s">
        <v>1365</v>
      </c>
    </row>
    <row r="4" spans="1:7" ht="135" x14ac:dyDescent="0.25">
      <c r="A4" s="40" t="s">
        <v>1284</v>
      </c>
      <c r="B4" s="40" t="s">
        <v>1285</v>
      </c>
      <c r="C4" s="192" t="s">
        <v>374</v>
      </c>
      <c r="D4" s="40" t="s">
        <v>1286</v>
      </c>
      <c r="E4" s="40" t="s">
        <v>1287</v>
      </c>
      <c r="F4" s="192" t="s">
        <v>51</v>
      </c>
      <c r="G4" s="192" t="s">
        <v>1330</v>
      </c>
    </row>
    <row r="5" spans="1:7" ht="150" x14ac:dyDescent="0.25">
      <c r="A5" s="40" t="s">
        <v>1288</v>
      </c>
      <c r="B5" s="40" t="s">
        <v>1289</v>
      </c>
      <c r="C5" s="193" t="s">
        <v>83</v>
      </c>
      <c r="D5" s="40" t="s">
        <v>1290</v>
      </c>
      <c r="E5" s="40" t="s">
        <v>1291</v>
      </c>
      <c r="F5" s="192" t="s">
        <v>51</v>
      </c>
      <c r="G5" s="192" t="s">
        <v>1362</v>
      </c>
    </row>
    <row r="6" spans="1:7" ht="150" x14ac:dyDescent="0.25">
      <c r="A6" s="40" t="s">
        <v>1299</v>
      </c>
      <c r="B6" s="40" t="s">
        <v>1292</v>
      </c>
      <c r="C6" s="192" t="s">
        <v>67</v>
      </c>
      <c r="D6" s="40" t="s">
        <v>1293</v>
      </c>
      <c r="E6" s="40" t="s">
        <v>1294</v>
      </c>
      <c r="F6" s="192" t="s">
        <v>51</v>
      </c>
      <c r="G6" s="192" t="s">
        <v>1363</v>
      </c>
    </row>
    <row r="7" spans="1:7" ht="120" x14ac:dyDescent="0.25">
      <c r="A7" s="40" t="s">
        <v>1295</v>
      </c>
      <c r="B7" s="40" t="s">
        <v>1296</v>
      </c>
      <c r="C7" s="192" t="s">
        <v>268</v>
      </c>
      <c r="D7" s="40" t="s">
        <v>1297</v>
      </c>
      <c r="E7" s="40" t="s">
        <v>1298</v>
      </c>
      <c r="F7" s="192" t="s">
        <v>51</v>
      </c>
      <c r="G7" s="192" t="s">
        <v>1364</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15"/>
  <sheetViews>
    <sheetView workbookViewId="0">
      <selection activeCell="L21" sqref="L21"/>
    </sheetView>
  </sheetViews>
  <sheetFormatPr defaultColWidth="8.85546875" defaultRowHeight="15" x14ac:dyDescent="0.25"/>
  <cols>
    <col min="1" max="1" width="9.28515625" style="20" customWidth="1"/>
    <col min="2" max="2" width="21.7109375" style="20" bestFit="1" customWidth="1"/>
    <col min="3" max="3" width="31" style="20" bestFit="1" customWidth="1"/>
    <col min="4" max="4" width="28.5703125" style="20" bestFit="1" customWidth="1"/>
    <col min="5" max="5" width="30.5703125" style="20" bestFit="1" customWidth="1"/>
    <col min="6" max="6" width="31.28515625" style="20" customWidth="1"/>
    <col min="7" max="7" width="30.85546875" style="20" bestFit="1" customWidth="1"/>
    <col min="8" max="8" width="26.42578125" style="20" bestFit="1" customWidth="1"/>
    <col min="9" max="16384" width="8.85546875" style="20"/>
  </cols>
  <sheetData>
    <row r="1" spans="1:8" s="78" customFormat="1" ht="30" x14ac:dyDescent="0.25">
      <c r="A1" s="34" t="s">
        <v>37</v>
      </c>
      <c r="B1" s="34" t="s">
        <v>38</v>
      </c>
      <c r="C1" s="34" t="s">
        <v>39</v>
      </c>
      <c r="D1" s="34" t="s">
        <v>40</v>
      </c>
      <c r="E1" s="34" t="s">
        <v>41</v>
      </c>
      <c r="F1" s="34" t="s">
        <v>42</v>
      </c>
      <c r="G1" s="34" t="s">
        <v>43</v>
      </c>
      <c r="H1" s="34" t="s">
        <v>44</v>
      </c>
    </row>
    <row r="2" spans="1:8" ht="225" x14ac:dyDescent="0.25">
      <c r="A2" s="2">
        <v>1</v>
      </c>
      <c r="B2" s="194" t="s">
        <v>45</v>
      </c>
      <c r="C2" s="28" t="s">
        <v>46</v>
      </c>
      <c r="D2" s="28" t="s">
        <v>542</v>
      </c>
      <c r="E2" s="28" t="s">
        <v>583</v>
      </c>
      <c r="F2" s="28" t="s">
        <v>543</v>
      </c>
      <c r="G2" s="28" t="s">
        <v>584</v>
      </c>
      <c r="H2" s="2" t="s">
        <v>544</v>
      </c>
    </row>
    <row r="3" spans="1:8" ht="105" x14ac:dyDescent="0.25">
      <c r="A3" s="2">
        <v>2</v>
      </c>
      <c r="B3" s="3">
        <v>2024</v>
      </c>
      <c r="C3" s="31" t="s">
        <v>545</v>
      </c>
      <c r="D3" s="31" t="s">
        <v>546</v>
      </c>
      <c r="E3" s="31" t="s">
        <v>547</v>
      </c>
      <c r="F3" s="31" t="s">
        <v>548</v>
      </c>
      <c r="G3" s="31" t="s">
        <v>549</v>
      </c>
      <c r="H3" s="2" t="s">
        <v>550</v>
      </c>
    </row>
    <row r="4" spans="1:8" ht="120" x14ac:dyDescent="0.25">
      <c r="A4" s="2">
        <v>3</v>
      </c>
      <c r="B4" s="194">
        <v>2023</v>
      </c>
      <c r="C4" s="28" t="s">
        <v>551</v>
      </c>
      <c r="D4" s="28" t="s">
        <v>542</v>
      </c>
      <c r="E4" s="28" t="s">
        <v>552</v>
      </c>
      <c r="F4" s="28" t="s">
        <v>553</v>
      </c>
      <c r="G4" s="28" t="s">
        <v>585</v>
      </c>
      <c r="H4" s="2" t="s">
        <v>51</v>
      </c>
    </row>
    <row r="5" spans="1:8" ht="90" x14ac:dyDescent="0.25">
      <c r="A5" s="2">
        <v>4</v>
      </c>
      <c r="B5" s="3">
        <v>2023</v>
      </c>
      <c r="C5" s="31" t="s">
        <v>554</v>
      </c>
      <c r="D5" s="31" t="s">
        <v>555</v>
      </c>
      <c r="E5" s="31" t="s">
        <v>629</v>
      </c>
      <c r="F5" s="31" t="s">
        <v>556</v>
      </c>
      <c r="G5" s="31" t="s">
        <v>630</v>
      </c>
      <c r="H5" s="2" t="s">
        <v>557</v>
      </c>
    </row>
    <row r="6" spans="1:8" ht="135" x14ac:dyDescent="0.25">
      <c r="A6" s="2">
        <v>5</v>
      </c>
      <c r="B6" s="194" t="s">
        <v>558</v>
      </c>
      <c r="C6" s="28" t="s">
        <v>559</v>
      </c>
      <c r="D6" s="28" t="s">
        <v>586</v>
      </c>
      <c r="E6" s="28" t="s">
        <v>1263</v>
      </c>
      <c r="F6" s="28" t="s">
        <v>1264</v>
      </c>
      <c r="G6" s="28" t="s">
        <v>560</v>
      </c>
      <c r="H6" s="2" t="s">
        <v>561</v>
      </c>
    </row>
    <row r="7" spans="1:8" ht="165" x14ac:dyDescent="0.25">
      <c r="A7" s="2">
        <v>6</v>
      </c>
      <c r="B7" s="3" t="s">
        <v>558</v>
      </c>
      <c r="C7" s="31" t="s">
        <v>562</v>
      </c>
      <c r="D7" s="31" t="s">
        <v>586</v>
      </c>
      <c r="E7" s="31" t="s">
        <v>1265</v>
      </c>
      <c r="F7" s="31" t="s">
        <v>563</v>
      </c>
      <c r="G7" s="31" t="s">
        <v>560</v>
      </c>
      <c r="H7" s="2" t="s">
        <v>561</v>
      </c>
    </row>
    <row r="8" spans="1:8" ht="60" x14ac:dyDescent="0.25">
      <c r="A8" s="2">
        <v>7</v>
      </c>
      <c r="B8" s="194" t="s">
        <v>558</v>
      </c>
      <c r="C8" s="28" t="s">
        <v>564</v>
      </c>
      <c r="D8" s="28" t="s">
        <v>586</v>
      </c>
      <c r="E8" s="28" t="s">
        <v>565</v>
      </c>
      <c r="F8" s="28" t="s">
        <v>566</v>
      </c>
      <c r="G8" s="28" t="s">
        <v>567</v>
      </c>
      <c r="H8" s="2" t="s">
        <v>561</v>
      </c>
    </row>
    <row r="9" spans="1:8" ht="165" x14ac:dyDescent="0.25">
      <c r="A9" s="2">
        <v>8</v>
      </c>
      <c r="B9" s="3" t="s">
        <v>558</v>
      </c>
      <c r="C9" s="31" t="s">
        <v>568</v>
      </c>
      <c r="D9" s="31" t="s">
        <v>586</v>
      </c>
      <c r="E9" s="31" t="s">
        <v>565</v>
      </c>
      <c r="F9" s="31" t="s">
        <v>569</v>
      </c>
      <c r="G9" s="31" t="s">
        <v>567</v>
      </c>
      <c r="H9" s="2" t="s">
        <v>561</v>
      </c>
    </row>
    <row r="10" spans="1:8" ht="120" x14ac:dyDescent="0.25">
      <c r="A10" s="2">
        <v>9</v>
      </c>
      <c r="B10" s="194" t="s">
        <v>558</v>
      </c>
      <c r="C10" s="28" t="s">
        <v>570</v>
      </c>
      <c r="D10" s="28" t="s">
        <v>586</v>
      </c>
      <c r="E10" s="28" t="s">
        <v>565</v>
      </c>
      <c r="F10" s="28" t="s">
        <v>571</v>
      </c>
      <c r="G10" s="28" t="s">
        <v>567</v>
      </c>
      <c r="H10" s="2" t="s">
        <v>561</v>
      </c>
    </row>
    <row r="11" spans="1:8" ht="210" x14ac:dyDescent="0.25">
      <c r="A11" s="2">
        <v>10</v>
      </c>
      <c r="B11" s="3" t="s">
        <v>558</v>
      </c>
      <c r="C11" s="31" t="s">
        <v>572</v>
      </c>
      <c r="D11" s="31" t="s">
        <v>586</v>
      </c>
      <c r="E11" s="31" t="s">
        <v>565</v>
      </c>
      <c r="F11" s="31" t="s">
        <v>573</v>
      </c>
      <c r="G11" s="31" t="s">
        <v>567</v>
      </c>
      <c r="H11" s="2" t="s">
        <v>561</v>
      </c>
    </row>
    <row r="12" spans="1:8" ht="225" x14ac:dyDescent="0.25">
      <c r="A12" s="2">
        <v>11</v>
      </c>
      <c r="B12" s="194" t="s">
        <v>558</v>
      </c>
      <c r="C12" s="28" t="s">
        <v>574</v>
      </c>
      <c r="D12" s="28" t="s">
        <v>586</v>
      </c>
      <c r="E12" s="28" t="s">
        <v>565</v>
      </c>
      <c r="F12" s="28" t="s">
        <v>575</v>
      </c>
      <c r="G12" s="28" t="s">
        <v>567</v>
      </c>
      <c r="H12" s="2" t="s">
        <v>561</v>
      </c>
    </row>
    <row r="13" spans="1:8" ht="195" x14ac:dyDescent="0.25">
      <c r="A13" s="2">
        <v>12</v>
      </c>
      <c r="B13" s="3">
        <v>2023</v>
      </c>
      <c r="C13" s="31" t="s">
        <v>1271</v>
      </c>
      <c r="D13" s="31" t="s">
        <v>542</v>
      </c>
      <c r="E13" s="31" t="s">
        <v>1266</v>
      </c>
      <c r="F13" s="31" t="s">
        <v>576</v>
      </c>
      <c r="G13" s="31" t="s">
        <v>560</v>
      </c>
      <c r="H13" s="2" t="s">
        <v>577</v>
      </c>
    </row>
    <row r="14" spans="1:8" ht="90" x14ac:dyDescent="0.25">
      <c r="A14" s="2">
        <v>13</v>
      </c>
      <c r="B14" s="194" t="s">
        <v>558</v>
      </c>
      <c r="C14" s="28" t="s">
        <v>1272</v>
      </c>
      <c r="D14" s="28" t="s">
        <v>578</v>
      </c>
      <c r="E14" s="28" t="s">
        <v>1267</v>
      </c>
      <c r="F14" s="28" t="s">
        <v>1269</v>
      </c>
      <c r="G14" s="28" t="s">
        <v>560</v>
      </c>
      <c r="H14" s="2" t="s">
        <v>579</v>
      </c>
    </row>
    <row r="15" spans="1:8" ht="120" x14ac:dyDescent="0.25">
      <c r="A15" s="2">
        <v>14</v>
      </c>
      <c r="B15" s="93">
        <v>2023</v>
      </c>
      <c r="C15" s="31" t="s">
        <v>580</v>
      </c>
      <c r="D15" s="31" t="s">
        <v>581</v>
      </c>
      <c r="E15" s="31" t="s">
        <v>1268</v>
      </c>
      <c r="F15" s="31" t="s">
        <v>1270</v>
      </c>
      <c r="G15" s="31" t="s">
        <v>560</v>
      </c>
      <c r="H15" s="2" t="s">
        <v>582</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2"/>
  <sheetViews>
    <sheetView workbookViewId="0">
      <selection activeCell="L21" sqref="L21"/>
    </sheetView>
  </sheetViews>
  <sheetFormatPr defaultColWidth="8.85546875" defaultRowHeight="15" x14ac:dyDescent="0.25"/>
  <cols>
    <col min="1" max="2" width="26.42578125" style="20" customWidth="1"/>
    <col min="3" max="3" width="25.42578125" style="20" customWidth="1"/>
    <col min="4" max="4" width="20" style="20" customWidth="1"/>
    <col min="5" max="16384" width="8.85546875" style="20"/>
  </cols>
  <sheetData>
    <row r="1" spans="1:4" s="79" customFormat="1" ht="60" x14ac:dyDescent="0.25">
      <c r="A1" s="34" t="s">
        <v>631</v>
      </c>
      <c r="B1" s="34" t="s">
        <v>632</v>
      </c>
      <c r="C1" s="34" t="s">
        <v>633</v>
      </c>
      <c r="D1" s="34" t="s">
        <v>634</v>
      </c>
    </row>
    <row r="2" spans="1:4" x14ac:dyDescent="0.25">
      <c r="A2" s="23" t="s">
        <v>219</v>
      </c>
      <c r="B2" s="23" t="s">
        <v>51</v>
      </c>
      <c r="C2" s="23" t="s">
        <v>51</v>
      </c>
      <c r="D2" s="23" t="s">
        <v>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
  <sheetViews>
    <sheetView workbookViewId="0">
      <selection activeCell="L21" sqref="L21"/>
    </sheetView>
  </sheetViews>
  <sheetFormatPr defaultColWidth="8.85546875" defaultRowHeight="15" x14ac:dyDescent="0.25"/>
  <cols>
    <col min="1" max="1" width="26.42578125" style="8" customWidth="1"/>
    <col min="2" max="5" width="12.5703125" style="8" customWidth="1"/>
    <col min="6" max="16384" width="8.85546875" style="8"/>
  </cols>
  <sheetData>
    <row r="1" spans="1:5" s="13" customFormat="1" x14ac:dyDescent="0.25">
      <c r="A1" s="17" t="s">
        <v>47</v>
      </c>
      <c r="B1" s="77" t="s">
        <v>670</v>
      </c>
      <c r="C1" s="77" t="s">
        <v>671</v>
      </c>
      <c r="D1" s="77" t="s">
        <v>672</v>
      </c>
      <c r="E1" s="77" t="s">
        <v>673</v>
      </c>
    </row>
    <row r="2" spans="1:5" x14ac:dyDescent="0.25">
      <c r="A2" s="10" t="s">
        <v>674</v>
      </c>
      <c r="B2" s="11">
        <v>30.6</v>
      </c>
      <c r="C2" s="11">
        <v>1.4</v>
      </c>
      <c r="D2" s="11">
        <v>0</v>
      </c>
      <c r="E2" s="11">
        <f>B2+C2</f>
        <v>32</v>
      </c>
    </row>
    <row r="3" spans="1:5" ht="30" x14ac:dyDescent="0.25">
      <c r="A3" s="10" t="s">
        <v>675</v>
      </c>
      <c r="B3" s="11">
        <v>24786</v>
      </c>
      <c r="C3" s="11">
        <v>1</v>
      </c>
      <c r="D3" s="11">
        <v>0</v>
      </c>
      <c r="E3" s="11">
        <f>B3+C3</f>
        <v>24787</v>
      </c>
    </row>
    <row r="4" spans="1:5" ht="30" x14ac:dyDescent="0.25">
      <c r="A4" s="10" t="s">
        <v>676</v>
      </c>
      <c r="B4" s="11">
        <v>0</v>
      </c>
      <c r="C4" s="11">
        <v>0</v>
      </c>
      <c r="D4" s="11">
        <v>0</v>
      </c>
      <c r="E4" s="11">
        <v>0</v>
      </c>
    </row>
    <row r="5" spans="1:5" ht="30" x14ac:dyDescent="0.25">
      <c r="A5" s="10" t="s">
        <v>677</v>
      </c>
      <c r="B5" s="11">
        <v>203.93</v>
      </c>
      <c r="C5" s="11">
        <v>1.56</v>
      </c>
      <c r="D5" s="11">
        <v>0</v>
      </c>
      <c r="E5" s="11">
        <f>SUM(B5+C5)</f>
        <v>205.49</v>
      </c>
    </row>
    <row r="6" spans="1:5" ht="30" x14ac:dyDescent="0.25">
      <c r="A6" s="10" t="s">
        <v>678</v>
      </c>
      <c r="B6" s="11">
        <v>0</v>
      </c>
      <c r="C6" s="11">
        <v>0</v>
      </c>
      <c r="D6" s="11">
        <v>0</v>
      </c>
      <c r="E6" s="11">
        <v>0</v>
      </c>
    </row>
    <row r="7" spans="1:5" ht="30" x14ac:dyDescent="0.25">
      <c r="A7" s="18" t="s">
        <v>679</v>
      </c>
      <c r="B7" s="11">
        <v>62.03</v>
      </c>
      <c r="C7" s="11">
        <v>0</v>
      </c>
      <c r="D7" s="12">
        <v>0</v>
      </c>
      <c r="E7" s="11">
        <f>SUM(B7+C7)</f>
        <v>62.03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
  <sheetViews>
    <sheetView workbookViewId="0">
      <selection activeCell="L21" sqref="L21"/>
    </sheetView>
  </sheetViews>
  <sheetFormatPr defaultColWidth="8.85546875" defaultRowHeight="15" x14ac:dyDescent="0.25"/>
  <cols>
    <col min="1" max="4" width="8.85546875" style="8"/>
    <col min="5" max="5" width="12" style="8" customWidth="1"/>
    <col min="6" max="6" width="25.42578125" style="8" customWidth="1"/>
    <col min="7" max="7" width="26.140625" style="8" customWidth="1"/>
    <col min="8" max="8" width="17.42578125" style="8" customWidth="1"/>
    <col min="9" max="16384" width="8.85546875" style="8"/>
  </cols>
  <sheetData>
    <row r="1" spans="1:8" s="13" customFormat="1" ht="30" x14ac:dyDescent="0.25">
      <c r="A1" s="83" t="s">
        <v>662</v>
      </c>
      <c r="B1" s="83" t="s">
        <v>663</v>
      </c>
      <c r="C1" s="83" t="s">
        <v>664</v>
      </c>
      <c r="D1" s="83" t="s">
        <v>665</v>
      </c>
      <c r="E1" s="83" t="s">
        <v>666</v>
      </c>
      <c r="F1" s="83" t="s">
        <v>667</v>
      </c>
      <c r="G1" s="83" t="s">
        <v>668</v>
      </c>
      <c r="H1" s="83" t="s">
        <v>669</v>
      </c>
    </row>
    <row r="2" spans="1:8" x14ac:dyDescent="0.25">
      <c r="A2" s="16" t="s">
        <v>219</v>
      </c>
      <c r="B2" s="16" t="s">
        <v>51</v>
      </c>
      <c r="C2" s="16" t="s">
        <v>51</v>
      </c>
      <c r="D2" s="16" t="s">
        <v>51</v>
      </c>
      <c r="E2" s="16" t="s">
        <v>51</v>
      </c>
      <c r="F2" s="16" t="s">
        <v>51</v>
      </c>
      <c r="G2" s="16" t="s">
        <v>51</v>
      </c>
      <c r="H2" s="16" t="s">
        <v>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
  <sheetViews>
    <sheetView workbookViewId="0">
      <selection activeCell="L21" sqref="L21"/>
    </sheetView>
  </sheetViews>
  <sheetFormatPr defaultColWidth="8.85546875" defaultRowHeight="15" x14ac:dyDescent="0.25"/>
  <cols>
    <col min="1" max="1" width="8.85546875" style="8"/>
    <col min="2" max="2" width="10.7109375" style="8" customWidth="1"/>
    <col min="3" max="3" width="17.42578125" style="8" customWidth="1"/>
    <col min="4" max="4" width="17.5703125" style="8" customWidth="1"/>
    <col min="5" max="5" width="25.85546875" style="8" customWidth="1"/>
    <col min="6" max="6" width="34.5703125" style="8" customWidth="1"/>
    <col min="7" max="7" width="37" style="8" bestFit="1" customWidth="1"/>
    <col min="8" max="16384" width="8.85546875" style="8"/>
  </cols>
  <sheetData>
    <row r="1" spans="1:7" s="13" customFormat="1" ht="45" x14ac:dyDescent="0.25">
      <c r="A1" s="83" t="s">
        <v>656</v>
      </c>
      <c r="B1" s="83" t="s">
        <v>657</v>
      </c>
      <c r="C1" s="83" t="s">
        <v>658</v>
      </c>
      <c r="D1" s="83" t="s">
        <v>659</v>
      </c>
      <c r="E1" s="83" t="s">
        <v>660</v>
      </c>
      <c r="F1" s="83" t="s">
        <v>661</v>
      </c>
      <c r="G1" s="83" t="s">
        <v>589</v>
      </c>
    </row>
    <row r="2" spans="1:7" x14ac:dyDescent="0.25">
      <c r="A2" s="15" t="s">
        <v>219</v>
      </c>
      <c r="B2" s="15" t="s">
        <v>51</v>
      </c>
      <c r="C2" s="15" t="s">
        <v>51</v>
      </c>
      <c r="D2" s="15" t="s">
        <v>51</v>
      </c>
      <c r="E2" s="15" t="s">
        <v>51</v>
      </c>
      <c r="F2" s="15" t="s">
        <v>51</v>
      </c>
      <c r="G2" s="15" t="s">
        <v>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8"/>
  <sheetViews>
    <sheetView workbookViewId="0">
      <selection activeCell="L21" sqref="L21"/>
    </sheetView>
  </sheetViews>
  <sheetFormatPr defaultColWidth="8.85546875" defaultRowHeight="15" x14ac:dyDescent="0.25"/>
  <cols>
    <col min="1" max="1" width="84.42578125" style="97" customWidth="1"/>
    <col min="2" max="3" width="11.7109375" style="97" customWidth="1"/>
    <col min="4" max="4" width="18.28515625" style="97" bestFit="1" customWidth="1"/>
    <col min="5" max="16384" width="8.85546875" style="97"/>
  </cols>
  <sheetData>
    <row r="1" spans="1:4" x14ac:dyDescent="0.25">
      <c r="A1" s="96" t="s">
        <v>652</v>
      </c>
      <c r="B1" s="96" t="s">
        <v>653</v>
      </c>
      <c r="C1" s="96" t="s">
        <v>654</v>
      </c>
      <c r="D1" s="96" t="s">
        <v>655</v>
      </c>
    </row>
    <row r="2" spans="1:4" ht="30" x14ac:dyDescent="0.25">
      <c r="A2" s="98" t="s">
        <v>967</v>
      </c>
      <c r="B2" s="99" t="s">
        <v>51</v>
      </c>
      <c r="C2" s="98" t="s">
        <v>51</v>
      </c>
      <c r="D2" s="98" t="s">
        <v>968</v>
      </c>
    </row>
    <row r="3" spans="1:4" ht="105" x14ac:dyDescent="0.25">
      <c r="A3" s="98" t="s">
        <v>969</v>
      </c>
      <c r="B3" s="99" t="s">
        <v>51</v>
      </c>
      <c r="C3" s="98" t="s">
        <v>51</v>
      </c>
      <c r="D3" s="98" t="s">
        <v>968</v>
      </c>
    </row>
    <row r="4" spans="1:4" ht="30" x14ac:dyDescent="0.25">
      <c r="A4" s="98" t="s">
        <v>970</v>
      </c>
      <c r="B4" s="99" t="s">
        <v>51</v>
      </c>
      <c r="C4" s="98" t="s">
        <v>51</v>
      </c>
      <c r="D4" s="98" t="s">
        <v>968</v>
      </c>
    </row>
    <row r="5" spans="1:4" ht="30" x14ac:dyDescent="0.25">
      <c r="A5" s="98" t="s">
        <v>971</v>
      </c>
      <c r="B5" s="99" t="s">
        <v>51</v>
      </c>
      <c r="C5" s="98" t="s">
        <v>51</v>
      </c>
      <c r="D5" s="98" t="s">
        <v>972</v>
      </c>
    </row>
    <row r="6" spans="1:4" ht="30" x14ac:dyDescent="0.25">
      <c r="A6" s="98" t="s">
        <v>973</v>
      </c>
      <c r="B6" s="99" t="s">
        <v>51</v>
      </c>
      <c r="C6" s="98" t="s">
        <v>51</v>
      </c>
      <c r="D6" s="98" t="s">
        <v>972</v>
      </c>
    </row>
    <row r="7" spans="1:4" ht="60" x14ac:dyDescent="0.25">
      <c r="A7" s="100" t="s">
        <v>974</v>
      </c>
      <c r="B7" s="101" t="s">
        <v>51</v>
      </c>
      <c r="C7" s="100" t="s">
        <v>51</v>
      </c>
      <c r="D7" s="100" t="s">
        <v>972</v>
      </c>
    </row>
    <row r="8" spans="1:4" ht="30" x14ac:dyDescent="0.25">
      <c r="A8" s="102" t="s">
        <v>975</v>
      </c>
      <c r="B8" s="103" t="s">
        <v>51</v>
      </c>
      <c r="C8" s="102" t="s">
        <v>51</v>
      </c>
      <c r="D8" s="102" t="s">
        <v>972</v>
      </c>
    </row>
    <row r="9" spans="1:4" ht="30" x14ac:dyDescent="0.25">
      <c r="A9" s="103" t="s">
        <v>976</v>
      </c>
      <c r="B9" s="103" t="s">
        <v>51</v>
      </c>
      <c r="C9" s="103" t="s">
        <v>51</v>
      </c>
      <c r="D9" s="103" t="s">
        <v>972</v>
      </c>
    </row>
    <row r="10" spans="1:4" x14ac:dyDescent="0.25">
      <c r="A10" s="103" t="s">
        <v>977</v>
      </c>
      <c r="B10" s="103" t="s">
        <v>51</v>
      </c>
      <c r="C10" s="103" t="s">
        <v>51</v>
      </c>
      <c r="D10" s="103" t="s">
        <v>972</v>
      </c>
    </row>
    <row r="11" spans="1:4" ht="135" x14ac:dyDescent="0.25">
      <c r="A11" s="103" t="s">
        <v>978</v>
      </c>
      <c r="B11" s="103" t="s">
        <v>51</v>
      </c>
      <c r="C11" s="103" t="s">
        <v>51</v>
      </c>
      <c r="D11" s="103" t="s">
        <v>972</v>
      </c>
    </row>
    <row r="12" spans="1:4" ht="30" x14ac:dyDescent="0.25">
      <c r="A12" s="103" t="s">
        <v>979</v>
      </c>
      <c r="B12" s="103" t="s">
        <v>51</v>
      </c>
      <c r="C12" s="103" t="s">
        <v>51</v>
      </c>
      <c r="D12" s="103" t="s">
        <v>972</v>
      </c>
    </row>
    <row r="13" spans="1:4" ht="30" x14ac:dyDescent="0.25">
      <c r="A13" s="103" t="s">
        <v>980</v>
      </c>
      <c r="B13" s="103" t="s">
        <v>51</v>
      </c>
      <c r="C13" s="103" t="s">
        <v>51</v>
      </c>
      <c r="D13" s="103" t="s">
        <v>972</v>
      </c>
    </row>
    <row r="14" spans="1:4" x14ac:dyDescent="0.25">
      <c r="A14" s="103" t="s">
        <v>981</v>
      </c>
      <c r="B14" s="103" t="s">
        <v>51</v>
      </c>
      <c r="C14" s="103" t="s">
        <v>51</v>
      </c>
      <c r="D14" s="103" t="s">
        <v>972</v>
      </c>
    </row>
    <row r="15" spans="1:4" ht="45" x14ac:dyDescent="0.25">
      <c r="A15" s="103" t="s">
        <v>982</v>
      </c>
      <c r="B15" s="103" t="s">
        <v>51</v>
      </c>
      <c r="C15" s="103" t="s">
        <v>51</v>
      </c>
      <c r="D15" s="103" t="s">
        <v>972</v>
      </c>
    </row>
    <row r="16" spans="1:4" ht="30" x14ac:dyDescent="0.25">
      <c r="A16" s="103" t="s">
        <v>983</v>
      </c>
      <c r="B16" s="103" t="s">
        <v>51</v>
      </c>
      <c r="C16" s="103" t="s">
        <v>51</v>
      </c>
      <c r="D16" s="103" t="s">
        <v>972</v>
      </c>
    </row>
    <row r="17" spans="1:4" x14ac:dyDescent="0.25">
      <c r="A17" s="103" t="s">
        <v>984</v>
      </c>
      <c r="B17" s="103" t="s">
        <v>51</v>
      </c>
      <c r="C17" s="103" t="s">
        <v>51</v>
      </c>
      <c r="D17" s="103" t="s">
        <v>972</v>
      </c>
    </row>
    <row r="18" spans="1:4" x14ac:dyDescent="0.25">
      <c r="A18" s="103" t="s">
        <v>985</v>
      </c>
      <c r="B18" s="103" t="s">
        <v>51</v>
      </c>
      <c r="C18" s="103" t="s">
        <v>51</v>
      </c>
      <c r="D18" s="103" t="s">
        <v>972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4D2D73C9D0BA479F06FDD619D4EF07" ma:contentTypeVersion="2" ma:contentTypeDescription="Create a new document." ma:contentTypeScope="" ma:versionID="e392d60bf5835841c1735a6bf90144b6">
  <xsd:schema xmlns:xsd="http://www.w3.org/2001/XMLSchema" xmlns:xs="http://www.w3.org/2001/XMLSchema" xmlns:p="http://schemas.microsoft.com/office/2006/metadata/properties" xmlns:ns2="f85677e6-92cf-45f6-b43e-34ba4856cacd" targetNamespace="http://schemas.microsoft.com/office/2006/metadata/properties" ma:root="true" ma:fieldsID="8be63dfcfbba296f03107f622b338aa3" ns2:_="">
    <xsd:import namespace="f85677e6-92cf-45f6-b43e-34ba4856cac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5677e6-92cf-45f6-b43e-34ba4856ca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571412-D6D8-4E3C-B64E-7860AA93FA22}">
  <ds:schemaRefs>
    <ds:schemaRef ds:uri="http://schemas.microsoft.com/sharepoint/v3/contenttype/forms"/>
  </ds:schemaRefs>
</ds:datastoreItem>
</file>

<file path=customXml/itemProps2.xml><?xml version="1.0" encoding="utf-8"?>
<ds:datastoreItem xmlns:ds="http://schemas.openxmlformats.org/officeDocument/2006/customXml" ds:itemID="{F39F0983-0C22-4322-AD2E-1E3FFAE924FC}">
  <ds:schemaRefs>
    <ds:schemaRef ds:uri="http://www.w3.org/XML/1998/namespace"/>
    <ds:schemaRef ds:uri="http://purl.org/dc/term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f85677e6-92cf-45f6-b43e-34ba4856cacd"/>
    <ds:schemaRef ds:uri="http://purl.org/dc/dcmitype/"/>
  </ds:schemaRefs>
</ds:datastoreItem>
</file>

<file path=customXml/itemProps3.xml><?xml version="1.0" encoding="utf-8"?>
<ds:datastoreItem xmlns:ds="http://schemas.openxmlformats.org/officeDocument/2006/customXml" ds:itemID="{FC5692B9-846C-464F-80E7-DBA164CAE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5677e6-92cf-45f6-b43e-34ba4856ca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53</vt:i4>
      </vt:variant>
      <vt:variant>
        <vt:lpstr>Charts</vt:lpstr>
      </vt:variant>
      <vt:variant>
        <vt:i4>1</vt:i4>
      </vt:variant>
      <vt:variant>
        <vt:lpstr>Named Ranges</vt:lpstr>
      </vt:variant>
      <vt:variant>
        <vt:i4>4</vt:i4>
      </vt:variant>
    </vt:vector>
  </HeadingPairs>
  <TitlesOfParts>
    <vt:vector size="58" baseType="lpstr">
      <vt:lpstr>BVES Table 2-1</vt:lpstr>
      <vt:lpstr>Table 3-1</vt:lpstr>
      <vt:lpstr>Table 3-2</vt:lpstr>
      <vt:lpstr>BVES Table 3-1 </vt:lpstr>
      <vt:lpstr>Table 3-3</vt:lpstr>
      <vt:lpstr>Table 4-1</vt:lpstr>
      <vt:lpstr>Table 4-2</vt:lpstr>
      <vt:lpstr>Table 4-3</vt:lpstr>
      <vt:lpstr>Table 5-1</vt:lpstr>
      <vt:lpstr>Table 5-2</vt:lpstr>
      <vt:lpstr>Table 5-3</vt:lpstr>
      <vt:lpstr>Table 5-4</vt:lpstr>
      <vt:lpstr>Table 5-5</vt:lpstr>
      <vt:lpstr>Table 5-6</vt:lpstr>
      <vt:lpstr>Table 6-1</vt:lpstr>
      <vt:lpstr>Table 6-2</vt:lpstr>
      <vt:lpstr>Table 6-3</vt:lpstr>
      <vt:lpstr>Table 6-4</vt:lpstr>
      <vt:lpstr>Table 8-1</vt:lpstr>
      <vt:lpstr>Table 8-2</vt:lpstr>
      <vt:lpstr>Table 8-3</vt:lpstr>
      <vt:lpstr>Table 8-4</vt:lpstr>
      <vt:lpstr>Table 8-5</vt:lpstr>
      <vt:lpstr>Table 8-6</vt:lpstr>
      <vt:lpstr>Table 8-7</vt:lpstr>
      <vt:lpstr>Table 9-1</vt:lpstr>
      <vt:lpstr>Table 9-2</vt:lpstr>
      <vt:lpstr>Table 9-3</vt:lpstr>
      <vt:lpstr>Table 9-4</vt:lpstr>
      <vt:lpstr>Table 9-5</vt:lpstr>
      <vt:lpstr>Table 9-6</vt:lpstr>
      <vt:lpstr>Table 9-7</vt:lpstr>
      <vt:lpstr>Table 9-8</vt:lpstr>
      <vt:lpstr>Table 9-9</vt:lpstr>
      <vt:lpstr>Table 10-1</vt:lpstr>
      <vt:lpstr>Table 10-2</vt:lpstr>
      <vt:lpstr>Table 10-3</vt:lpstr>
      <vt:lpstr>Table 10-4</vt:lpstr>
      <vt:lpstr>Table 10-5</vt:lpstr>
      <vt:lpstr>Table 11-1</vt:lpstr>
      <vt:lpstr>Table 11-2</vt:lpstr>
      <vt:lpstr>Table 11-3</vt:lpstr>
      <vt:lpstr>Table 11-4</vt:lpstr>
      <vt:lpstr>Table 11-5</vt:lpstr>
      <vt:lpstr>Table 11-6</vt:lpstr>
      <vt:lpstr>Table 11-7</vt:lpstr>
      <vt:lpstr>Table 11-8</vt:lpstr>
      <vt:lpstr>Table 11-9</vt:lpstr>
      <vt:lpstr>Table 11-10</vt:lpstr>
      <vt:lpstr>Table 11-11</vt:lpstr>
      <vt:lpstr>Table 12-1</vt:lpstr>
      <vt:lpstr>Table 13-1</vt:lpstr>
      <vt:lpstr>Table 13-2</vt:lpstr>
      <vt:lpstr>Figure 6-1</vt:lpstr>
      <vt:lpstr>'Table 5-4'!_ftn1</vt:lpstr>
      <vt:lpstr>'Table 5-4'!_ftn2</vt:lpstr>
      <vt:lpstr>'Table 5-4'!_ftnref1</vt:lpstr>
      <vt:lpstr>'Table 5-4'!_ftnref2</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Marconi, Paul</dc:creator>
  <cp:lastModifiedBy>Menchaca, Alicia</cp:lastModifiedBy>
  <cp:lastPrinted>2024-12-13T18:36:22Z</cp:lastPrinted>
  <dcterms:created xsi:type="dcterms:W3CDTF">2024-11-29T00:27:03Z</dcterms:created>
  <dcterms:modified xsi:type="dcterms:W3CDTF">2025-04-15T16:31:07Z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0x010100254D2D73C9D0BA479F06FDD619D4EF07</vt:lpwstr>
  </property>
</Properties>
</file>