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customProperty3.bin" ContentType="application/vnd.openxmlformats-officedocument.spreadsheetml.customProperty"/>
  <Override PartName="/xl/tables/table2.xml" ContentType="application/vnd.openxmlformats-officedocument.spreadsheetml.table+xml"/>
  <Override PartName="/xl/customProperty4.bin" ContentType="application/vnd.openxmlformats-officedocument.spreadsheetml.customProperty"/>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pge.sharepoint.com/sites/CWSP2023WMP/Shared Documents/Annual Report on Compliance (ARC)/ARC2024/Final Files/"/>
    </mc:Choice>
  </mc:AlternateContent>
  <xr:revisionPtr revIDLastSave="23" documentId="101_{0E9BAECF-D569-4A0F-9CC2-B1F6DDF0EBD6}" xr6:coauthVersionLast="47" xr6:coauthVersionMax="47" xr10:uidLastSave="{0BBFBDC3-A65B-4297-9F94-BE646253357E}"/>
  <bookViews>
    <workbookView xWindow="-108" yWindow="-108" windowWidth="23256" windowHeight="12456" tabRatio="759" activeTab="1" xr2:uid="{C5361941-2912-46BF-A951-830A3A5C2A46}"/>
  </bookViews>
  <sheets>
    <sheet name="2024 Expense Summary" sheetId="7" r:id="rId1"/>
    <sheet name="2024 Capital Summary" sheetId="6" r:id="rId2"/>
    <sheet name="Template" sheetId="1" state="hidden" r:id="rId3"/>
  </sheets>
  <definedNames>
    <definedName name="_xlnm._FilterDatabase" localSheetId="1" hidden="1">'2024 Capital Summary'!#REF!</definedName>
    <definedName name="_xlnm._FilterDatabase" localSheetId="0" hidden="1">'2024 Expense Summary'!#REF!</definedName>
    <definedName name="_xlnm._FilterDatabase" localSheetId="2" hidden="1">Template!$B$6:$N$6</definedName>
    <definedName name="Comp">#REF!</definedName>
    <definedName name="SRC">#REF!</definedName>
    <definedName name="Tg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6" l="1"/>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6" i="6"/>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6" i="7"/>
  <c r="H88" i="6" l="1"/>
  <c r="I88" i="6"/>
  <c r="I88" i="7"/>
  <c r="H88" i="7"/>
  <c r="J31" i="1"/>
  <c r="J30" i="1"/>
  <c r="J18" i="1"/>
  <c r="J17" i="1"/>
  <c r="J16" i="1"/>
  <c r="J15" i="1"/>
  <c r="J14" i="1"/>
  <c r="J13" i="1"/>
  <c r="J87" i="1"/>
  <c r="J86" i="1"/>
  <c r="J84" i="1"/>
  <c r="J83" i="1"/>
  <c r="J81" i="1"/>
  <c r="J80" i="1"/>
  <c r="J79" i="1"/>
  <c r="J78" i="1"/>
  <c r="J77" i="1"/>
  <c r="J76" i="1"/>
  <c r="J75" i="1"/>
  <c r="J74" i="1"/>
  <c r="J69" i="1"/>
  <c r="J66" i="1"/>
  <c r="J63" i="1"/>
  <c r="J62" i="1"/>
  <c r="J61" i="1"/>
  <c r="J60" i="1"/>
  <c r="J59" i="1"/>
  <c r="J57" i="1"/>
  <c r="J54" i="1"/>
  <c r="J53" i="1"/>
  <c r="J52" i="1"/>
  <c r="J51" i="1"/>
  <c r="J50" i="1"/>
  <c r="J48" i="1"/>
  <c r="J47" i="1"/>
  <c r="J46" i="1"/>
  <c r="J44" i="1"/>
  <c r="J28" i="1"/>
  <c r="J88" i="6" l="1"/>
  <c r="J88" i="7"/>
  <c r="J64" i="1"/>
  <c r="J43" i="1"/>
  <c r="N89" i="1" l="1"/>
  <c r="L13" i="1" l="1"/>
  <c r="L14" i="1"/>
  <c r="L15" i="1"/>
  <c r="L16" i="1"/>
  <c r="L17" i="1"/>
  <c r="L18" i="1"/>
  <c r="L28" i="1"/>
  <c r="L30" i="1"/>
  <c r="L31" i="1"/>
  <c r="L43" i="1"/>
  <c r="L44" i="1"/>
  <c r="L46" i="1"/>
  <c r="L47" i="1"/>
  <c r="L48" i="1"/>
  <c r="L50" i="1"/>
  <c r="L51" i="1"/>
  <c r="L52" i="1"/>
  <c r="L53" i="1"/>
  <c r="L54" i="1"/>
  <c r="L57" i="1"/>
  <c r="L59" i="1"/>
  <c r="L60" i="1"/>
  <c r="L61" i="1"/>
  <c r="L62" i="1"/>
  <c r="L63" i="1"/>
  <c r="L64" i="1"/>
  <c r="L66" i="1"/>
  <c r="L69" i="1"/>
  <c r="L74" i="1"/>
  <c r="L75" i="1"/>
  <c r="L76" i="1"/>
  <c r="L77" i="1"/>
  <c r="L78" i="1"/>
  <c r="L79" i="1"/>
  <c r="L80" i="1"/>
  <c r="L81" i="1"/>
  <c r="L83" i="1"/>
  <c r="L84" i="1"/>
  <c r="L86" i="1"/>
  <c r="L87" i="1"/>
  <c r="J82" i="1" l="1"/>
  <c r="L82" i="1" s="1"/>
  <c r="J56" i="1"/>
  <c r="L56" i="1" s="1"/>
  <c r="J10" i="1"/>
  <c r="L10" i="1" s="1"/>
  <c r="J72" i="1"/>
  <c r="L72" i="1" s="1"/>
  <c r="J68" i="1"/>
  <c r="L68" i="1" s="1"/>
  <c r="J73" i="1"/>
  <c r="L73" i="1" s="1"/>
  <c r="J37" i="1"/>
  <c r="L37" i="1" s="1"/>
  <c r="J38" i="1"/>
  <c r="L38" i="1" s="1"/>
  <c r="J36" i="1"/>
  <c r="L36" i="1" s="1"/>
  <c r="J33" i="1"/>
  <c r="L33" i="1" s="1"/>
  <c r="J34" i="1"/>
  <c r="L34" i="1" s="1"/>
  <c r="J24" i="1" l="1"/>
  <c r="L24" i="1" s="1"/>
  <c r="J22" i="1"/>
  <c r="L22" i="1" s="1"/>
  <c r="J19" i="1"/>
  <c r="L19" i="1" s="1"/>
  <c r="J42" i="1"/>
  <c r="L42" i="1" s="1"/>
  <c r="J23" i="1"/>
  <c r="L23" i="1" s="1"/>
  <c r="J7" i="1"/>
  <c r="L7" i="1" s="1"/>
  <c r="J21" i="1"/>
  <c r="L21" i="1" s="1"/>
  <c r="J20" i="1"/>
  <c r="L20" i="1" s="1"/>
  <c r="J9" i="1"/>
  <c r="L9" i="1" s="1"/>
  <c r="J70" i="1"/>
  <c r="L70" i="1" s="1"/>
  <c r="J29" i="1"/>
  <c r="L29" i="1" s="1"/>
  <c r="J27" i="1"/>
  <c r="L27" i="1" s="1"/>
  <c r="J32" i="1"/>
  <c r="L32" i="1" s="1"/>
  <c r="J25" i="1"/>
  <c r="L25" i="1" s="1"/>
  <c r="J85" i="1"/>
  <c r="L85" i="1" s="1"/>
  <c r="J26" i="1"/>
  <c r="L26" i="1" s="1"/>
  <c r="J67" i="1"/>
  <c r="L67" i="1" s="1"/>
  <c r="J8" i="1"/>
  <c r="L8" i="1" s="1"/>
  <c r="J35" i="1"/>
  <c r="L35" i="1" s="1"/>
  <c r="J58" i="1" l="1"/>
  <c r="L58" i="1" s="1"/>
  <c r="J71" i="1"/>
  <c r="L71" i="1" s="1"/>
  <c r="J11" i="1"/>
  <c r="L11" i="1" s="1"/>
  <c r="J49" i="1"/>
  <c r="L49" i="1" s="1"/>
  <c r="J12" i="1"/>
  <c r="L12" i="1" s="1"/>
  <c r="J88" i="1"/>
  <c r="I93" i="1" l="1"/>
  <c r="I89" i="1"/>
  <c r="L88" i="1"/>
  <c r="J55" i="1" l="1"/>
  <c r="L55" i="1" s="1"/>
  <c r="H89" i="1" l="1"/>
  <c r="J39" i="1"/>
  <c r="H93" i="1"/>
  <c r="L39" i="1" l="1"/>
  <c r="J89" i="1" l="1"/>
  <c r="L40" i="1"/>
  <c r="J93" i="1" l="1"/>
  <c r="J41" i="1" l="1"/>
  <c r="L41" i="1" s="1"/>
  <c r="J40" i="1"/>
  <c r="J45" i="1"/>
  <c r="L45" i="1" s="1"/>
  <c r="J65" i="1"/>
  <c r="L6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tc={74376041-2AF5-4479-AF0D-1D58CF8D9291}</author>
    <author>tc={7E8892B0-6621-40C0-AFB9-B0F9EC2B2F84}</author>
    <author>tc={2E401C2B-69D2-4310-A9EF-8284F89B221A}</author>
    <author>tc={B45B57A4-2953-410B-9E60-0D362D1C4429}</author>
    <author>tc={157B811B-8782-4DF3-954F-CB569E847B1C}</author>
    <author>tc={76233823-6D0A-4C5B-856F-90F07B9DBA9E}</author>
    <author>tc={1E5EC649-BEEF-4C9E-9B1C-05410936A2FC}</author>
  </authors>
  <commentList>
    <comment ref="N6" authorId="0" shapeId="0" xr:uid="{74376041-2AF5-4479-AF0D-1D58CF8D9291}">
      <text>
        <t>[Threaded comment]
Your version of Excel allows you to read this threaded comment; however, any edits to it will get removed if the file is opened in a newer version of Excel. Learn more: https://go.microsoft.com/fwlink/?linkid=870924
Comment:
    Free text variance explanation where difference between the actual expenditure and planned budget is more than 10% (no dollar threshold)</t>
      </text>
    </comment>
    <comment ref="I9" authorId="1" shapeId="0" xr:uid="{7E8892B0-6621-40C0-AFB9-B0F9EC2B2F84}">
      <text>
        <t>[Threaded comment]
Your version of Excel allows you to read this threaded comment; however, any edits to it will get removed if the file is opened in a newer version of Excel. Learn more: https://go.microsoft.com/fwlink/?linkid=870924
Comment:
    OPEX Only</t>
      </text>
    </comment>
    <comment ref="G42" authorId="2" shapeId="0" xr:uid="{2E401C2B-69D2-4310-A9EF-8284F89B221A}">
      <text>
        <t>[Threaded comment]
Your version of Excel allows you to read this threaded comment; however, any edits to it will get removed if the file is opened in a newer version of Excel. Learn more: https://go.microsoft.com/fwlink/?linkid=870924
Comment:
    CAPEX only</t>
      </text>
    </comment>
    <comment ref="I43" authorId="3" shapeId="0" xr:uid="{B45B57A4-2953-410B-9E60-0D362D1C4429}">
      <text>
        <t>[Threaded comment]
Your version of Excel allows you to read this threaded comment; however, any edits to it will get removed if the file is opened in a newer version of Excel. Learn more: https://go.microsoft.com/fwlink/?linkid=870924
Comment:
    Both CAPEX &amp; OPEX</t>
      </text>
    </comment>
    <comment ref="G55" authorId="4" shapeId="0" xr:uid="{157B811B-8782-4DF3-954F-CB569E847B1C}">
      <text>
        <t>[Threaded comment]
Your version of Excel allows you to read this threaded comment; however, any edits to it will get removed if the file is opened in a newer version of Excel. Learn more: https://go.microsoft.com/fwlink/?linkid=870924
Comment:
    Both CAPEX &amp; OPEX Totals</t>
      </text>
    </comment>
    <comment ref="I55" authorId="5" shapeId="0" xr:uid="{76233823-6D0A-4C5B-856F-90F07B9DBA9E}">
      <text>
        <t>[Threaded comment]
Your version of Excel allows you to read this threaded comment; however, any edits to it will get removed if the file is opened in a newer version of Excel. Learn more: https://go.microsoft.com/fwlink/?linkid=870924
Comment:
    Both CAPEX &amp; OPEX</t>
      </text>
    </comment>
    <comment ref="G56" authorId="6" shapeId="0" xr:uid="{1E5EC649-BEEF-4C9E-9B1C-05410936A2FC}">
      <text>
        <t>[Threaded comment]
Your version of Excel allows you to read this threaded comment; however, any edits to it will get removed if the file is opened in a newer version of Excel. Learn more: https://go.microsoft.com/fwlink/?linkid=870924
Comment:
    CAPEX Only</t>
      </text>
    </comment>
  </commentList>
</comments>
</file>

<file path=xl/sharedStrings.xml><?xml version="1.0" encoding="utf-8"?>
<sst xmlns="http://schemas.openxmlformats.org/spreadsheetml/2006/main" count="1983" uniqueCount="339">
  <si>
    <t>2023-2025 WMP Forecast vs Actual Overview</t>
  </si>
  <si>
    <t>Financials are shown in $ Thousands</t>
  </si>
  <si>
    <t>Target / 
Target-Quarterly / Objective</t>
  </si>
  <si>
    <t>2023-2025 WMP Category</t>
  </si>
  <si>
    <t>2023-2025 WMP  Section #</t>
  </si>
  <si>
    <t>2023-2025 WMP Section Name</t>
  </si>
  <si>
    <t>Utility Initiative Tracking ID</t>
  </si>
  <si>
    <t>2023-2025 WMP Initiative Name</t>
  </si>
  <si>
    <t>2023 Planned Budget (as reported in the WMP Errata in 1,000s)</t>
  </si>
  <si>
    <t>Variance</t>
  </si>
  <si>
    <t>Met Threshold for Variance Explanation
(greater than 10%)</t>
  </si>
  <si>
    <t>Detailed explanation of the reason for the discrepancy</t>
  </si>
  <si>
    <t>Target</t>
  </si>
  <si>
    <t>Grid Design, Operations and Maintenance</t>
  </si>
  <si>
    <t>8.1.2.2</t>
  </si>
  <si>
    <t>Undergrounding of electric lines and/or equipment</t>
  </si>
  <si>
    <t>GH-04</t>
  </si>
  <si>
    <t>10K Undergrounding</t>
  </si>
  <si>
    <t>Target (Quarterly)</t>
  </si>
  <si>
    <t>Vegetation Management and Inspection</t>
  </si>
  <si>
    <t>8.2.2.2.5</t>
  </si>
  <si>
    <t>Focused Tree Inspections</t>
  </si>
  <si>
    <t>VM-03</t>
  </si>
  <si>
    <t>Focused Tree Inspection (FTI)</t>
  </si>
  <si>
    <t>Yes</t>
  </si>
  <si>
    <t>8.1.7.2</t>
  </si>
  <si>
    <t>Open Work Orders - Distribution</t>
  </si>
  <si>
    <t>GM-03</t>
  </si>
  <si>
    <t>HFTD-HFRA Open Tag Reduction – Distribution Backlog</t>
  </si>
  <si>
    <t>8.2.2.2.4</t>
  </si>
  <si>
    <t>Tree Removal</t>
  </si>
  <si>
    <t>VM-04</t>
  </si>
  <si>
    <t>Tree Removal Inventory (TRI)</t>
  </si>
  <si>
    <t>8.2.2.2.3</t>
  </si>
  <si>
    <t>VM for Operational Mitigations</t>
  </si>
  <si>
    <t>VM-18</t>
  </si>
  <si>
    <t>VM for Operational Mitigations (VMOM)</t>
  </si>
  <si>
    <t>8.1.2.10.5</t>
  </si>
  <si>
    <t>Non-Exempt Expulsion Fuses</t>
  </si>
  <si>
    <t>GH-10</t>
  </si>
  <si>
    <t>Non-Exempt Expulsion Fuse - Removal</t>
  </si>
  <si>
    <t>Objective</t>
  </si>
  <si>
    <t>Community Outreach and Engagement</t>
  </si>
  <si>
    <t>8.5.2</t>
  </si>
  <si>
    <t>Public Outreach and Education Awareness Program</t>
  </si>
  <si>
    <t>CO-01</t>
  </si>
  <si>
    <t>Community Engagement - Meetings</t>
  </si>
  <si>
    <t>8.2.2.1.3</t>
  </si>
  <si>
    <t>Integrated Vegetation Management</t>
  </si>
  <si>
    <t>VM-15</t>
  </si>
  <si>
    <t>Integrated Vegetation Management - Transmission</t>
  </si>
  <si>
    <t>Situational Awareness and Forecasting</t>
  </si>
  <si>
    <t>8.3.3.1</t>
  </si>
  <si>
    <t>Grid Monitoring Systems, Existing Systems, Technologies, and Procedures</t>
  </si>
  <si>
    <t>SA-02</t>
  </si>
  <si>
    <t>Line Sensor - Installations</t>
  </si>
  <si>
    <t>8.2.5.2</t>
  </si>
  <si>
    <t>Quality Control</t>
  </si>
  <si>
    <t>VM-22</t>
  </si>
  <si>
    <t>Vegetation Management - Quality Control</t>
  </si>
  <si>
    <t>Emergency Preparedness</t>
  </si>
  <si>
    <t>8.4.3.1</t>
  </si>
  <si>
    <t>Emergency Planning</t>
  </si>
  <si>
    <t>EP-02</t>
  </si>
  <si>
    <t>Maintain All Hazards planning and preparedness program</t>
  </si>
  <si>
    <t>8.1.2.5.1</t>
  </si>
  <si>
    <t>Traditional overhead hardening - Transmission</t>
  </si>
  <si>
    <t>GH-06</t>
  </si>
  <si>
    <t>System Hardening - Transmission Shunt Splices</t>
  </si>
  <si>
    <t>8.1.8.1</t>
  </si>
  <si>
    <t>Downed Conductor Detection (DCD) Devices</t>
  </si>
  <si>
    <t>GM-06</t>
  </si>
  <si>
    <t>EPSS - Down Conductor Detection (DCD)</t>
  </si>
  <si>
    <t>8.1.3.3.1</t>
  </si>
  <si>
    <t>Asset Inspection Program - Substation</t>
  </si>
  <si>
    <t>AI-08</t>
  </si>
  <si>
    <t>Supplemental Inspections - Substation Distribution</t>
  </si>
  <si>
    <t>8.2.2.1.1</t>
  </si>
  <si>
    <t>Routine Transmission NERC and Non-NERC</t>
  </si>
  <si>
    <t>VM-01</t>
  </si>
  <si>
    <t>LiDAR Data Collection - Transmission</t>
  </si>
  <si>
    <t>8.1.2.10.3</t>
  </si>
  <si>
    <t>Motor Switch Operator (MSO) Switch Replacement</t>
  </si>
  <si>
    <t>GH-09</t>
  </si>
  <si>
    <t>Distribution Line Motor Switch Operator (MSO) - Replacements</t>
  </si>
  <si>
    <t>8.1.3.1.1</t>
  </si>
  <si>
    <t>Ground Detailed Inspections</t>
  </si>
  <si>
    <t>AI-02</t>
  </si>
  <si>
    <t>Detailed Inspection Transmission – Ground</t>
  </si>
  <si>
    <t>AI-09</t>
  </si>
  <si>
    <t>Supplemental Inspections - Substation Transmission</t>
  </si>
  <si>
    <t>8.3.3.3</t>
  </si>
  <si>
    <t xml:space="preserve">Grid Monitoring Systems, Planned Improvements </t>
  </si>
  <si>
    <t>SA-10</t>
  </si>
  <si>
    <t>Distribution Fault Anticipation (DFA) Installations</t>
  </si>
  <si>
    <t>8.2.2.3.1</t>
  </si>
  <si>
    <t>Substation Defensible Space</t>
  </si>
  <si>
    <t>VM-07</t>
  </si>
  <si>
    <t>Defensible Space Inspections - Hydroelectric Substations and Powerhouses</t>
  </si>
  <si>
    <t>Objective (10 Year)</t>
  </si>
  <si>
    <t>8.5.3</t>
  </si>
  <si>
    <t>CO-04</t>
  </si>
  <si>
    <t>Community Engagement - Outreach to HFRA Infrastructure Customers</t>
  </si>
  <si>
    <t>8.1.2.8.1</t>
  </si>
  <si>
    <t>Installation of System Automation Equipment – Distribution EPSS Protective Devices</t>
  </si>
  <si>
    <t>GH-07</t>
  </si>
  <si>
    <t>Distribution Protective Devices</t>
  </si>
  <si>
    <t>AI-10</t>
  </si>
  <si>
    <t>Supplemental Inspections - Hydroelectric Substations and Powerhouses</t>
  </si>
  <si>
    <t>SA-11</t>
  </si>
  <si>
    <t>Early Fault Detection (EFD) Installations</t>
  </si>
  <si>
    <t>8.5.4</t>
  </si>
  <si>
    <t>CO-02</t>
  </si>
  <si>
    <t>Community Engagement - Surveys</t>
  </si>
  <si>
    <t>8.2.3.1</t>
  </si>
  <si>
    <t>Pole Clearing</t>
  </si>
  <si>
    <t>VM-02</t>
  </si>
  <si>
    <t>Pole Clearing Program</t>
  </si>
  <si>
    <t>Public Safety Power Shutoff</t>
  </si>
  <si>
    <t>Customer Support in Wildfire and PSPS Emergencies</t>
  </si>
  <si>
    <t>PS-06</t>
  </si>
  <si>
    <t>Provide 12,000 cumulative new or replacement portable batteries to PG&amp;E customers at risk of PSPS or EPSS, focusing on but not limited to AFN, MBL, and self-identified vulnerable populations</t>
  </si>
  <si>
    <t>8.5.5</t>
  </si>
  <si>
    <t>CO-05</t>
  </si>
  <si>
    <t>Community Engagement - Outage Preparedness Campaign</t>
  </si>
  <si>
    <t>8.1.3.1.2</t>
  </si>
  <si>
    <t>Aerial Detailed Inspections</t>
  </si>
  <si>
    <t>AI-04</t>
  </si>
  <si>
    <t>Detailed Inspection Transmission – Aerial</t>
  </si>
  <si>
    <t>8.1.5</t>
  </si>
  <si>
    <t>Asset Management and Inspection Enterprise System(s)</t>
  </si>
  <si>
    <t>AI-11</t>
  </si>
  <si>
    <t>Filling Asset Inventory Data Gaps</t>
  </si>
  <si>
    <t>9.1.2</t>
  </si>
  <si>
    <t>Risk Thresholds (e.g., WS, FPI, etc.) and Decision Making Process That Determine the Need for a PSPS</t>
  </si>
  <si>
    <t>PS-11</t>
  </si>
  <si>
    <t xml:space="preserve">Pilot using drones for PSPS restoration </t>
  </si>
  <si>
    <t>8.3.2.3</t>
  </si>
  <si>
    <t>Planned Improvements</t>
  </si>
  <si>
    <t>SA-01</t>
  </si>
  <si>
    <t xml:space="preserve">Artificial Intelligence (AI) in Wildfire Cameras </t>
  </si>
  <si>
    <t>8.1.3.1.4</t>
  </si>
  <si>
    <t>Infrared Inspections</t>
  </si>
  <si>
    <t>AI-06</t>
  </si>
  <si>
    <t xml:space="preserve">Perform transmission infrared inspections </t>
  </si>
  <si>
    <t>VM-06</t>
  </si>
  <si>
    <t>Defensible Space Inspections - Transmission Substation</t>
  </si>
  <si>
    <t>VM-05</t>
  </si>
  <si>
    <t>Defensible Space Inspections - Distribution Substation</t>
  </si>
  <si>
    <t>8.1.2.10.4</t>
  </si>
  <si>
    <t>Surge Arrestors</t>
  </si>
  <si>
    <t>GH-08</t>
  </si>
  <si>
    <t>Surge Arrestor - Removals</t>
  </si>
  <si>
    <t>8.1.3.1.3</t>
  </si>
  <si>
    <t>Climbing Detailed Inspections</t>
  </si>
  <si>
    <t>AI-05</t>
  </si>
  <si>
    <t>Detailed Inspection Transmission – Climbing</t>
  </si>
  <si>
    <t>Routine Transmission – Ground</t>
  </si>
  <si>
    <t>VM-13</t>
  </si>
  <si>
    <t>Routine Ground - Transmission</t>
  </si>
  <si>
    <t>8.1.6.1</t>
  </si>
  <si>
    <t>Quality Assurance (QA)</t>
  </si>
  <si>
    <t>GM-01</t>
  </si>
  <si>
    <t>Asset Inspections - Quality Assurance</t>
  </si>
  <si>
    <t>GH-05</t>
  </si>
  <si>
    <t>System Hardening - Transmission</t>
  </si>
  <si>
    <t>8.2.2.1.2</t>
  </si>
  <si>
    <t>Transmission Second Patrol</t>
  </si>
  <si>
    <t>VM-14</t>
  </si>
  <si>
    <t>8.2.5</t>
  </si>
  <si>
    <t>Quality Assurance and Quality Control</t>
  </si>
  <si>
    <t>VM-08</t>
  </si>
  <si>
    <t>Vegetation Management – Quality Assurance</t>
  </si>
  <si>
    <t>8.1.3.2.7</t>
  </si>
  <si>
    <t>Pilot Inspections</t>
  </si>
  <si>
    <t>AI-03</t>
  </si>
  <si>
    <t>Develop Distribution Aerial Inspections program</t>
  </si>
  <si>
    <t>8.1.3.2.1</t>
  </si>
  <si>
    <t>Detailed Ground Inspections</t>
  </si>
  <si>
    <t>AI-07</t>
  </si>
  <si>
    <t>Detailed Ground Inspections - Distribution</t>
  </si>
  <si>
    <t>8.3.6.3</t>
  </si>
  <si>
    <t>SA-04</t>
  </si>
  <si>
    <t>FPI and IPW Modeling - Revision Evaluation</t>
  </si>
  <si>
    <t>8.1.7.1</t>
  </si>
  <si>
    <t>Open Work Orders - Transmission</t>
  </si>
  <si>
    <t>GM-02</t>
  </si>
  <si>
    <t>HFTD-HFRA Open Tag Reduction - Transmission</t>
  </si>
  <si>
    <t>8.1.6.2</t>
  </si>
  <si>
    <t>Quality Control (QC)</t>
  </si>
  <si>
    <t>GM-09</t>
  </si>
  <si>
    <t xml:space="preserve">Asset Inspection – Quality Control </t>
  </si>
  <si>
    <t>8.2.4</t>
  </si>
  <si>
    <t>VM Enterprise System</t>
  </si>
  <si>
    <t>VM-19</t>
  </si>
  <si>
    <t>One VM Application Record Keeping Enhancement (Routine, Second Patrol)</t>
  </si>
  <si>
    <t>8.2.2.2.2</t>
  </si>
  <si>
    <t>Distribution Second Patrol</t>
  </si>
  <si>
    <t>VM-17</t>
  </si>
  <si>
    <t>8.1.2.1</t>
  </si>
  <si>
    <t xml:space="preserve">Covered conductor installation </t>
  </si>
  <si>
    <t>GH-01</t>
  </si>
  <si>
    <t>System Hardening - Distribution</t>
  </si>
  <si>
    <t>8.2.2.2.1</t>
  </si>
  <si>
    <t>Distribution Routine Patrol</t>
  </si>
  <si>
    <t>VM-16</t>
  </si>
  <si>
    <t>8.4.2.3.1</t>
  </si>
  <si>
    <t>Drills, Simulations, and Tabletop Exercises</t>
  </si>
  <si>
    <t>EP-01</t>
  </si>
  <si>
    <t>Complete PSPS and Wildfire Tabletop and Functional Exercises</t>
  </si>
  <si>
    <t>EP-04</t>
  </si>
  <si>
    <t>Expand All Hazards planning to include additional threats and scenarios</t>
  </si>
  <si>
    <t>PCC Costs</t>
  </si>
  <si>
    <t>EP-06</t>
  </si>
  <si>
    <t>Annually review of the Company Emergency Response Plan (CERP) and Wildfire and PSPS Annex</t>
  </si>
  <si>
    <t>EP-07</t>
  </si>
  <si>
    <t>Common Operating Picture Technology</t>
  </si>
  <si>
    <t>EP-08</t>
  </si>
  <si>
    <t>Threats and Hazards Identification and Risk Assessment (THIRA) updates</t>
  </si>
  <si>
    <t>EP-09</t>
  </si>
  <si>
    <t>County Execute Briefings</t>
  </si>
  <si>
    <t>8.1.9.1</t>
  </si>
  <si>
    <t>Asset Inspections</t>
  </si>
  <si>
    <t>AI-01</t>
  </si>
  <si>
    <t>Retainment of Inspectors and Internal Workforce Development</t>
  </si>
  <si>
    <t>GH-02</t>
  </si>
  <si>
    <t>Evaluate Covered Conductor Effectiveness</t>
  </si>
  <si>
    <t>GH-03</t>
  </si>
  <si>
    <t>Evaluate and Implement Covered Conductor Effectiveness Impact on Inspections and Maintenance Standards</t>
  </si>
  <si>
    <t>8.1.8.1.1</t>
  </si>
  <si>
    <t>Protective Equipment and Device Settings</t>
  </si>
  <si>
    <t>GM-07</t>
  </si>
  <si>
    <t>Updates on EPSS Reliability Study</t>
  </si>
  <si>
    <t>GM-08</t>
  </si>
  <si>
    <t xml:space="preserve">Eliminate HFTD/HFRA distribution backlog </t>
  </si>
  <si>
    <t>9.2.1</t>
  </si>
  <si>
    <t>PS-01</t>
  </si>
  <si>
    <t>Evaluate enhancements for the PSPS Transmission guidance</t>
  </si>
  <si>
    <t>PS-02</t>
  </si>
  <si>
    <t>Evaluate incorporation of approved IPW enhancements into the PSPS Distribution guidance</t>
  </si>
  <si>
    <t>PS-05</t>
  </si>
  <si>
    <t>Evaluate the transition of the Portable Battery Program to permanent battery solutions</t>
  </si>
  <si>
    <t>9.1.5</t>
  </si>
  <si>
    <t>Performance Metrics Identified by the Electrical Corporation</t>
  </si>
  <si>
    <t>PS-07</t>
  </si>
  <si>
    <t>Reduce PSPS impacts by ~55k customer events (3.4%) for 2023-2025 period by completing planned Wildfire mitigation projects including but not limited to MSO switch replacements and undergrounding</t>
  </si>
  <si>
    <t>PS-08</t>
  </si>
  <si>
    <t>Evaluate emerging technologies to reduce PSPS customer impact</t>
  </si>
  <si>
    <t>PS-09</t>
  </si>
  <si>
    <t>Reduce PSPS impacts via Undergrounding</t>
  </si>
  <si>
    <t>PS-10</t>
  </si>
  <si>
    <t>Continue sharing PSPS lessons learned</t>
  </si>
  <si>
    <t>SA-03</t>
  </si>
  <si>
    <t>EFD and DFA Reporting</t>
  </si>
  <si>
    <t>SA-05</t>
  </si>
  <si>
    <t>Evaluate FPI and IPW Modeling enhancements in 2023 - 2025</t>
  </si>
  <si>
    <t>SA-06</t>
  </si>
  <si>
    <t>Evaluate FPI and IPW Modeling enhancements in 2026 - 2032</t>
  </si>
  <si>
    <t>SA-07</t>
  </si>
  <si>
    <t>Monitor and evaluate the Cameras AI system’s performance</t>
  </si>
  <si>
    <t>SA-08</t>
  </si>
  <si>
    <t>Evaluate the Cameras AI system functionalities and technologies</t>
  </si>
  <si>
    <t>SA-09</t>
  </si>
  <si>
    <t>SA-12</t>
  </si>
  <si>
    <t>Evaluate the use and effectiveness of real-time monitoring tools</t>
  </si>
  <si>
    <t>8.2.6</t>
  </si>
  <si>
    <t>Open Work Orders</t>
  </si>
  <si>
    <t>VM-09</t>
  </si>
  <si>
    <t>Constraint Resolution Procedural Guideline</t>
  </si>
  <si>
    <t>8.2.2</t>
  </si>
  <si>
    <t>Vegetation Management Inspections</t>
  </si>
  <si>
    <t>VM-10</t>
  </si>
  <si>
    <t xml:space="preserve">Inspection in HFTD and HFRA supporting key vegetation management initiatives </t>
  </si>
  <si>
    <t>VM-11</t>
  </si>
  <si>
    <t>Enhance and refine Focus Tree Inspection – Areas of Concern (AOC)</t>
  </si>
  <si>
    <t>8.2.2.1</t>
  </si>
  <si>
    <t>VM Transmission and Distribution Inspections</t>
  </si>
  <si>
    <t>VM-12</t>
  </si>
  <si>
    <t>Evaluate emerging technologies</t>
  </si>
  <si>
    <t>VM-20</t>
  </si>
  <si>
    <t>Record Keeping Enhancement (VMOM, TRI)</t>
  </si>
  <si>
    <t>VM-21</t>
  </si>
  <si>
    <t>FTI Record Keeping Enhancement</t>
  </si>
  <si>
    <t>Total</t>
  </si>
  <si>
    <t>OPEX HFTD</t>
  </si>
  <si>
    <t>CAPEX HFTD</t>
  </si>
  <si>
    <t>2023-2025 WMP Initiatve Name</t>
  </si>
  <si>
    <t>2023 Actual Expenditure HFTD (in 1,000s)</t>
  </si>
  <si>
    <t>.</t>
  </si>
  <si>
    <t>Threshold for change
(greater than 10%)</t>
  </si>
  <si>
    <t>..</t>
  </si>
  <si>
    <t>No (PCC Costs)</t>
  </si>
  <si>
    <t>Yes (1:1)</t>
  </si>
  <si>
    <t>Yes (49A work)</t>
  </si>
  <si>
    <t>Yes (2AR work)</t>
  </si>
  <si>
    <t>8.1.2.10.1</t>
  </si>
  <si>
    <t>Asking LOB Dana Edwards for Split from VM-01</t>
  </si>
  <si>
    <t>Reached out to LOB for allocation from VM-22</t>
  </si>
  <si>
    <t>Reached out to LOB for info</t>
  </si>
  <si>
    <t>Reached out to LOB Nicole de la Torre for info</t>
  </si>
  <si>
    <t>See Note</t>
  </si>
  <si>
    <t xml:space="preserve">Initiative 8.2.2.2 for 2023 included only Routine and Second Patrol.  VMOM and all the other transitional programs were embedded within Fall-In Mitigation (8.2.3.4).  </t>
  </si>
  <si>
    <t>Since modifications related to VM-19 thru VM-21 were part of a revision process that occurred the second half of 2023, the definitions of spend or tracking mechanisms were not modified accordingly.  This focus has really been specific to the start of this year.  All that said, for VM-19 &amp; VM-20, there was a minimal amount of time and effort in completing the ask so any costs would be immaterial and already embedded within what has been reported. </t>
  </si>
  <si>
    <t>Expense 2024 WMP Forecast vs Actual Overview</t>
  </si>
  <si>
    <t>Capital 2024 WMP Forecast vs Actual Overview</t>
  </si>
  <si>
    <t>2024 Actual Expenditure (in 1,000s)</t>
  </si>
  <si>
    <t>2024 Planned Budget (as reported in the WMP in 1,000s)</t>
  </si>
  <si>
    <t>-</t>
  </si>
  <si>
    <t>Decrease primarily due to lower unit cost because work was now being completed internal labor compared to the past which was primarily contractors executing work.</t>
  </si>
  <si>
    <t>Decrease primarily due to reduced costs by collaboratively identifying  efficiencies working with tag crews and leveraging existing clearances.</t>
  </si>
  <si>
    <t>Decrease primarily due to deferral of Engg work, 7 2025 readiness projects did not get started (planned to be started in 2024).</t>
  </si>
  <si>
    <t>Decrease primarily due to work deferral with resource and schedule issues (2025 readiness work was not able to be started in 2024) and lower unit cost.</t>
  </si>
  <si>
    <t>Increase primarily due to higher unit cost in NV and Central Valley (project locations required higher travel time and higher contractor costs) and higher cost of Quality as we implemented an enhanced QA process.</t>
  </si>
  <si>
    <t>Budget and actuals for SA-04 are captured in the figures provided in SA-05</t>
  </si>
  <si>
    <t>Increased volume of overhead miles completed 108 miles compared to the original plan of 70 miles.
*The GH-01 target includes both overhead and underground miles. To prevent double counting costs, the expenditures related to underground work are shown in GH-04.</t>
  </si>
  <si>
    <t>Decrease primarily the result of decreased units completed due to a rebalance of work, that was based upon a risk-informed assessment of available tree work.  Funding/ work was reallocated from Focused Tree Inspection (FTI) to prioritize work in areas that held higher risk in the marked tree inventory and reduced the overall carryover.</t>
  </si>
  <si>
    <t>Decrease primarily the result of decreased units completed due to a rebalance of work, based upon a risk-informed assessment of available tree work.  Funding/ work was reallocated from Tree Removal Inventory (TRI) to prioritize work in areas that held higher risk in the marked tree inventory and reduced the overall carryover.</t>
  </si>
  <si>
    <t xml:space="preserve">Decrease primarily the result of decreased units completed due to a rebalance of work based upon a risk-informed assessment of available tree work.  Funding/ work was reallocated from VM for Operational Mitigations (VMOM) to prioritize work in areas that held higher risk in the marked tree inventory and reduced the overall carryover. </t>
  </si>
  <si>
    <t>Decrease primarily due to efficiency in ground, Infrared, and Aerial inspections due to process improvement.</t>
  </si>
  <si>
    <t>Decrease primarily due to efficiency in ground, IR, and Aerial inspections due to process improvement.</t>
  </si>
  <si>
    <t>At the end of 2024, System Inspection identified that costs to perform PG drone inspections were incorrectly charged to Substation orders in 2023.  Actual inspection costs exceeded forecasted costs due to aerial drone inspections which were previously incorrectly charged to substation orders being correctly charged to Power Gen during the 2024 inspection season. Additionally, contract resources were used to perform ground inspections because internal resources were not available resulting in an increased cost.</t>
  </si>
  <si>
    <t>Increase primarily attributable to incremental Pole Clearing units added to work plan for IMT R3+ ignitions and SMU to address risk.</t>
  </si>
  <si>
    <t>Primary underspend driver for VM-06 (AMG) - while the team met the annual WMP commitments completing inspections and mitigation work at 55 sites, the remaining budget was planned for defensible space improvements.  However, the team encountered challenges in obtaining approvals from various agencies and neighbors, which prevented the team from completing this work.</t>
  </si>
  <si>
    <t>Favorable by capturing inspections in multiple circuit corridors, significantly increasing our efficiency and allowing us to complete more inspections with fewer resources.</t>
  </si>
  <si>
    <t>Increase primarily due to unplanned costs of inspections and data collection using LiDAR. Actual expenditure represents the cost of PG&amp;E completing the VM-14 target.</t>
  </si>
  <si>
    <t>Increase primarily the result of increased units completed due to a rebalance of work, based upon a risk-informed assessment of available tree work.  Funding/ work was reallocated to Second Patrol to prioritize work in areas that held higher risk in the marked tree inventory and reduced the overall carryover.</t>
  </si>
  <si>
    <t>Increase primarily the result of increased units completed due to a rebalance of work, based upon a risk-informed assessment of available tree work.  Funding/ work was reallocated to Distribution Routine to prioritize work in areas that held higher risk in the marked tree inventory and reduced the overall carryover.</t>
  </si>
  <si>
    <t xml:space="preserve">Increase primarily due to 2023 accounting for the new QASI program did not include all costs related to sampling, dispatch, data collection and reporting, which was resolved in 2024 accounting. </t>
  </si>
  <si>
    <t>Decrease primarily due to PG&amp;E reducing the cost of its LiDAR helicopter contracting fees by utilizing internal PG&amp;E helicopter flights for data acquisition.</t>
  </si>
  <si>
    <t>Decrease primarily due to efficiencies in computing, timing, model resolution and testing the next version of PG&amp;E’s high-resolution weather model from vendors.</t>
  </si>
  <si>
    <t>Increased primarily due to internal labor for IT supporting the AWS migration and development for meteorology.  The main increase was driven by development of the PSPS dashboard in weathermap, which was not originally forecast.</t>
  </si>
  <si>
    <t>The variance decrease was primarily due to original plan including MSO legacy work that was not a part of the WMP commitment and was ultimately deferred. There were also some scope changes from replacement to removal only, which the cost is lower due to not replacing with SCADA enable devices.</t>
  </si>
  <si>
    <t>GH-07 had no WMP target commitment for 2024, however there were some buffer units that were deferred from 2023 and were completed in 2024. In 2023, PG&amp;E completed and met the WMP commitment of 75 units.</t>
  </si>
  <si>
    <t>Program costs were lower than forecast driven by cost sharing with Electric Operations.</t>
  </si>
  <si>
    <t>Achieved the VM-15 inspections target while completing a lower volume of IVM tree work compared to original plan.</t>
  </si>
  <si>
    <t>Increase primarily due to $1.3M incremental work for Remote Access. Remote access provides cell/radio service for field teams to investigate poles.</t>
  </si>
  <si>
    <t>Decrease primarily due to a give back to the portfolio by removing Non-WMP circuits from scope. Reduced Circuits from 54 units to 45 units due to the program being over planned in the beginning of the year.</t>
  </si>
  <si>
    <t>Budget forecasts are based on best available information, and vegetation growth varies annually based on weather and environmental conditions impacting costs. As a result the amount of vegetation work needed varies from year to year. Two facilities were divested in 2023 and removed from 2024 inspection commitment.</t>
  </si>
  <si>
    <t>Decrease primarily due to keeping contractors on 5-day work week, eliminating 6 &amp;7 day UC rates, &amp; prioritizing inspections by circuits lines, &amp; efficiency with internal inspectors with lower unit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</si>
</sst>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0_);[Red]\(&quot;$&quot;#,##0\)"/>
    <numFmt numFmtId="43" formatCode="_(* #,##0.00_);_(* \(#,##0.00\);_(* &quot;-&quot;??_);_(@_)"/>
    <numFmt numFmtId="164" formatCode="&quot;$&quot;#,##0.00"/>
    <numFmt numFmtId="165" formatCode="&quot;$&quot;#,##0"/>
    <numFmt numFmtId="166" formatCode="_(* #,##0_);_(* \(#,##0\);_(* &quot;-&quot;??_);_(@_)"/>
  </numFmts>
  <fonts count="11"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0"/>
      <color theme="0"/>
      <name val="Arial"/>
      <family val="2"/>
    </font>
    <font>
      <b/>
      <i/>
      <sz val="10"/>
      <name val="Arial"/>
      <family val="2"/>
    </font>
    <font>
      <b/>
      <sz val="10"/>
      <name val="Arial"/>
      <family val="2"/>
    </font>
    <font>
      <b/>
      <sz val="14"/>
      <color theme="0"/>
      <name val="Arial"/>
      <family val="2"/>
    </font>
    <font>
      <sz val="10"/>
      <name val="Arial"/>
      <family val="2"/>
    </font>
    <font>
      <sz val="11"/>
      <color theme="1"/>
      <name val="Calibri"/>
      <family val="2"/>
      <scheme val="minor"/>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8" tint="0.59999389629810485"/>
        <bgColor indexed="64"/>
      </patternFill>
    </fill>
    <fill>
      <patternFill patternType="solid">
        <fgColor theme="4" tint="0.79998168889431442"/>
        <bgColor theme="4" tint="0.79998168889431442"/>
      </patternFill>
    </fill>
    <fill>
      <patternFill patternType="solid">
        <fgColor rgb="FF00B0F0"/>
        <bgColor indexed="64"/>
      </patternFill>
    </fill>
    <fill>
      <patternFill patternType="solid">
        <fgColor rgb="FFFFFF00"/>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mediumDashed">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top style="thin">
        <color indexed="64"/>
      </top>
      <bottom style="medium">
        <color auto="1"/>
      </bottom>
      <diagonal/>
    </border>
    <border>
      <left/>
      <right style="thin">
        <color auto="1"/>
      </right>
      <top/>
      <bottom/>
      <diagonal/>
    </border>
  </borders>
  <cellStyleXfs count="2">
    <xf numFmtId="0" fontId="0" fillId="0" borderId="0"/>
    <xf numFmtId="43" fontId="9" fillId="0" borderId="0" applyFont="0" applyFill="0" applyBorder="0" applyAlignment="0" applyProtection="0"/>
  </cellStyleXfs>
  <cellXfs count="77">
    <xf numFmtId="0" fontId="0" fillId="0" borderId="0" xfId="0"/>
    <xf numFmtId="0" fontId="0" fillId="2" borderId="1" xfId="0" applyFill="1" applyBorder="1" applyAlignment="1">
      <alignment horizontal="left"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0" fillId="2" borderId="1" xfId="0" applyFill="1" applyBorder="1" applyAlignment="1">
      <alignment horizontal="center" vertical="center" wrapText="1"/>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2" fillId="2" borderId="1" xfId="0" applyFont="1" applyFill="1" applyBorder="1" applyAlignment="1">
      <alignment horizontal="left" vertical="top" wrapText="1"/>
    </xf>
    <xf numFmtId="0" fontId="2" fillId="0" borderId="1" xfId="0" applyFont="1" applyBorder="1" applyAlignment="1">
      <alignment horizontal="center" vertical="center"/>
    </xf>
    <xf numFmtId="0" fontId="2" fillId="2" borderId="1" xfId="0" applyFont="1" applyFill="1" applyBorder="1" applyAlignment="1">
      <alignment horizontal="left" vertical="center" wrapText="1"/>
    </xf>
    <xf numFmtId="164" fontId="0" fillId="0" borderId="1" xfId="0" applyNumberFormat="1" applyBorder="1"/>
    <xf numFmtId="0" fontId="0" fillId="0" borderId="1" xfId="0" applyBorder="1" applyAlignment="1">
      <alignment horizontal="center" vertical="center" wrapText="1"/>
    </xf>
    <xf numFmtId="0" fontId="5" fillId="0" borderId="0" xfId="0" applyFont="1" applyAlignment="1">
      <alignment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3" borderId="2" xfId="0" applyFont="1" applyFill="1" applyBorder="1" applyAlignment="1">
      <alignment horizontal="left" vertical="center"/>
    </xf>
    <xf numFmtId="0" fontId="4" fillId="3" borderId="1" xfId="0" applyFont="1" applyFill="1" applyBorder="1" applyAlignment="1">
      <alignment horizontal="center" vertical="center" wrapText="1"/>
    </xf>
    <xf numFmtId="0" fontId="0" fillId="0" borderId="0" xfId="0" applyAlignment="1">
      <alignment horizontal="center"/>
    </xf>
    <xf numFmtId="0" fontId="1" fillId="0" borderId="0" xfId="0" applyFont="1"/>
    <xf numFmtId="6" fontId="1" fillId="0" borderId="11" xfId="0" applyNumberFormat="1" applyFont="1" applyBorder="1"/>
    <xf numFmtId="164" fontId="0" fillId="0" borderId="1" xfId="0" applyNumberFormat="1" applyBorder="1" applyAlignment="1">
      <alignment horizontal="center"/>
    </xf>
    <xf numFmtId="0" fontId="0" fillId="0" borderId="0" xfId="0" applyAlignment="1">
      <alignment wrapText="1"/>
    </xf>
    <xf numFmtId="0" fontId="4" fillId="3" borderId="8"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2" borderId="8" xfId="0" applyFill="1" applyBorder="1" applyAlignment="1">
      <alignment horizontal="center" vertical="center"/>
    </xf>
    <xf numFmtId="0" fontId="4" fillId="3" borderId="6" xfId="0" applyFont="1" applyFill="1" applyBorder="1" applyAlignment="1">
      <alignment horizontal="center" vertical="center" wrapText="1"/>
    </xf>
    <xf numFmtId="6" fontId="8" fillId="4" borderId="6" xfId="0" applyNumberFormat="1" applyFont="1" applyFill="1" applyBorder="1" applyAlignment="1">
      <alignment horizontal="left" vertical="center" wrapText="1"/>
    </xf>
    <xf numFmtId="0" fontId="0" fillId="2" borderId="0" xfId="0" applyFill="1" applyAlignment="1">
      <alignment horizontal="center"/>
    </xf>
    <xf numFmtId="0" fontId="0" fillId="2" borderId="12" xfId="0" applyFill="1" applyBorder="1" applyAlignment="1">
      <alignment horizontal="center" vertical="center"/>
    </xf>
    <xf numFmtId="0" fontId="0" fillId="2" borderId="10" xfId="0" applyFill="1" applyBorder="1" applyAlignment="1">
      <alignment horizontal="left" vertical="top" wrapText="1"/>
    </xf>
    <xf numFmtId="0" fontId="0" fillId="2" borderId="10" xfId="0" applyFill="1" applyBorder="1" applyAlignment="1">
      <alignment horizontal="center" vertical="center"/>
    </xf>
    <xf numFmtId="0" fontId="0" fillId="2" borderId="10" xfId="0" applyFill="1" applyBorder="1" applyAlignment="1">
      <alignment horizontal="left" vertical="center" wrapText="1"/>
    </xf>
    <xf numFmtId="0" fontId="3" fillId="2" borderId="10" xfId="0" applyFont="1" applyFill="1" applyBorder="1" applyAlignment="1">
      <alignment vertical="top" wrapText="1"/>
    </xf>
    <xf numFmtId="0" fontId="0" fillId="0" borderId="10" xfId="0" applyBorder="1" applyAlignment="1">
      <alignment horizontal="center"/>
    </xf>
    <xf numFmtId="0" fontId="0" fillId="0" borderId="10" xfId="0" applyBorder="1"/>
    <xf numFmtId="0" fontId="8" fillId="4" borderId="9" xfId="0" applyFont="1" applyFill="1" applyBorder="1" applyAlignment="1">
      <alignment horizontal="left" vertical="center" wrapText="1"/>
    </xf>
    <xf numFmtId="165" fontId="0" fillId="0" borderId="1" xfId="0" applyNumberFormat="1" applyBorder="1" applyAlignment="1">
      <alignment horizontal="center"/>
    </xf>
    <xf numFmtId="165" fontId="0" fillId="0" borderId="10" xfId="0" applyNumberFormat="1" applyBorder="1" applyAlignment="1">
      <alignment horizontal="center"/>
    </xf>
    <xf numFmtId="165" fontId="0" fillId="0" borderId="1" xfId="0" applyNumberFormat="1" applyBorder="1"/>
    <xf numFmtId="165" fontId="0" fillId="5" borderId="1" xfId="0" applyNumberFormat="1" applyFill="1" applyBorder="1" applyAlignment="1">
      <alignment horizontal="center"/>
    </xf>
    <xf numFmtId="0" fontId="0" fillId="6" borderId="1" xfId="0" applyFill="1" applyBorder="1" applyAlignment="1">
      <alignment horizontal="left" vertical="center" wrapText="1"/>
    </xf>
    <xf numFmtId="0" fontId="0" fillId="6" borderId="1" xfId="0" applyFill="1" applyBorder="1" applyAlignment="1">
      <alignment horizontal="left" vertical="top" wrapText="1"/>
    </xf>
    <xf numFmtId="0" fontId="0" fillId="7" borderId="1" xfId="0" applyFill="1" applyBorder="1" applyAlignment="1">
      <alignment horizontal="left" vertical="center" wrapText="1"/>
    </xf>
    <xf numFmtId="0" fontId="3" fillId="7" borderId="1" xfId="0" applyFont="1" applyFill="1" applyBorder="1" applyAlignment="1">
      <alignment vertical="top" wrapText="1"/>
    </xf>
    <xf numFmtId="0" fontId="0" fillId="0" borderId="0" xfId="0" applyAlignment="1">
      <alignment vertical="center"/>
    </xf>
    <xf numFmtId="0" fontId="3" fillId="6" borderId="1" xfId="0" applyFont="1" applyFill="1" applyBorder="1" applyAlignment="1">
      <alignment vertical="top" wrapText="1"/>
    </xf>
    <xf numFmtId="165" fontId="2" fillId="5" borderId="1" xfId="0" applyNumberFormat="1" applyFont="1" applyFill="1" applyBorder="1" applyAlignment="1">
      <alignment horizontal="center"/>
    </xf>
    <xf numFmtId="6" fontId="0" fillId="0" borderId="0" xfId="0" applyNumberFormat="1"/>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xf>
    <xf numFmtId="0" fontId="3" fillId="0" borderId="0" xfId="0" applyFont="1" applyAlignment="1">
      <alignment vertical="top" wrapText="1"/>
    </xf>
    <xf numFmtId="165" fontId="0" fillId="0" borderId="0" xfId="0" applyNumberFormat="1" applyAlignment="1">
      <alignment horizontal="center"/>
    </xf>
    <xf numFmtId="0" fontId="8" fillId="0" borderId="0" xfId="0" applyFont="1" applyAlignment="1">
      <alignment horizontal="left" vertical="center" wrapText="1"/>
    </xf>
    <xf numFmtId="166" fontId="0" fillId="0" borderId="0" xfId="0" applyNumberFormat="1" applyAlignment="1">
      <alignment horizontal="center"/>
    </xf>
    <xf numFmtId="166" fontId="0" fillId="0" borderId="0" xfId="0" applyNumberFormat="1"/>
    <xf numFmtId="0" fontId="0" fillId="0" borderId="1" xfId="0" applyBorder="1" applyAlignment="1">
      <alignment wrapText="1"/>
    </xf>
    <xf numFmtId="0" fontId="0" fillId="0" borderId="1" xfId="0" applyBorder="1" applyAlignment="1">
      <alignment horizontal="center"/>
    </xf>
    <xf numFmtId="166" fontId="0" fillId="0" borderId="1" xfId="1" applyNumberFormat="1" applyFont="1" applyBorder="1" applyAlignment="1">
      <alignment horizontal="center"/>
    </xf>
    <xf numFmtId="0" fontId="0" fillId="0" borderId="1" xfId="0" applyBorder="1" applyAlignment="1">
      <alignment horizontal="center" wrapText="1"/>
    </xf>
    <xf numFmtId="166" fontId="0" fillId="0" borderId="1" xfId="1" applyNumberFormat="1" applyFont="1" applyBorder="1" applyAlignment="1">
      <alignment horizontal="center" wrapText="1"/>
    </xf>
    <xf numFmtId="0" fontId="0" fillId="0" borderId="1" xfId="0" quotePrefix="1" applyBorder="1" applyAlignment="1">
      <alignment wrapText="1"/>
    </xf>
    <xf numFmtId="166" fontId="0" fillId="0" borderId="1" xfId="1" applyNumberFormat="1" applyFont="1" applyFill="1" applyBorder="1" applyAlignment="1">
      <alignment horizontal="center"/>
    </xf>
    <xf numFmtId="0" fontId="3" fillId="0" borderId="1" xfId="0" applyFont="1" applyBorder="1" applyAlignment="1">
      <alignment wrapText="1"/>
    </xf>
    <xf numFmtId="0" fontId="0" fillId="0" borderId="1" xfId="0" applyBorder="1"/>
    <xf numFmtId="0" fontId="2" fillId="0" borderId="1" xfId="0" applyFont="1" applyBorder="1" applyAlignment="1">
      <alignment wrapText="1"/>
    </xf>
    <xf numFmtId="0" fontId="7" fillId="8" borderId="0" xfId="0" applyFont="1" applyFill="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cellXfs>
  <cellStyles count="2">
    <cellStyle name="Comma" xfId="1" builtinId="3"/>
    <cellStyle name="Normal" xfId="0" builtinId="0"/>
  </cellStyles>
  <dxfs count="78">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dxf>
    <dxf>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general" vertical="top"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left" vertical="top" textRotation="0" wrapText="1" indent="0" justifyLastLine="0" shrinkToFit="0" readingOrder="0"/>
    </dxf>
    <dxf>
      <alignment horizontal="center"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left" vertical="center"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0"/>
        <color auto="1"/>
        <name val="Arial"/>
        <family val="2"/>
        <scheme val="none"/>
      </font>
      <numFmt numFmtId="10" formatCode="&quot;$&quot;#,##0_);[Red]\(&quot;$&quot;#,##0\)"/>
      <fill>
        <patternFill patternType="solid">
          <fgColor indexed="64"/>
          <bgColor theme="8" tint="0.59999389629810485"/>
        </patternFill>
      </fill>
      <alignment horizontal="left" vertical="center" textRotation="0" wrapText="1" indent="0" justifyLastLine="0" shrinkToFit="0" readingOrder="0"/>
      <border diagonalUp="0" diagonalDown="0">
        <left style="thin">
          <color auto="1"/>
        </left>
        <right/>
        <top style="thin">
          <color auto="1"/>
        </top>
        <bottom style="thin">
          <color auto="1"/>
        </bottom>
        <vertical/>
        <horizontal/>
      </border>
    </dxf>
    <dxf>
      <border diagonalUp="0" diagonalDown="0" outline="0">
        <left style="thin">
          <color auto="1"/>
        </left>
        <right style="thin">
          <color auto="1"/>
        </right>
        <top/>
        <bottom/>
      </border>
    </dxf>
    <dxf>
      <numFmt numFmtId="164" formatCode="&quot;$&quot;#,##0.0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outline="0">
        <left style="thin">
          <color auto="1"/>
        </left>
        <right style="thin">
          <color auto="1"/>
        </right>
        <top/>
        <bottom/>
      </border>
    </dxf>
    <dxf>
      <numFmt numFmtId="164" formatCode="&quot;$&quot;#,##0.0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border diagonalUp="0" diagonalDown="0" outline="0">
        <left style="thin">
          <color auto="1"/>
        </left>
        <right style="thin">
          <color auto="1"/>
        </right>
        <top/>
        <bottom/>
      </border>
    </dxf>
    <dxf>
      <numFmt numFmtId="164" formatCode="&quot;$&quot;#,##0.0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numFmt numFmtId="165" formatCode="&quot;$&quot;#,##0"/>
      <alignment horizontal="center" vertical="bottom" textRotation="0" wrapText="0" indent="0" justifyLastLine="0" shrinkToFit="0" readingOrder="0"/>
      <border diagonalUp="0" diagonalDown="0" outline="0">
        <left style="thin">
          <color auto="1"/>
        </left>
        <right style="thin">
          <color auto="1"/>
        </right>
        <top/>
        <bottom/>
      </border>
    </dxf>
    <dxf>
      <numFmt numFmtId="164" formatCode="&quot;$&quot;#,##0.0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numFmt numFmtId="165" formatCode="&quot;$&quot;#,##0"/>
      <alignment horizontal="center" vertical="bottom" textRotation="0" wrapText="0" indent="0" justifyLastLine="0" shrinkToFit="0" readingOrder="0"/>
      <border diagonalUp="0" diagonalDown="0" outline="0">
        <left style="thin">
          <color auto="1"/>
        </left>
        <right style="thin">
          <color auto="1"/>
        </right>
        <top/>
        <bottom/>
      </border>
    </dxf>
    <dxf>
      <numFmt numFmtId="164" formatCode="&quot;$&quot;#,##0.0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auto="1"/>
        </right>
        <top/>
        <bottom/>
      </border>
    </dxf>
    <dxf>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solid">
          <fgColor indexed="64"/>
          <bgColor theme="0"/>
        </patternFill>
      </fill>
      <alignment horizontal="left" vertical="top" textRotation="0" wrapText="1" indent="0" justifyLastLine="0" shrinkToFit="0" readingOrder="0"/>
      <border diagonalUp="0" diagonalDown="0" outline="0">
        <left style="thin">
          <color auto="1"/>
        </left>
        <right style="thin">
          <color auto="1"/>
        </right>
        <top/>
        <bottom/>
      </border>
    </dxf>
    <dxf>
      <fill>
        <patternFill patternType="solid">
          <fgColor indexed="64"/>
          <bgColor theme="0"/>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solid">
          <fgColor indexed="64"/>
          <bgColor theme="0"/>
        </patternFill>
      </fill>
      <alignment horizontal="center" vertical="center" textRotation="0" wrapText="0" indent="0" justifyLastLine="0" shrinkToFit="0" readingOrder="0"/>
      <border diagonalUp="0" diagonalDown="0" outline="0">
        <left/>
        <right style="thin">
          <color auto="1"/>
        </right>
        <top/>
        <bottom/>
      </border>
    </dxf>
    <dxf>
      <fill>
        <patternFill patternType="solid">
          <fgColor indexed="64"/>
          <bgColor theme="0"/>
        </patternFill>
      </fill>
      <alignment horizontal="center"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mediumDashed">
          <color auto="1"/>
        </right>
      </border>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6"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6"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6"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dxf>
    <dxf>
      <border outline="0">
        <left style="thin">
          <color auto="1"/>
        </left>
        <right style="mediumDashed">
          <color auto="1"/>
        </right>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dxf>
    <dxf>
      <numFmt numFmtId="0" formatCode="General"/>
      <alignment horizont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6" formatCode="_(* #,##0_);_(* \(#,##0\);_(* &quot;-&quot;??_);_(@_)"/>
      <alignment horizontal="center" vertical="bottom" textRotation="0" wrapText="0" indent="0" justifyLastLine="0" shrinkToFit="0" readingOrder="0"/>
    </dxf>
    <dxf>
      <numFmt numFmtId="166"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6" formatCode="_(* #,##0_);_(* \(#,##0\);_(* &quot;-&quot;??_);_(@_)"/>
      <alignment horizontal="center" vertical="bottom" textRotation="0" wrapText="0" indent="0" justifyLastLine="0" shrinkToFit="0" readingOrder="0"/>
    </dxf>
    <dxf>
      <numFmt numFmtId="166"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6" formatCode="_(* #,##0_);_(* \(#,##0\);_(* &quot;-&quot;??_);_(@_)"/>
      <alignment horizontal="center" vertical="bottom" textRotation="0" wrapText="0" indent="0" justifyLastLine="0" shrinkToFit="0" readingOrder="0"/>
    </dxf>
    <dxf>
      <numFmt numFmtId="166" formatCode="_(* #,##0_);_(* \(#,##0\);_(* &quot;-&quot;??_);_(@_)"/>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minor"/>
      </font>
      <alignment horizontal="general" vertical="top"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1" indent="0" justifyLastLine="0" shrinkToFit="0" readingOrder="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dxf>
    <dxf>
      <alignment horizontal="left" vertical="top"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fill>
        <patternFill patternType="none">
          <fgColor rgb="FF000000"/>
          <bgColor auto="1"/>
        </patternFill>
      </fill>
    </dxf>
    <dxf>
      <border outline="0">
        <left style="thin">
          <color auto="1"/>
        </left>
        <right style="mediumDashed">
          <color auto="1"/>
        </right>
      </border>
    </dxf>
  </dxfs>
  <tableStyles count="1" defaultTableStyle="TableStyleMedium2" defaultPivotStyle="PivotStyleLight16">
    <tableStyle name="Invisible" pivot="0" table="0" count="0" xr9:uid="{C4A8157A-2770-4CB1-85DA-5F6A045F675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Bhatt, Hitesh" id="{15D94097-C68F-4C42-8473-FDC8471D6C85}" userId="S::H2B0@pge.com::d4e485dd-7c4e-4f6d-821c-36d6539e168a" providerId="AD"/>
  <person displayName="Bhatti, Kamran" id="{B16F4FCB-01DD-4126-9A68-B05A23C5F494}" userId="S::K6BO@pge.com::c0137547-be8a-4b7a-81f5-bfa9b4a0d6d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BA3348-C882-450A-B0C5-639C249F7826}" name="Table352" displayName="Table352" ref="B5:L88" totalsRowCount="1" totalsRowDxfId="76" tableBorderDxfId="77" dataCellStyle="Normal">
  <autoFilter ref="B5:L87" xr:uid="{C7CE250D-061E-4D58-AD62-80835350FBF7}"/>
  <tableColumns count="11">
    <tableColumn id="1" xr3:uid="{B537147F-DC3E-41C6-B422-E6090F398E0C}" name="Target / _x000a_Target-Quarterly / Objective" totalsRowLabel="Total" totalsRowDxfId="75" dataCellStyle="Normal"/>
    <tableColumn id="2" xr3:uid="{E9FA68A9-7214-49D3-A77A-25179C5389B2}" name="2023-2025 WMP Category" dataDxfId="74" totalsRowDxfId="73" dataCellStyle="Normal"/>
    <tableColumn id="3" xr3:uid="{AF230929-1064-42B4-941F-285F5CDD9FED}" name="2023-2025 WMP  Section #" totalsRowDxfId="72" dataCellStyle="Normal"/>
    <tableColumn id="4" xr3:uid="{E007E7FE-4D60-4086-8E46-D12AF24D6234}" name="2023-2025 WMP Section Name" dataDxfId="71" totalsRowDxfId="70" dataCellStyle="Normal"/>
    <tableColumn id="5" xr3:uid="{E625AE33-4C45-448F-B497-636F12E60661}" name="Utility Initiative Tracking ID" dataDxfId="69" totalsRowDxfId="68" dataCellStyle="Normal"/>
    <tableColumn id="6" xr3:uid="{2997B5D3-C4E3-41B7-9F65-0967C04CFB53}" name="2023-2025 WMP Initiative Name" dataDxfId="67" totalsRowDxfId="66" dataCellStyle="Normal"/>
    <tableColumn id="7" xr3:uid="{57A98FB4-4460-4FF7-A79D-4E52649B0A67}" name="2024 Planned Budget (as reported in the WMP in 1,000s)" totalsRowFunction="sum" dataDxfId="65" totalsRowDxfId="64" dataCellStyle="Comma"/>
    <tableColumn id="8" xr3:uid="{4D14D926-9D3E-4212-9EE0-790CE93D58B5}" name="2024 Actual Expenditure (in 1,000s)" totalsRowFunction="sum" dataDxfId="63" totalsRowDxfId="62" dataCellStyle="Comma"/>
    <tableColumn id="9" xr3:uid="{455C4584-C7B1-4B76-B478-0592DCA7D25A}" name="Variance" totalsRowFunction="sum" dataDxfId="61" totalsRowDxfId="60" dataCellStyle="Comma"/>
    <tableColumn id="11" xr3:uid="{08E6C67B-C816-4FF6-BE84-0923F36A2150}" name="Met Threshold for Variance Explanation_x000a_(greater than 10%)" dataDxfId="59" totalsRowDxfId="58" dataCellStyle="Normal">
      <calculatedColumnFormula>IFERROR(IF(ABS(J6/H6)&gt;0.1,"Yes","No"),"No")</calculatedColumnFormula>
    </tableColumn>
    <tableColumn id="13" xr3:uid="{2E17FF13-70AD-4876-98A4-4B6902107D3B}" name="Detailed explanation of the reason for the discrepancy" dataDxfId="57" totalsRowDxfId="56" dataCellStyle="Norm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D6E307F-C9A0-47EF-81BB-793463A013EB}" name="Table35" displayName="Table35" ref="B5:L88" totalsRowCount="1" totalsRowDxfId="54" tableBorderDxfId="55" dataCellStyle="Normal">
  <autoFilter ref="B5:L87" xr:uid="{C7CE250D-061E-4D58-AD62-80835350FBF7}"/>
  <tableColumns count="11">
    <tableColumn id="1" xr3:uid="{F59E2755-0E60-40AD-AD83-D82A7368C529}" name="Target / _x000a_Target-Quarterly / Objective" totalsRowLabel="Total" dataDxfId="53" totalsRowDxfId="10" dataCellStyle="Normal"/>
    <tableColumn id="2" xr3:uid="{FA7D7B8B-2766-473F-AD86-A4F769FAE18C}" name="2023-2025 WMP Category" dataDxfId="52" totalsRowDxfId="9" dataCellStyle="Normal"/>
    <tableColumn id="3" xr3:uid="{8DA3B5AA-FBBB-4478-8458-4C70C9DCDD87}" name="2023-2025 WMP  Section #" dataDxfId="51" totalsRowDxfId="8" dataCellStyle="Normal"/>
    <tableColumn id="4" xr3:uid="{5E69283C-7BD9-4545-A3A2-576670BA8E1D}" name="2023-2025 WMP Section Name" dataDxfId="50" totalsRowDxfId="7" dataCellStyle="Normal"/>
    <tableColumn id="5" xr3:uid="{4DEFE9D6-7189-4030-AD38-687CE2B048DF}" name="Utility Initiative Tracking ID" dataDxfId="49" totalsRowDxfId="6" dataCellStyle="Normal"/>
    <tableColumn id="6" xr3:uid="{020615D9-6A3F-425B-B928-1919861E1FA9}" name="2023-2025 WMP Initiative Name" dataDxfId="48" totalsRowDxfId="5" dataCellStyle="Normal"/>
    <tableColumn id="7" xr3:uid="{823B8DE6-C970-4A5E-854A-8A99A39E4AB2}" name="2024 Planned Budget (as reported in the WMP in 1,000s)" totalsRowFunction="sum" dataDxfId="47" totalsRowDxfId="4" dataCellStyle="Comma"/>
    <tableColumn id="8" xr3:uid="{D35F39C8-96B4-4AF5-B751-92DA93111558}" name="2024 Actual Expenditure (in 1,000s)" totalsRowFunction="sum" dataDxfId="46" totalsRowDxfId="3" dataCellStyle="Comma"/>
    <tableColumn id="9" xr3:uid="{7DB63D46-730F-4A19-8913-47CE063FA2F7}" name="Variance" totalsRowFunction="sum" dataDxfId="45" totalsRowDxfId="2" dataCellStyle="Comma"/>
    <tableColumn id="11" xr3:uid="{F820ABED-EAE7-4325-A3D7-A1818D0835F1}" name="Met Threshold for Variance Explanation_x000a_(greater than 10%)" dataDxfId="44" totalsRowDxfId="1" dataCellStyle="Normal">
      <calculatedColumnFormula>IFERROR(IF(ABS(J6/H6)&gt;0.1,"Yes","No"),"No")</calculatedColumnFormula>
    </tableColumn>
    <tableColumn id="13" xr3:uid="{C78B8CFC-215E-48F2-B7A6-92B6FB694422}" name="Detailed explanation of the reason for the discrepancy" dataDxfId="43" totalsRowDxfId="0" dataCellStyle="Norma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1E6167-8055-4BD6-8E6C-BE756CA4C540}" name="Table3" displayName="Table3" ref="B6:N89" totalsRowCount="1" tableBorderDxfId="42">
  <autoFilter ref="B6:N88" xr:uid="{1B1E6167-8055-4BD6-8E6C-BE756CA4C540}"/>
  <tableColumns count="13">
    <tableColumn id="1" xr3:uid="{5319BC46-930D-4D88-87C8-21356CE4D93F}" name="Target / _x000a_Target-Quarterly / Objective" totalsRowLabel="Total" dataDxfId="41" totalsRowDxfId="40"/>
    <tableColumn id="2" xr3:uid="{BC8B0C84-C3D5-415B-9096-A52B7D9F3A4E}" name="2023-2025 WMP Category" dataDxfId="39" totalsRowDxfId="38"/>
    <tableColumn id="3" xr3:uid="{D93E3689-DFDC-40F0-8AF1-3EC405FF635B}" name="2023-2025 WMP  Section #" dataDxfId="37" totalsRowDxfId="36"/>
    <tableColumn id="4" xr3:uid="{E47A9992-B652-4DDA-991B-A77D14AD5CBA}" name="2023-2025 WMP Section Name" dataDxfId="35" totalsRowDxfId="34"/>
    <tableColumn id="5" xr3:uid="{39EC017E-D206-4E11-93C9-A1797CDDE4A4}" name="Utility Initiative Tracking ID" dataDxfId="33" totalsRowDxfId="32"/>
    <tableColumn id="6" xr3:uid="{B31C4556-EA3C-4A91-B2E3-34B00F0558E4}" name="2023-2025 WMP Initiatve Name" dataDxfId="31" totalsRowDxfId="30"/>
    <tableColumn id="7" xr3:uid="{87589C60-807F-4144-9EB1-EFF0277D681B}" name="2023 Planned Budget (as reported in the WMP Errata in 1,000s)" totalsRowFunction="sum" dataDxfId="29" totalsRowDxfId="28"/>
    <tableColumn id="8" xr3:uid="{CE3AE343-D2EA-492E-A69F-3653A948016F}" name="2023 Actual Expenditure HFTD (in 1,000s)" totalsRowFunction="sum" dataDxfId="27" totalsRowDxfId="26"/>
    <tableColumn id="9" xr3:uid="{578DCA90-2297-4FA2-A0F8-0C937C42D0AE}" name="Variance" totalsRowFunction="sum" dataDxfId="25" totalsRowDxfId="24">
      <calculatedColumnFormula>IFERROR(I7-H7,"")</calculatedColumnFormula>
    </tableColumn>
    <tableColumn id="10" xr3:uid="{61B3F7BE-9030-4694-9366-09004149F3BF}" name="." dataDxfId="23" totalsRowDxfId="22"/>
    <tableColumn id="11" xr3:uid="{14397D0F-2240-4E82-A25D-00A0A323B6EA}" name="Threshold for change_x000a_(greater than 10%)" dataDxfId="21" totalsRowDxfId="20">
      <calculatedColumnFormula>IFERROR(IF(ABS(J7/H7)&gt;0.1,"meet","not met"),"")</calculatedColumnFormula>
    </tableColumn>
    <tableColumn id="12" xr3:uid="{EED83E7D-6C06-48EF-A12B-04AF01E044F9}" name=".." dataDxfId="19" totalsRowDxfId="18">
      <calculatedColumnFormula>I7/(SUM(I6:I7)*(H6))</calculatedColumnFormula>
    </tableColumn>
    <tableColumn id="13" xr3:uid="{5223EF5A-5CAC-45C1-910B-3F7758625C75}" name="Detailed explanation of the reason for the discrepancy" totalsRowFunction="count" dataDxfId="17" totalsRowDxfId="16"/>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6" dT="2024-01-31T21:51:36.65" personId="{15D94097-C68F-4C42-8473-FDC8471D6C85}" id="{74376041-2AF5-4479-AF0D-1D58CF8D9291}">
    <text>Free text variance explanation where difference between the actual expenditure and planned budget is more than 10% (no dollar threshold)</text>
  </threadedComment>
  <threadedComment ref="I9" dT="2024-02-24T21:54:21.49" personId="{B16F4FCB-01DD-4126-9A68-B05A23C5F494}" id="{7E8892B0-6621-40C0-AFB9-B0F9EC2B2F84}">
    <text>OPEX Only</text>
  </threadedComment>
  <threadedComment ref="G42" dT="2024-02-26T05:13:37.52" personId="{B16F4FCB-01DD-4126-9A68-B05A23C5F494}" id="{2E401C2B-69D2-4310-A9EF-8284F89B221A}">
    <text>CAPEX only</text>
  </threadedComment>
  <threadedComment ref="I43" dT="2024-02-22T06:00:34.48" personId="{B16F4FCB-01DD-4126-9A68-B05A23C5F494}" id="{B45B57A4-2953-410B-9E60-0D362D1C4429}">
    <text>Both CAPEX &amp; OPEX</text>
  </threadedComment>
  <threadedComment ref="G55" dT="2024-02-25T22:38:51.28" personId="{B16F4FCB-01DD-4126-9A68-B05A23C5F494}" id="{157B811B-8782-4DF3-954F-CB569E847B1C}">
    <text>Both CAPEX &amp; OPEX Totals</text>
  </threadedComment>
  <threadedComment ref="I55" dT="2024-02-22T07:13:15.79" personId="{B16F4FCB-01DD-4126-9A68-B05A23C5F494}" id="{76233823-6D0A-4C5B-856F-90F07B9DBA9E}">
    <text>Both CAPEX &amp; OPEX</text>
  </threadedComment>
  <threadedComment ref="G56" dT="2024-02-25T22:55:54.19" personId="{B16F4FCB-01DD-4126-9A68-B05A23C5F494}" id="{1E5EC649-BEEF-4C9E-9B1C-05410936A2FC}">
    <text>CAPEX Only</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4.bin"/><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CD3DE-EEC0-4F2E-918C-0A77EE06CB91}">
  <dimension ref="B3:L109"/>
  <sheetViews>
    <sheetView topLeftCell="E1" zoomScale="90" zoomScaleNormal="90" workbookViewId="0">
      <pane ySplit="5" topLeftCell="A83" activePane="bottomLeft" state="frozen"/>
      <selection pane="bottomLeft" activeCell="L58" sqref="L58"/>
    </sheetView>
  </sheetViews>
  <sheetFormatPr defaultColWidth="9.21875" defaultRowHeight="14.4" x14ac:dyDescent="0.3"/>
  <cols>
    <col min="2" max="2" width="21.21875" customWidth="1"/>
    <col min="3" max="3" width="22.77734375" customWidth="1"/>
    <col min="4" max="4" width="15.77734375" bestFit="1" customWidth="1"/>
    <col min="5" max="5" width="30.21875" customWidth="1"/>
    <col min="6" max="6" width="19.21875" bestFit="1" customWidth="1"/>
    <col min="7" max="7" width="31.77734375" customWidth="1"/>
    <col min="8" max="8" width="22" customWidth="1"/>
    <col min="9" max="9" width="23.77734375" customWidth="1"/>
    <col min="10" max="10" width="16.21875" bestFit="1" customWidth="1"/>
    <col min="11" max="11" width="19.77734375" style="22" customWidth="1"/>
    <col min="12" max="12" width="59.5546875" customWidth="1"/>
  </cols>
  <sheetData>
    <row r="3" spans="2:12" ht="17.399999999999999" x14ac:dyDescent="0.3">
      <c r="B3" s="71" t="s">
        <v>303</v>
      </c>
      <c r="C3" s="71"/>
      <c r="D3" s="71"/>
      <c r="E3" s="71"/>
      <c r="F3" s="71"/>
      <c r="G3" s="71"/>
      <c r="H3" s="71"/>
      <c r="I3" s="71"/>
      <c r="J3" s="71"/>
      <c r="K3" s="71"/>
      <c r="L3" s="71"/>
    </row>
    <row r="4" spans="2:12" x14ac:dyDescent="0.3">
      <c r="C4" s="13" t="s">
        <v>1</v>
      </c>
    </row>
    <row r="5" spans="2:12" ht="39.6" x14ac:dyDescent="0.3">
      <c r="B5" s="27" t="s">
        <v>2</v>
      </c>
      <c r="C5" s="21" t="s">
        <v>3</v>
      </c>
      <c r="D5" s="21" t="s">
        <v>4</v>
      </c>
      <c r="E5" s="21" t="s">
        <v>5</v>
      </c>
      <c r="F5" s="21" t="s">
        <v>6</v>
      </c>
      <c r="G5" s="21" t="s">
        <v>7</v>
      </c>
      <c r="H5" s="21" t="s">
        <v>306</v>
      </c>
      <c r="I5" s="21" t="s">
        <v>305</v>
      </c>
      <c r="J5" s="21" t="s">
        <v>9</v>
      </c>
      <c r="K5" s="14" t="s">
        <v>10</v>
      </c>
      <c r="L5" s="30" t="s">
        <v>11</v>
      </c>
    </row>
    <row r="6" spans="2:12" ht="28.8" x14ac:dyDescent="0.3">
      <c r="B6" t="s">
        <v>41</v>
      </c>
      <c r="C6" s="26" t="s">
        <v>13</v>
      </c>
      <c r="D6" t="s">
        <v>221</v>
      </c>
      <c r="E6" s="61" t="s">
        <v>222</v>
      </c>
      <c r="F6" s="62" t="s">
        <v>223</v>
      </c>
      <c r="G6" s="61" t="s">
        <v>224</v>
      </c>
      <c r="H6" s="63" t="s">
        <v>307</v>
      </c>
      <c r="I6" s="63">
        <v>0</v>
      </c>
      <c r="J6" s="63" t="s">
        <v>307</v>
      </c>
      <c r="K6" s="62" t="str">
        <f>IFERROR(IF(ABS(J6/H6)&gt;0.1,"Yes","No"),"No")</f>
        <v>No</v>
      </c>
      <c r="L6" s="61"/>
    </row>
    <row r="7" spans="2:12" s="26" customFormat="1" ht="43.2" x14ac:dyDescent="0.3">
      <c r="B7" s="26" t="s">
        <v>18</v>
      </c>
      <c r="C7" s="26" t="s">
        <v>13</v>
      </c>
      <c r="D7" s="26" t="s">
        <v>85</v>
      </c>
      <c r="E7" s="61" t="s">
        <v>86</v>
      </c>
      <c r="F7" s="64" t="s">
        <v>87</v>
      </c>
      <c r="G7" s="61" t="s">
        <v>88</v>
      </c>
      <c r="H7" s="65">
        <v>13959.067340000001</v>
      </c>
      <c r="I7" s="65">
        <v>11494.112419999996</v>
      </c>
      <c r="J7" s="65">
        <v>-2464.9549200000056</v>
      </c>
      <c r="K7" s="64" t="str">
        <f t="shared" ref="K7:K70" si="0">IFERROR(IF(ABS(J7/H7)&gt;0.1,"Yes","No"),"No")</f>
        <v>Yes</v>
      </c>
      <c r="L7" s="61" t="s">
        <v>338</v>
      </c>
    </row>
    <row r="8" spans="2:12" ht="28.8" x14ac:dyDescent="0.3">
      <c r="B8" t="s">
        <v>41</v>
      </c>
      <c r="C8" s="26" t="s">
        <v>13</v>
      </c>
      <c r="D8" t="s">
        <v>173</v>
      </c>
      <c r="E8" s="61" t="s">
        <v>174</v>
      </c>
      <c r="F8" s="62" t="s">
        <v>175</v>
      </c>
      <c r="G8" s="61" t="s">
        <v>176</v>
      </c>
      <c r="H8" s="63">
        <v>0</v>
      </c>
      <c r="I8" s="63">
        <v>0</v>
      </c>
      <c r="J8" s="63">
        <v>0</v>
      </c>
      <c r="K8" s="62" t="str">
        <f t="shared" si="0"/>
        <v>No</v>
      </c>
      <c r="L8" s="61"/>
    </row>
    <row r="9" spans="2:12" ht="28.8" x14ac:dyDescent="0.3">
      <c r="B9" t="s">
        <v>18</v>
      </c>
      <c r="C9" s="26" t="s">
        <v>13</v>
      </c>
      <c r="D9" t="s">
        <v>125</v>
      </c>
      <c r="E9" s="61" t="s">
        <v>126</v>
      </c>
      <c r="F9" s="62" t="s">
        <v>127</v>
      </c>
      <c r="G9" s="61" t="s">
        <v>128</v>
      </c>
      <c r="H9" s="63">
        <v>32446.300159999999</v>
      </c>
      <c r="I9" s="63">
        <v>32529.109109999994</v>
      </c>
      <c r="J9" s="63">
        <v>82.808949999995093</v>
      </c>
      <c r="K9" s="62" t="str">
        <f t="shared" si="0"/>
        <v>No</v>
      </c>
      <c r="L9" s="61"/>
    </row>
    <row r="10" spans="2:12" ht="43.2" x14ac:dyDescent="0.3">
      <c r="B10" t="s">
        <v>18</v>
      </c>
      <c r="C10" s="26" t="s">
        <v>13</v>
      </c>
      <c r="D10" t="s">
        <v>153</v>
      </c>
      <c r="E10" s="61" t="s">
        <v>154</v>
      </c>
      <c r="F10" s="62" t="s">
        <v>155</v>
      </c>
      <c r="G10" s="61" t="s">
        <v>156</v>
      </c>
      <c r="H10" s="63">
        <v>3757.9408199999993</v>
      </c>
      <c r="I10" s="63">
        <v>2825.2407599999997</v>
      </c>
      <c r="J10" s="63">
        <v>-932.70005999999967</v>
      </c>
      <c r="K10" s="62" t="str">
        <f t="shared" si="0"/>
        <v>Yes</v>
      </c>
      <c r="L10" s="61" t="s">
        <v>323</v>
      </c>
    </row>
    <row r="11" spans="2:12" ht="28.8" x14ac:dyDescent="0.3">
      <c r="B11" t="s">
        <v>18</v>
      </c>
      <c r="C11" s="26" t="s">
        <v>13</v>
      </c>
      <c r="D11" t="s">
        <v>141</v>
      </c>
      <c r="E11" s="61" t="s">
        <v>142</v>
      </c>
      <c r="F11" s="62" t="s">
        <v>143</v>
      </c>
      <c r="G11" s="61" t="s">
        <v>144</v>
      </c>
      <c r="H11" s="63">
        <v>2798.1248599999999</v>
      </c>
      <c r="I11" s="63">
        <v>2678.2680900000005</v>
      </c>
      <c r="J11" s="63">
        <v>-119.85676999999941</v>
      </c>
      <c r="K11" s="62" t="str">
        <f t="shared" si="0"/>
        <v>No</v>
      </c>
      <c r="L11" s="61"/>
    </row>
    <row r="12" spans="2:12" ht="28.8" x14ac:dyDescent="0.3">
      <c r="B12" t="s">
        <v>18</v>
      </c>
      <c r="C12" s="26" t="s">
        <v>13</v>
      </c>
      <c r="D12" t="s">
        <v>177</v>
      </c>
      <c r="E12" s="61" t="s">
        <v>178</v>
      </c>
      <c r="F12" s="62" t="s">
        <v>179</v>
      </c>
      <c r="G12" s="61" t="s">
        <v>180</v>
      </c>
      <c r="H12" s="63">
        <v>53312.39185</v>
      </c>
      <c r="I12" s="63">
        <v>51098.64509999998</v>
      </c>
      <c r="J12" s="63">
        <v>-2213.7467500000203</v>
      </c>
      <c r="K12" s="62" t="str">
        <f t="shared" si="0"/>
        <v>No</v>
      </c>
      <c r="L12" s="61"/>
    </row>
    <row r="13" spans="2:12" ht="28.8" x14ac:dyDescent="0.3">
      <c r="B13" t="s">
        <v>18</v>
      </c>
      <c r="C13" s="26" t="s">
        <v>13</v>
      </c>
      <c r="D13" t="s">
        <v>73</v>
      </c>
      <c r="E13" s="61" t="s">
        <v>74</v>
      </c>
      <c r="F13" s="62" t="s">
        <v>75</v>
      </c>
      <c r="G13" s="61" t="s">
        <v>76</v>
      </c>
      <c r="H13" s="63">
        <v>2649.3760700000003</v>
      </c>
      <c r="I13" s="63">
        <v>2378.1567199999995</v>
      </c>
      <c r="J13" s="63">
        <v>-271.21935000000076</v>
      </c>
      <c r="K13" s="62" t="str">
        <f t="shared" si="0"/>
        <v>Yes</v>
      </c>
      <c r="L13" s="61" t="s">
        <v>318</v>
      </c>
    </row>
    <row r="14" spans="2:12" ht="28.8" x14ac:dyDescent="0.3">
      <c r="B14" t="s">
        <v>18</v>
      </c>
      <c r="C14" s="26" t="s">
        <v>13</v>
      </c>
      <c r="D14" t="s">
        <v>73</v>
      </c>
      <c r="E14" s="61" t="s">
        <v>74</v>
      </c>
      <c r="F14" s="62" t="s">
        <v>89</v>
      </c>
      <c r="G14" s="61" t="s">
        <v>90</v>
      </c>
      <c r="H14" s="63">
        <v>2647.1892799999996</v>
      </c>
      <c r="I14" s="63">
        <v>2361.9717300000002</v>
      </c>
      <c r="J14" s="63">
        <v>-285.21754999999939</v>
      </c>
      <c r="K14" s="62" t="str">
        <f t="shared" si="0"/>
        <v>Yes</v>
      </c>
      <c r="L14" s="61" t="s">
        <v>319</v>
      </c>
    </row>
    <row r="15" spans="2:12" ht="115.2" x14ac:dyDescent="0.3">
      <c r="B15" t="s">
        <v>18</v>
      </c>
      <c r="C15" s="26" t="s">
        <v>13</v>
      </c>
      <c r="D15" t="s">
        <v>73</v>
      </c>
      <c r="E15" s="61" t="s">
        <v>74</v>
      </c>
      <c r="F15" s="62" t="s">
        <v>107</v>
      </c>
      <c r="G15" s="61" t="s">
        <v>108</v>
      </c>
      <c r="H15" s="63">
        <v>1016.6666667</v>
      </c>
      <c r="I15" s="63">
        <v>2245.6893000000005</v>
      </c>
      <c r="J15" s="63">
        <v>1229.0226333000005</v>
      </c>
      <c r="K15" s="62" t="str">
        <f t="shared" si="0"/>
        <v>Yes</v>
      </c>
      <c r="L15" s="61" t="s">
        <v>320</v>
      </c>
    </row>
    <row r="16" spans="2:12" ht="28.8" x14ac:dyDescent="0.3">
      <c r="B16" t="s">
        <v>41</v>
      </c>
      <c r="C16" s="26" t="s">
        <v>13</v>
      </c>
      <c r="D16" t="s">
        <v>129</v>
      </c>
      <c r="E16" s="61" t="s">
        <v>130</v>
      </c>
      <c r="F16" s="62" t="s">
        <v>131</v>
      </c>
      <c r="G16" s="61" t="s">
        <v>132</v>
      </c>
      <c r="H16" s="63">
        <v>0</v>
      </c>
      <c r="I16" s="63">
        <v>0</v>
      </c>
      <c r="J16" s="63">
        <v>0</v>
      </c>
      <c r="K16" s="62" t="str">
        <f t="shared" si="0"/>
        <v>No</v>
      </c>
      <c r="L16" s="61"/>
    </row>
    <row r="17" spans="2:12" ht="28.8" x14ac:dyDescent="0.3">
      <c r="B17" t="s">
        <v>41</v>
      </c>
      <c r="C17" s="26" t="s">
        <v>42</v>
      </c>
      <c r="D17" t="s">
        <v>43</v>
      </c>
      <c r="E17" s="61" t="s">
        <v>44</v>
      </c>
      <c r="F17" s="62" t="s">
        <v>45</v>
      </c>
      <c r="G17" s="61" t="s">
        <v>46</v>
      </c>
      <c r="H17" s="63">
        <v>0</v>
      </c>
      <c r="I17" s="63">
        <v>0</v>
      </c>
      <c r="J17" s="63">
        <v>0</v>
      </c>
      <c r="K17" s="62" t="str">
        <f t="shared" si="0"/>
        <v>No</v>
      </c>
      <c r="L17" s="66"/>
    </row>
    <row r="18" spans="2:12" ht="28.8" x14ac:dyDescent="0.3">
      <c r="B18" t="s">
        <v>18</v>
      </c>
      <c r="C18" s="26" t="s">
        <v>42</v>
      </c>
      <c r="D18" t="s">
        <v>111</v>
      </c>
      <c r="E18" s="61" t="s">
        <v>44</v>
      </c>
      <c r="F18" s="62" t="s">
        <v>112</v>
      </c>
      <c r="G18" s="61" t="s">
        <v>113</v>
      </c>
      <c r="H18" s="63">
        <v>0</v>
      </c>
      <c r="I18" s="63">
        <v>0</v>
      </c>
      <c r="J18" s="63">
        <v>0</v>
      </c>
      <c r="K18" s="62" t="str">
        <f t="shared" si="0"/>
        <v>No</v>
      </c>
      <c r="L18" s="61"/>
    </row>
    <row r="19" spans="2:12" ht="28.8" x14ac:dyDescent="0.3">
      <c r="B19" t="s">
        <v>99</v>
      </c>
      <c r="C19" s="26" t="s">
        <v>42</v>
      </c>
      <c r="D19" t="s">
        <v>100</v>
      </c>
      <c r="E19" s="61" t="s">
        <v>44</v>
      </c>
      <c r="F19" s="62" t="s">
        <v>101</v>
      </c>
      <c r="G19" s="61" t="s">
        <v>102</v>
      </c>
      <c r="H19" s="63">
        <v>0</v>
      </c>
      <c r="I19" s="67">
        <v>0</v>
      </c>
      <c r="J19" s="67">
        <v>0</v>
      </c>
      <c r="K19" s="62" t="str">
        <f t="shared" si="0"/>
        <v>No</v>
      </c>
      <c r="L19" s="61"/>
    </row>
    <row r="20" spans="2:12" ht="28.8" x14ac:dyDescent="0.3">
      <c r="B20" t="s">
        <v>99</v>
      </c>
      <c r="C20" s="26" t="s">
        <v>42</v>
      </c>
      <c r="D20" t="s">
        <v>122</v>
      </c>
      <c r="E20" s="61" t="s">
        <v>44</v>
      </c>
      <c r="F20" s="62" t="s">
        <v>123</v>
      </c>
      <c r="G20" s="61" t="s">
        <v>124</v>
      </c>
      <c r="H20" s="63" t="s">
        <v>307</v>
      </c>
      <c r="I20" s="63">
        <v>0</v>
      </c>
      <c r="J20" s="63" t="s">
        <v>307</v>
      </c>
      <c r="K20" s="62" t="str">
        <f t="shared" si="0"/>
        <v>No</v>
      </c>
      <c r="L20" s="61"/>
    </row>
    <row r="21" spans="2:12" ht="28.8" x14ac:dyDescent="0.3">
      <c r="B21" t="s">
        <v>41</v>
      </c>
      <c r="C21" s="26" t="s">
        <v>60</v>
      </c>
      <c r="D21" t="s">
        <v>206</v>
      </c>
      <c r="E21" s="61" t="s">
        <v>207</v>
      </c>
      <c r="F21" s="62" t="s">
        <v>208</v>
      </c>
      <c r="G21" s="61" t="s">
        <v>209</v>
      </c>
      <c r="H21" s="63" t="s">
        <v>307</v>
      </c>
      <c r="I21" s="63">
        <v>0</v>
      </c>
      <c r="J21" s="63" t="s">
        <v>307</v>
      </c>
      <c r="K21" s="62" t="str">
        <f t="shared" si="0"/>
        <v>No</v>
      </c>
      <c r="L21" s="61"/>
    </row>
    <row r="22" spans="2:12" ht="28.8" x14ac:dyDescent="0.3">
      <c r="B22" t="s">
        <v>41</v>
      </c>
      <c r="C22" s="26" t="s">
        <v>60</v>
      </c>
      <c r="D22" t="s">
        <v>61</v>
      </c>
      <c r="E22" s="61" t="s">
        <v>62</v>
      </c>
      <c r="F22" s="62" t="s">
        <v>63</v>
      </c>
      <c r="G22" s="61" t="s">
        <v>64</v>
      </c>
      <c r="H22" s="63" t="s">
        <v>307</v>
      </c>
      <c r="I22" s="63">
        <v>0</v>
      </c>
      <c r="J22" s="63" t="s">
        <v>307</v>
      </c>
      <c r="K22" s="62" t="str">
        <f t="shared" si="0"/>
        <v>No</v>
      </c>
      <c r="L22" s="66"/>
    </row>
    <row r="23" spans="2:12" ht="43.2" x14ac:dyDescent="0.3">
      <c r="B23" t="s">
        <v>41</v>
      </c>
      <c r="C23" s="26" t="s">
        <v>60</v>
      </c>
      <c r="D23" t="s">
        <v>61</v>
      </c>
      <c r="E23" s="61" t="s">
        <v>62</v>
      </c>
      <c r="F23" s="62" t="s">
        <v>210</v>
      </c>
      <c r="G23" s="61" t="s">
        <v>211</v>
      </c>
      <c r="H23" s="63" t="s">
        <v>307</v>
      </c>
      <c r="I23" s="63">
        <v>0</v>
      </c>
      <c r="J23" s="63" t="s">
        <v>307</v>
      </c>
      <c r="K23" s="62" t="str">
        <f t="shared" si="0"/>
        <v>No</v>
      </c>
      <c r="L23" s="61"/>
    </row>
    <row r="24" spans="2:12" ht="43.2" x14ac:dyDescent="0.3">
      <c r="B24" t="s">
        <v>12</v>
      </c>
      <c r="C24" s="26" t="s">
        <v>60</v>
      </c>
      <c r="D24" t="s">
        <v>61</v>
      </c>
      <c r="E24" s="61" t="s">
        <v>62</v>
      </c>
      <c r="F24" s="62" t="s">
        <v>213</v>
      </c>
      <c r="G24" s="61" t="s">
        <v>214</v>
      </c>
      <c r="H24" s="63" t="s">
        <v>307</v>
      </c>
      <c r="I24" s="63">
        <v>0</v>
      </c>
      <c r="J24" s="63" t="s">
        <v>307</v>
      </c>
      <c r="K24" s="62" t="str">
        <f t="shared" si="0"/>
        <v>No</v>
      </c>
      <c r="L24" s="61"/>
    </row>
    <row r="25" spans="2:12" ht="28.8" x14ac:dyDescent="0.3">
      <c r="B25" t="s">
        <v>99</v>
      </c>
      <c r="C25" s="26" t="s">
        <v>60</v>
      </c>
      <c r="D25" t="s">
        <v>61</v>
      </c>
      <c r="E25" s="61" t="s">
        <v>62</v>
      </c>
      <c r="F25" s="62" t="s">
        <v>215</v>
      </c>
      <c r="G25" s="61" t="s">
        <v>216</v>
      </c>
      <c r="H25" s="63" t="s">
        <v>307</v>
      </c>
      <c r="I25" s="63">
        <v>0</v>
      </c>
      <c r="J25" s="63" t="s">
        <v>307</v>
      </c>
      <c r="K25" s="62" t="str">
        <f t="shared" si="0"/>
        <v>No</v>
      </c>
      <c r="L25" s="61"/>
    </row>
    <row r="26" spans="2:12" ht="28.8" x14ac:dyDescent="0.3">
      <c r="B26" t="s">
        <v>99</v>
      </c>
      <c r="C26" s="26" t="s">
        <v>60</v>
      </c>
      <c r="D26" t="s">
        <v>61</v>
      </c>
      <c r="E26" s="61" t="s">
        <v>62</v>
      </c>
      <c r="F26" s="62" t="s">
        <v>217</v>
      </c>
      <c r="G26" s="61" t="s">
        <v>218</v>
      </c>
      <c r="H26" s="63" t="s">
        <v>307</v>
      </c>
      <c r="I26" s="63">
        <v>0</v>
      </c>
      <c r="J26" s="63" t="s">
        <v>307</v>
      </c>
      <c r="K26" s="62" t="str">
        <f t="shared" si="0"/>
        <v>No</v>
      </c>
      <c r="L26" s="61"/>
    </row>
    <row r="27" spans="2:12" x14ac:dyDescent="0.3">
      <c r="B27" t="s">
        <v>99</v>
      </c>
      <c r="C27" s="26" t="s">
        <v>60</v>
      </c>
      <c r="D27" t="s">
        <v>61</v>
      </c>
      <c r="E27" s="61" t="s">
        <v>62</v>
      </c>
      <c r="F27" s="62" t="s">
        <v>219</v>
      </c>
      <c r="G27" s="61" t="s">
        <v>220</v>
      </c>
      <c r="H27" s="63" t="s">
        <v>307</v>
      </c>
      <c r="I27" s="63">
        <v>0</v>
      </c>
      <c r="J27" s="63" t="s">
        <v>307</v>
      </c>
      <c r="K27" s="62" t="str">
        <f t="shared" si="0"/>
        <v>No</v>
      </c>
      <c r="L27" s="61"/>
    </row>
    <row r="28" spans="2:12" ht="28.8" x14ac:dyDescent="0.3">
      <c r="B28" t="s">
        <v>12</v>
      </c>
      <c r="C28" s="26" t="s">
        <v>13</v>
      </c>
      <c r="D28" t="s">
        <v>199</v>
      </c>
      <c r="E28" s="61" t="s">
        <v>200</v>
      </c>
      <c r="F28" s="62" t="s">
        <v>201</v>
      </c>
      <c r="G28" s="61" t="s">
        <v>202</v>
      </c>
      <c r="H28" s="63" t="s">
        <v>307</v>
      </c>
      <c r="I28" s="63" t="s">
        <v>307</v>
      </c>
      <c r="J28" s="63" t="s">
        <v>307</v>
      </c>
      <c r="K28" s="62" t="str">
        <f t="shared" si="0"/>
        <v>No</v>
      </c>
      <c r="L28" s="61"/>
    </row>
    <row r="29" spans="2:12" ht="28.8" x14ac:dyDescent="0.3">
      <c r="B29" t="s">
        <v>41</v>
      </c>
      <c r="C29" s="26" t="s">
        <v>13</v>
      </c>
      <c r="D29" t="s">
        <v>199</v>
      </c>
      <c r="E29" s="61" t="s">
        <v>200</v>
      </c>
      <c r="F29" s="62" t="s">
        <v>225</v>
      </c>
      <c r="G29" s="61" t="s">
        <v>226</v>
      </c>
      <c r="H29" s="63" t="s">
        <v>307</v>
      </c>
      <c r="I29" s="63">
        <v>0</v>
      </c>
      <c r="J29" s="63" t="s">
        <v>307</v>
      </c>
      <c r="K29" s="62" t="str">
        <f t="shared" si="0"/>
        <v>No</v>
      </c>
      <c r="L29" s="61"/>
    </row>
    <row r="30" spans="2:12" ht="57.6" x14ac:dyDescent="0.3">
      <c r="B30" t="s">
        <v>41</v>
      </c>
      <c r="C30" s="26" t="s">
        <v>13</v>
      </c>
      <c r="D30" t="s">
        <v>199</v>
      </c>
      <c r="E30" s="61" t="s">
        <v>200</v>
      </c>
      <c r="F30" s="62" t="s">
        <v>227</v>
      </c>
      <c r="G30" s="61" t="s">
        <v>228</v>
      </c>
      <c r="H30" s="63" t="s">
        <v>307</v>
      </c>
      <c r="I30" s="63">
        <v>0</v>
      </c>
      <c r="J30" s="63" t="s">
        <v>307</v>
      </c>
      <c r="K30" s="62" t="str">
        <f t="shared" si="0"/>
        <v>No</v>
      </c>
      <c r="L30" s="61"/>
    </row>
    <row r="31" spans="2:12" ht="28.8" x14ac:dyDescent="0.3">
      <c r="B31" t="s">
        <v>12</v>
      </c>
      <c r="C31" s="26" t="s">
        <v>13</v>
      </c>
      <c r="D31" t="s">
        <v>14</v>
      </c>
      <c r="E31" s="61" t="s">
        <v>15</v>
      </c>
      <c r="F31" s="62" t="s">
        <v>16</v>
      </c>
      <c r="G31" s="61" t="s">
        <v>17</v>
      </c>
      <c r="H31" s="63" t="s">
        <v>307</v>
      </c>
      <c r="I31" s="63" t="s">
        <v>307</v>
      </c>
      <c r="J31" s="63" t="s">
        <v>307</v>
      </c>
      <c r="K31" s="62" t="str">
        <f t="shared" si="0"/>
        <v>No</v>
      </c>
      <c r="L31" s="61"/>
    </row>
    <row r="32" spans="2:12" ht="28.8" x14ac:dyDescent="0.3">
      <c r="B32" t="s">
        <v>12</v>
      </c>
      <c r="C32" s="26" t="s">
        <v>13</v>
      </c>
      <c r="D32" t="s">
        <v>65</v>
      </c>
      <c r="E32" s="61" t="s">
        <v>66</v>
      </c>
      <c r="F32" s="62" t="s">
        <v>164</v>
      </c>
      <c r="G32" s="61" t="s">
        <v>165</v>
      </c>
      <c r="H32" s="63" t="s">
        <v>307</v>
      </c>
      <c r="I32" s="63" t="s">
        <v>307</v>
      </c>
      <c r="J32" s="63" t="s">
        <v>307</v>
      </c>
      <c r="K32" s="62" t="str">
        <f t="shared" si="0"/>
        <v>No</v>
      </c>
      <c r="L32" s="61"/>
    </row>
    <row r="33" spans="2:12" ht="28.8" x14ac:dyDescent="0.3">
      <c r="B33" t="s">
        <v>12</v>
      </c>
      <c r="C33" s="26" t="s">
        <v>13</v>
      </c>
      <c r="D33" t="s">
        <v>65</v>
      </c>
      <c r="E33" s="61" t="s">
        <v>66</v>
      </c>
      <c r="F33" s="62" t="s">
        <v>67</v>
      </c>
      <c r="G33" s="61" t="s">
        <v>68</v>
      </c>
      <c r="H33" s="63" t="s">
        <v>307</v>
      </c>
      <c r="I33" s="63" t="s">
        <v>307</v>
      </c>
      <c r="J33" s="63" t="s">
        <v>307</v>
      </c>
      <c r="K33" s="62" t="str">
        <f t="shared" si="0"/>
        <v>No</v>
      </c>
      <c r="L33" s="61"/>
    </row>
    <row r="34" spans="2:12" ht="43.2" x14ac:dyDescent="0.3">
      <c r="B34" t="s">
        <v>12</v>
      </c>
      <c r="C34" s="26" t="s">
        <v>13</v>
      </c>
      <c r="D34" t="s">
        <v>103</v>
      </c>
      <c r="E34" s="61" t="s">
        <v>104</v>
      </c>
      <c r="F34" s="62" t="s">
        <v>105</v>
      </c>
      <c r="G34" s="61" t="s">
        <v>106</v>
      </c>
      <c r="H34" s="63" t="s">
        <v>307</v>
      </c>
      <c r="I34" s="63" t="s">
        <v>307</v>
      </c>
      <c r="J34" s="63" t="s">
        <v>307</v>
      </c>
      <c r="K34" s="62" t="str">
        <f t="shared" si="0"/>
        <v>No</v>
      </c>
      <c r="L34" s="61"/>
    </row>
    <row r="35" spans="2:12" ht="28.8" x14ac:dyDescent="0.3">
      <c r="B35" t="s">
        <v>12</v>
      </c>
      <c r="C35" s="26" t="s">
        <v>13</v>
      </c>
      <c r="D35" t="s">
        <v>149</v>
      </c>
      <c r="E35" s="61" t="s">
        <v>150</v>
      </c>
      <c r="F35" s="62" t="s">
        <v>151</v>
      </c>
      <c r="G35" s="61" t="s">
        <v>152</v>
      </c>
      <c r="H35" s="63" t="s">
        <v>307</v>
      </c>
      <c r="I35" s="63" t="s">
        <v>307</v>
      </c>
      <c r="J35" s="63" t="s">
        <v>307</v>
      </c>
      <c r="K35" s="62" t="str">
        <f t="shared" si="0"/>
        <v>No</v>
      </c>
      <c r="L35" s="61"/>
    </row>
    <row r="36" spans="2:12" ht="28.8" x14ac:dyDescent="0.3">
      <c r="B36" t="s">
        <v>12</v>
      </c>
      <c r="C36" s="26" t="s">
        <v>13</v>
      </c>
      <c r="D36" t="s">
        <v>81</v>
      </c>
      <c r="E36" s="61" t="s">
        <v>82</v>
      </c>
      <c r="F36" s="62" t="s">
        <v>83</v>
      </c>
      <c r="G36" s="61" t="s">
        <v>84</v>
      </c>
      <c r="H36" s="63" t="s">
        <v>307</v>
      </c>
      <c r="I36" s="63" t="s">
        <v>307</v>
      </c>
      <c r="J36" s="63" t="s">
        <v>307</v>
      </c>
      <c r="K36" s="62" t="str">
        <f t="shared" si="0"/>
        <v>No</v>
      </c>
      <c r="L36" s="61"/>
    </row>
    <row r="37" spans="2:12" ht="28.8" x14ac:dyDescent="0.3">
      <c r="B37" t="s">
        <v>12</v>
      </c>
      <c r="C37" s="26" t="s">
        <v>13</v>
      </c>
      <c r="D37" t="s">
        <v>37</v>
      </c>
      <c r="E37" s="61" t="s">
        <v>38</v>
      </c>
      <c r="F37" s="62" t="s">
        <v>39</v>
      </c>
      <c r="G37" s="61" t="s">
        <v>40</v>
      </c>
      <c r="H37" s="63" t="s">
        <v>307</v>
      </c>
      <c r="I37" s="63" t="s">
        <v>307</v>
      </c>
      <c r="J37" s="63" t="s">
        <v>307</v>
      </c>
      <c r="K37" s="62" t="str">
        <f t="shared" si="0"/>
        <v>No</v>
      </c>
      <c r="L37" s="61"/>
    </row>
    <row r="38" spans="2:12" ht="43.2" x14ac:dyDescent="0.3">
      <c r="B38" t="s">
        <v>12</v>
      </c>
      <c r="C38" s="26" t="s">
        <v>13</v>
      </c>
      <c r="D38" t="s">
        <v>160</v>
      </c>
      <c r="E38" s="61" t="s">
        <v>161</v>
      </c>
      <c r="F38" s="62" t="s">
        <v>162</v>
      </c>
      <c r="G38" s="61" t="s">
        <v>163</v>
      </c>
      <c r="H38" s="63">
        <v>2751</v>
      </c>
      <c r="I38" s="63">
        <v>8052.3542900000002</v>
      </c>
      <c r="J38" s="63">
        <v>5301.3542900000002</v>
      </c>
      <c r="K38" s="62" t="str">
        <f t="shared" si="0"/>
        <v>Yes</v>
      </c>
      <c r="L38" s="61" t="s">
        <v>327</v>
      </c>
    </row>
    <row r="39" spans="2:12" ht="28.8" x14ac:dyDescent="0.3">
      <c r="B39" t="s">
        <v>12</v>
      </c>
      <c r="C39" s="26" t="s">
        <v>13</v>
      </c>
      <c r="D39" t="s">
        <v>184</v>
      </c>
      <c r="E39" s="61" t="s">
        <v>185</v>
      </c>
      <c r="F39" s="62" t="s">
        <v>186</v>
      </c>
      <c r="G39" s="61" t="s">
        <v>187</v>
      </c>
      <c r="H39" s="63">
        <v>0</v>
      </c>
      <c r="I39" s="63">
        <v>0</v>
      </c>
      <c r="J39" s="63">
        <v>0</v>
      </c>
      <c r="K39" s="62" t="str">
        <f t="shared" si="0"/>
        <v>No</v>
      </c>
      <c r="L39" s="61"/>
    </row>
    <row r="40" spans="2:12" ht="28.8" x14ac:dyDescent="0.3">
      <c r="B40" t="s">
        <v>12</v>
      </c>
      <c r="C40" s="26" t="s">
        <v>13</v>
      </c>
      <c r="D40" t="s">
        <v>25</v>
      </c>
      <c r="E40" s="61" t="s">
        <v>26</v>
      </c>
      <c r="F40" s="62" t="s">
        <v>27</v>
      </c>
      <c r="G40" s="61" t="s">
        <v>28</v>
      </c>
      <c r="H40" s="63">
        <v>0</v>
      </c>
      <c r="I40" s="63">
        <v>0</v>
      </c>
      <c r="J40" s="63">
        <v>0</v>
      </c>
      <c r="K40" s="62" t="str">
        <f t="shared" si="0"/>
        <v>No</v>
      </c>
      <c r="L40" s="61"/>
    </row>
    <row r="41" spans="2:12" ht="28.8" x14ac:dyDescent="0.3">
      <c r="B41" t="s">
        <v>12</v>
      </c>
      <c r="C41" s="26" t="s">
        <v>13</v>
      </c>
      <c r="D41" t="s">
        <v>69</v>
      </c>
      <c r="E41" s="61" t="s">
        <v>70</v>
      </c>
      <c r="F41" s="62" t="s">
        <v>71</v>
      </c>
      <c r="G41" s="61" t="s">
        <v>72</v>
      </c>
      <c r="H41" s="63" t="s">
        <v>307</v>
      </c>
      <c r="I41" s="63" t="s">
        <v>307</v>
      </c>
      <c r="J41" s="63" t="s">
        <v>307</v>
      </c>
      <c r="K41" s="62" t="str">
        <f t="shared" si="0"/>
        <v>No</v>
      </c>
      <c r="L41" s="61"/>
    </row>
    <row r="42" spans="2:12" ht="28.8" x14ac:dyDescent="0.3">
      <c r="B42" t="s">
        <v>99</v>
      </c>
      <c r="C42" s="26" t="s">
        <v>13</v>
      </c>
      <c r="D42" t="s">
        <v>229</v>
      </c>
      <c r="E42" s="61" t="s">
        <v>230</v>
      </c>
      <c r="F42" s="62" t="s">
        <v>231</v>
      </c>
      <c r="G42" s="61" t="s">
        <v>232</v>
      </c>
      <c r="H42" s="63" t="s">
        <v>307</v>
      </c>
      <c r="I42" s="63">
        <v>0</v>
      </c>
      <c r="J42" s="63" t="s">
        <v>307</v>
      </c>
      <c r="K42" s="62" t="str">
        <f t="shared" si="0"/>
        <v>No</v>
      </c>
      <c r="L42" s="61"/>
    </row>
    <row r="43" spans="2:12" ht="28.8" x14ac:dyDescent="0.3">
      <c r="B43" t="s">
        <v>99</v>
      </c>
      <c r="C43" s="26" t="s">
        <v>13</v>
      </c>
      <c r="D43" t="s">
        <v>25</v>
      </c>
      <c r="E43" s="61" t="s">
        <v>26</v>
      </c>
      <c r="F43" s="62" t="s">
        <v>233</v>
      </c>
      <c r="G43" s="61" t="s">
        <v>234</v>
      </c>
      <c r="H43" s="63" t="s">
        <v>307</v>
      </c>
      <c r="I43" s="63">
        <v>0</v>
      </c>
      <c r="J43" s="63" t="s">
        <v>307</v>
      </c>
      <c r="K43" s="62" t="str">
        <f t="shared" si="0"/>
        <v>No</v>
      </c>
      <c r="L43" s="61"/>
    </row>
    <row r="44" spans="2:12" ht="28.8" x14ac:dyDescent="0.3">
      <c r="B44" t="s">
        <v>12</v>
      </c>
      <c r="C44" s="26" t="s">
        <v>13</v>
      </c>
      <c r="D44" t="s">
        <v>188</v>
      </c>
      <c r="E44" s="61" t="s">
        <v>189</v>
      </c>
      <c r="F44" s="62" t="s">
        <v>190</v>
      </c>
      <c r="G44" s="61" t="s">
        <v>191</v>
      </c>
      <c r="H44" s="63">
        <v>29737.562209999996</v>
      </c>
      <c r="I44" s="63">
        <v>31434.01211</v>
      </c>
      <c r="J44" s="63">
        <v>1696.4499000000033</v>
      </c>
      <c r="K44" s="62" t="str">
        <f t="shared" si="0"/>
        <v>No</v>
      </c>
      <c r="L44" s="61"/>
    </row>
    <row r="45" spans="2:12" ht="43.2" x14ac:dyDescent="0.3">
      <c r="B45" t="s">
        <v>41</v>
      </c>
      <c r="C45" s="26" t="s">
        <v>118</v>
      </c>
      <c r="D45" t="s">
        <v>235</v>
      </c>
      <c r="E45" s="61" t="s">
        <v>134</v>
      </c>
      <c r="F45" s="62" t="s">
        <v>236</v>
      </c>
      <c r="G45" s="61" t="s">
        <v>237</v>
      </c>
      <c r="H45" s="63" t="s">
        <v>307</v>
      </c>
      <c r="I45" s="63">
        <v>0</v>
      </c>
      <c r="J45" s="63" t="s">
        <v>307</v>
      </c>
      <c r="K45" s="62" t="str">
        <f t="shared" si="0"/>
        <v>No</v>
      </c>
      <c r="L45" s="61"/>
    </row>
    <row r="46" spans="2:12" ht="43.2" x14ac:dyDescent="0.3">
      <c r="B46" t="s">
        <v>41</v>
      </c>
      <c r="C46" s="26" t="s">
        <v>118</v>
      </c>
      <c r="D46" t="s">
        <v>235</v>
      </c>
      <c r="E46" s="61" t="s">
        <v>134</v>
      </c>
      <c r="F46" s="62" t="s">
        <v>238</v>
      </c>
      <c r="G46" s="61" t="s">
        <v>239</v>
      </c>
      <c r="H46" s="63" t="s">
        <v>307</v>
      </c>
      <c r="I46" s="63">
        <v>0</v>
      </c>
      <c r="J46" s="63" t="s">
        <v>307</v>
      </c>
      <c r="K46" s="62" t="str">
        <f t="shared" si="0"/>
        <v>No</v>
      </c>
      <c r="L46" s="61"/>
    </row>
    <row r="47" spans="2:12" ht="43.2" x14ac:dyDescent="0.3">
      <c r="B47" t="s">
        <v>99</v>
      </c>
      <c r="C47" s="26" t="s">
        <v>118</v>
      </c>
      <c r="D47" t="s">
        <v>100</v>
      </c>
      <c r="E47" s="61" t="s">
        <v>119</v>
      </c>
      <c r="F47" s="62" t="s">
        <v>240</v>
      </c>
      <c r="G47" s="61" t="s">
        <v>241</v>
      </c>
      <c r="H47" s="63" t="s">
        <v>307</v>
      </c>
      <c r="I47" s="63">
        <v>0</v>
      </c>
      <c r="J47" s="63" t="s">
        <v>307</v>
      </c>
      <c r="K47" s="62" t="str">
        <f t="shared" si="0"/>
        <v>No</v>
      </c>
      <c r="L47" s="61"/>
    </row>
    <row r="48" spans="2:12" ht="86.4" x14ac:dyDescent="0.3">
      <c r="B48" t="s">
        <v>12</v>
      </c>
      <c r="C48" s="26" t="s">
        <v>118</v>
      </c>
      <c r="D48" t="s">
        <v>100</v>
      </c>
      <c r="E48" s="61" t="s">
        <v>119</v>
      </c>
      <c r="F48" s="62" t="s">
        <v>120</v>
      </c>
      <c r="G48" s="61" t="s">
        <v>121</v>
      </c>
      <c r="H48" s="63">
        <v>13064</v>
      </c>
      <c r="I48" s="63">
        <v>13197.419599999997</v>
      </c>
      <c r="J48" s="63">
        <v>133.41959999999744</v>
      </c>
      <c r="K48" s="62" t="str">
        <f t="shared" si="0"/>
        <v>No</v>
      </c>
      <c r="L48" s="61"/>
    </row>
    <row r="49" spans="2:12" ht="86.4" x14ac:dyDescent="0.3">
      <c r="B49" t="s">
        <v>12</v>
      </c>
      <c r="C49" s="26" t="s">
        <v>118</v>
      </c>
      <c r="D49" t="s">
        <v>242</v>
      </c>
      <c r="E49" s="61" t="s">
        <v>243</v>
      </c>
      <c r="F49" s="62" t="s">
        <v>244</v>
      </c>
      <c r="G49" s="61" t="s">
        <v>245</v>
      </c>
      <c r="H49" s="63" t="s">
        <v>307</v>
      </c>
      <c r="I49" s="63">
        <v>0</v>
      </c>
      <c r="J49" s="63" t="s">
        <v>307</v>
      </c>
      <c r="K49" s="62" t="str">
        <f t="shared" si="0"/>
        <v>No</v>
      </c>
      <c r="L49" s="61"/>
    </row>
    <row r="50" spans="2:12" ht="43.2" x14ac:dyDescent="0.3">
      <c r="B50" t="s">
        <v>99</v>
      </c>
      <c r="C50" s="26" t="s">
        <v>118</v>
      </c>
      <c r="D50" t="s">
        <v>133</v>
      </c>
      <c r="E50" s="61" t="s">
        <v>134</v>
      </c>
      <c r="F50" s="62" t="s">
        <v>246</v>
      </c>
      <c r="G50" s="61" t="s">
        <v>247</v>
      </c>
      <c r="H50" s="63" t="s">
        <v>307</v>
      </c>
      <c r="I50" s="63">
        <v>0</v>
      </c>
      <c r="J50" s="63" t="s">
        <v>307</v>
      </c>
      <c r="K50" s="62" t="str">
        <f t="shared" si="0"/>
        <v>No</v>
      </c>
      <c r="L50" s="61"/>
    </row>
    <row r="51" spans="2:12" ht="43.2" x14ac:dyDescent="0.3">
      <c r="B51" t="s">
        <v>99</v>
      </c>
      <c r="C51" s="26" t="s">
        <v>118</v>
      </c>
      <c r="D51" t="s">
        <v>133</v>
      </c>
      <c r="E51" s="61" t="s">
        <v>134</v>
      </c>
      <c r="F51" s="62" t="s">
        <v>248</v>
      </c>
      <c r="G51" s="61" t="s">
        <v>249</v>
      </c>
      <c r="H51" s="63" t="s">
        <v>307</v>
      </c>
      <c r="I51" s="63">
        <v>0</v>
      </c>
      <c r="J51" s="63" t="s">
        <v>307</v>
      </c>
      <c r="K51" s="62" t="str">
        <f t="shared" si="0"/>
        <v>No</v>
      </c>
      <c r="L51" s="61"/>
    </row>
    <row r="52" spans="2:12" ht="43.2" x14ac:dyDescent="0.3">
      <c r="B52" t="s">
        <v>41</v>
      </c>
      <c r="C52" s="26" t="s">
        <v>118</v>
      </c>
      <c r="D52" t="s">
        <v>133</v>
      </c>
      <c r="E52" s="61" t="s">
        <v>134</v>
      </c>
      <c r="F52" s="62" t="s">
        <v>250</v>
      </c>
      <c r="G52" s="61" t="s">
        <v>251</v>
      </c>
      <c r="H52" s="63" t="s">
        <v>307</v>
      </c>
      <c r="I52" s="63">
        <v>0</v>
      </c>
      <c r="J52" s="63" t="s">
        <v>307</v>
      </c>
      <c r="K52" s="62" t="str">
        <f t="shared" si="0"/>
        <v>No</v>
      </c>
      <c r="L52" s="61"/>
    </row>
    <row r="53" spans="2:12" ht="43.2" x14ac:dyDescent="0.3">
      <c r="B53" t="s">
        <v>41</v>
      </c>
      <c r="C53" s="26" t="s">
        <v>118</v>
      </c>
      <c r="D53" t="s">
        <v>133</v>
      </c>
      <c r="E53" s="61" t="s">
        <v>134</v>
      </c>
      <c r="F53" s="62" t="s">
        <v>135</v>
      </c>
      <c r="G53" s="61" t="s">
        <v>136</v>
      </c>
      <c r="H53" s="63" t="s">
        <v>307</v>
      </c>
      <c r="I53" s="63">
        <v>0</v>
      </c>
      <c r="J53" s="63" t="s">
        <v>307</v>
      </c>
      <c r="K53" s="62" t="str">
        <f t="shared" si="0"/>
        <v>No</v>
      </c>
      <c r="L53" s="61"/>
    </row>
    <row r="54" spans="2:12" ht="28.8" x14ac:dyDescent="0.3">
      <c r="B54" t="s">
        <v>41</v>
      </c>
      <c r="C54" s="26" t="s">
        <v>51</v>
      </c>
      <c r="D54" t="s">
        <v>137</v>
      </c>
      <c r="E54" s="61" t="s">
        <v>138</v>
      </c>
      <c r="F54" s="62" t="s">
        <v>139</v>
      </c>
      <c r="G54" s="61" t="s">
        <v>140</v>
      </c>
      <c r="H54" s="63">
        <v>0</v>
      </c>
      <c r="I54" s="63">
        <v>0</v>
      </c>
      <c r="J54" s="63">
        <v>0</v>
      </c>
      <c r="K54" s="62" t="str">
        <f t="shared" si="0"/>
        <v>No</v>
      </c>
      <c r="L54" s="61"/>
    </row>
    <row r="55" spans="2:12" ht="43.2" x14ac:dyDescent="0.3">
      <c r="B55" t="s">
        <v>12</v>
      </c>
      <c r="C55" s="26" t="s">
        <v>51</v>
      </c>
      <c r="D55" t="s">
        <v>52</v>
      </c>
      <c r="E55" s="61" t="s">
        <v>53</v>
      </c>
      <c r="F55" s="62" t="s">
        <v>54</v>
      </c>
      <c r="G55" s="61" t="s">
        <v>55</v>
      </c>
      <c r="H55" s="63">
        <v>1982.1469999999999</v>
      </c>
      <c r="I55" s="63">
        <v>2091.6295699999996</v>
      </c>
      <c r="J55" s="63">
        <v>109.48256999999967</v>
      </c>
      <c r="K55" s="62" t="str">
        <f t="shared" si="0"/>
        <v>No</v>
      </c>
      <c r="L55" s="61"/>
    </row>
    <row r="56" spans="2:12" ht="28.8" x14ac:dyDescent="0.3">
      <c r="B56" t="s">
        <v>41</v>
      </c>
      <c r="C56" s="26" t="s">
        <v>51</v>
      </c>
      <c r="D56" t="s">
        <v>91</v>
      </c>
      <c r="E56" s="61" t="s">
        <v>92</v>
      </c>
      <c r="F56" s="62" t="s">
        <v>252</v>
      </c>
      <c r="G56" s="61" t="s">
        <v>253</v>
      </c>
      <c r="H56" s="63" t="s">
        <v>307</v>
      </c>
      <c r="I56" s="63">
        <v>0</v>
      </c>
      <c r="J56" s="63" t="s">
        <v>307</v>
      </c>
      <c r="K56" s="62" t="str">
        <f t="shared" si="0"/>
        <v>No</v>
      </c>
      <c r="L56" s="61"/>
    </row>
    <row r="57" spans="2:12" ht="28.8" x14ac:dyDescent="0.3">
      <c r="B57" t="s">
        <v>41</v>
      </c>
      <c r="C57" s="26" t="s">
        <v>51</v>
      </c>
      <c r="D57" t="s">
        <v>181</v>
      </c>
      <c r="E57" s="61" t="s">
        <v>138</v>
      </c>
      <c r="F57" s="62" t="s">
        <v>182</v>
      </c>
      <c r="G57" s="61" t="s">
        <v>183</v>
      </c>
      <c r="H57" s="63" t="s">
        <v>307</v>
      </c>
      <c r="I57" s="63">
        <v>0</v>
      </c>
      <c r="J57" s="63" t="s">
        <v>307</v>
      </c>
      <c r="K57" s="62" t="str">
        <f t="shared" si="0"/>
        <v>No</v>
      </c>
      <c r="L57" s="61" t="s">
        <v>313</v>
      </c>
    </row>
    <row r="58" spans="2:12" ht="43.2" x14ac:dyDescent="0.3">
      <c r="B58" t="s">
        <v>41</v>
      </c>
      <c r="C58" s="26" t="s">
        <v>51</v>
      </c>
      <c r="D58" t="s">
        <v>181</v>
      </c>
      <c r="E58" s="61" t="s">
        <v>138</v>
      </c>
      <c r="F58" s="62" t="s">
        <v>254</v>
      </c>
      <c r="G58" s="61" t="s">
        <v>255</v>
      </c>
      <c r="H58" s="63">
        <v>3450.3743000000004</v>
      </c>
      <c r="I58" s="63">
        <v>2290.4229699999996</v>
      </c>
      <c r="J58" s="63">
        <v>-1159.9513300000008</v>
      </c>
      <c r="K58" s="62" t="str">
        <f t="shared" si="0"/>
        <v>Yes</v>
      </c>
      <c r="L58" s="68" t="s">
        <v>329</v>
      </c>
    </row>
    <row r="59" spans="2:12" ht="28.8" x14ac:dyDescent="0.3">
      <c r="B59" t="s">
        <v>99</v>
      </c>
      <c r="C59" s="26" t="s">
        <v>51</v>
      </c>
      <c r="D59" t="s">
        <v>181</v>
      </c>
      <c r="E59" s="61" t="s">
        <v>138</v>
      </c>
      <c r="F59" s="62" t="s">
        <v>256</v>
      </c>
      <c r="G59" s="61" t="s">
        <v>257</v>
      </c>
      <c r="H59" s="63" t="s">
        <v>307</v>
      </c>
      <c r="I59" s="63">
        <v>0</v>
      </c>
      <c r="J59" s="63" t="s">
        <v>307</v>
      </c>
      <c r="K59" s="62" t="str">
        <f t="shared" si="0"/>
        <v>No</v>
      </c>
      <c r="L59" s="61"/>
    </row>
    <row r="60" spans="2:12" ht="28.8" x14ac:dyDescent="0.3">
      <c r="B60" t="s">
        <v>41</v>
      </c>
      <c r="C60" s="26" t="s">
        <v>51</v>
      </c>
      <c r="D60" t="s">
        <v>137</v>
      </c>
      <c r="E60" s="61" t="s">
        <v>138</v>
      </c>
      <c r="F60" s="62" t="s">
        <v>258</v>
      </c>
      <c r="G60" s="61" t="s">
        <v>259</v>
      </c>
      <c r="H60" s="63" t="s">
        <v>307</v>
      </c>
      <c r="I60" s="63">
        <v>0</v>
      </c>
      <c r="J60" s="63" t="s">
        <v>307</v>
      </c>
      <c r="K60" s="62" t="str">
        <f t="shared" si="0"/>
        <v>No</v>
      </c>
      <c r="L60" s="61"/>
    </row>
    <row r="61" spans="2:12" ht="28.8" x14ac:dyDescent="0.3">
      <c r="B61" t="s">
        <v>99</v>
      </c>
      <c r="C61" s="26" t="s">
        <v>51</v>
      </c>
      <c r="D61" t="s">
        <v>137</v>
      </c>
      <c r="E61" s="61" t="s">
        <v>138</v>
      </c>
      <c r="F61" s="62" t="s">
        <v>260</v>
      </c>
      <c r="G61" s="61" t="s">
        <v>261</v>
      </c>
      <c r="H61" s="63" t="s">
        <v>307</v>
      </c>
      <c r="I61" s="63">
        <v>0</v>
      </c>
      <c r="J61" s="63" t="s">
        <v>307</v>
      </c>
      <c r="K61" s="62" t="str">
        <f t="shared" si="0"/>
        <v>No</v>
      </c>
      <c r="L61" s="61"/>
    </row>
    <row r="62" spans="2:12" ht="28.8" x14ac:dyDescent="0.3">
      <c r="B62" t="s">
        <v>41</v>
      </c>
      <c r="C62" s="26" t="s">
        <v>51</v>
      </c>
      <c r="D62" t="s">
        <v>137</v>
      </c>
      <c r="E62" s="61" t="s">
        <v>138</v>
      </c>
      <c r="F62" s="62" t="s">
        <v>262</v>
      </c>
      <c r="G62" s="61" t="s">
        <v>253</v>
      </c>
      <c r="H62" s="63" t="s">
        <v>307</v>
      </c>
      <c r="I62" s="63">
        <v>0</v>
      </c>
      <c r="J62" s="63" t="s">
        <v>307</v>
      </c>
      <c r="K62" s="62" t="str">
        <f t="shared" si="0"/>
        <v>No</v>
      </c>
      <c r="L62" s="61"/>
    </row>
    <row r="63" spans="2:12" ht="28.8" x14ac:dyDescent="0.3">
      <c r="B63" t="s">
        <v>12</v>
      </c>
      <c r="C63" s="26" t="s">
        <v>51</v>
      </c>
      <c r="D63" t="s">
        <v>91</v>
      </c>
      <c r="E63" s="61" t="s">
        <v>92</v>
      </c>
      <c r="F63" s="62" t="s">
        <v>93</v>
      </c>
      <c r="G63" s="61" t="s">
        <v>94</v>
      </c>
      <c r="H63" s="63" t="s">
        <v>307</v>
      </c>
      <c r="I63" s="63" t="s">
        <v>307</v>
      </c>
      <c r="J63" s="63" t="s">
        <v>307</v>
      </c>
      <c r="K63" s="62" t="str">
        <f t="shared" si="0"/>
        <v>No</v>
      </c>
      <c r="L63" s="61"/>
    </row>
    <row r="64" spans="2:12" ht="28.8" x14ac:dyDescent="0.3">
      <c r="B64" t="s">
        <v>12</v>
      </c>
      <c r="C64" s="26" t="s">
        <v>51</v>
      </c>
      <c r="D64" t="s">
        <v>91</v>
      </c>
      <c r="E64" s="61" t="s">
        <v>92</v>
      </c>
      <c r="F64" s="62" t="s">
        <v>109</v>
      </c>
      <c r="G64" s="61" t="s">
        <v>110</v>
      </c>
      <c r="H64" s="63" t="s">
        <v>307</v>
      </c>
      <c r="I64" s="63" t="s">
        <v>307</v>
      </c>
      <c r="J64" s="63" t="s">
        <v>307</v>
      </c>
      <c r="K64" s="62" t="str">
        <f t="shared" si="0"/>
        <v>No</v>
      </c>
      <c r="L64" s="61"/>
    </row>
    <row r="65" spans="2:12" ht="28.8" x14ac:dyDescent="0.3">
      <c r="B65" t="s">
        <v>99</v>
      </c>
      <c r="C65" s="26" t="s">
        <v>51</v>
      </c>
      <c r="D65" t="s">
        <v>137</v>
      </c>
      <c r="E65" s="61" t="s">
        <v>138</v>
      </c>
      <c r="F65" s="62" t="s">
        <v>263</v>
      </c>
      <c r="G65" s="61" t="s">
        <v>264</v>
      </c>
      <c r="H65" s="63" t="s">
        <v>307</v>
      </c>
      <c r="I65" s="63">
        <v>0</v>
      </c>
      <c r="J65" s="63" t="s">
        <v>307</v>
      </c>
      <c r="K65" s="62" t="str">
        <f t="shared" si="0"/>
        <v>No</v>
      </c>
      <c r="L65" s="61"/>
    </row>
    <row r="66" spans="2:12" ht="43.2" x14ac:dyDescent="0.3">
      <c r="B66" t="s">
        <v>18</v>
      </c>
      <c r="C66" s="26" t="s">
        <v>19</v>
      </c>
      <c r="D66" t="s">
        <v>77</v>
      </c>
      <c r="E66" s="61" t="s">
        <v>78</v>
      </c>
      <c r="F66" s="62" t="s">
        <v>79</v>
      </c>
      <c r="G66" s="61" t="s">
        <v>80</v>
      </c>
      <c r="H66" s="63">
        <v>6633.942</v>
      </c>
      <c r="I66" s="63">
        <v>5150.9849000000004</v>
      </c>
      <c r="J66" s="63">
        <v>-1482.9570999999996</v>
      </c>
      <c r="K66" s="62" t="str">
        <f t="shared" si="0"/>
        <v>Yes</v>
      </c>
      <c r="L66" s="61" t="s">
        <v>328</v>
      </c>
    </row>
    <row r="67" spans="2:12" ht="28.8" x14ac:dyDescent="0.3">
      <c r="B67" t="s">
        <v>18</v>
      </c>
      <c r="C67" s="26" t="s">
        <v>19</v>
      </c>
      <c r="D67" t="s">
        <v>114</v>
      </c>
      <c r="E67" s="61" t="s">
        <v>115</v>
      </c>
      <c r="F67" s="62" t="s">
        <v>116</v>
      </c>
      <c r="G67" s="61" t="s">
        <v>117</v>
      </c>
      <c r="H67" s="63">
        <v>28803</v>
      </c>
      <c r="I67" s="63">
        <v>68512.359939999995</v>
      </c>
      <c r="J67" s="63">
        <v>39709.359939999995</v>
      </c>
      <c r="K67" s="62" t="str">
        <f t="shared" si="0"/>
        <v>Yes</v>
      </c>
      <c r="L67" s="61" t="s">
        <v>321</v>
      </c>
    </row>
    <row r="68" spans="2:12" ht="72" x14ac:dyDescent="0.3">
      <c r="B68" t="s">
        <v>18</v>
      </c>
      <c r="C68" s="26" t="s">
        <v>19</v>
      </c>
      <c r="D68" t="s">
        <v>20</v>
      </c>
      <c r="E68" s="61" t="s">
        <v>21</v>
      </c>
      <c r="F68" s="62" t="s">
        <v>22</v>
      </c>
      <c r="G68" s="61" t="s">
        <v>23</v>
      </c>
      <c r="H68" s="63">
        <v>209050</v>
      </c>
      <c r="I68" s="63">
        <v>61359.16966</v>
      </c>
      <c r="J68" s="63">
        <v>-147690.83033999999</v>
      </c>
      <c r="K68" s="62" t="str">
        <f t="shared" si="0"/>
        <v>Yes</v>
      </c>
      <c r="L68" s="61" t="s">
        <v>315</v>
      </c>
    </row>
    <row r="69" spans="2:12" ht="72" x14ac:dyDescent="0.3">
      <c r="B69" t="s">
        <v>18</v>
      </c>
      <c r="C69" s="26" t="s">
        <v>19</v>
      </c>
      <c r="D69" t="s">
        <v>29</v>
      </c>
      <c r="E69" s="61" t="s">
        <v>30</v>
      </c>
      <c r="F69" s="62" t="s">
        <v>31</v>
      </c>
      <c r="G69" s="61" t="s">
        <v>32</v>
      </c>
      <c r="H69" s="63">
        <v>77911</v>
      </c>
      <c r="I69" s="63">
        <v>26655.532939999997</v>
      </c>
      <c r="J69" s="63">
        <v>-51255.467060000003</v>
      </c>
      <c r="K69" s="62" t="str">
        <f t="shared" si="0"/>
        <v>Yes</v>
      </c>
      <c r="L69" s="61" t="s">
        <v>316</v>
      </c>
    </row>
    <row r="70" spans="2:12" ht="28.8" x14ac:dyDescent="0.3">
      <c r="B70" t="s">
        <v>18</v>
      </c>
      <c r="C70" s="26" t="s">
        <v>19</v>
      </c>
      <c r="D70" t="s">
        <v>95</v>
      </c>
      <c r="E70" s="61" t="s">
        <v>96</v>
      </c>
      <c r="F70" s="62" t="s">
        <v>147</v>
      </c>
      <c r="G70" s="61" t="s">
        <v>148</v>
      </c>
      <c r="H70" s="63">
        <v>2500</v>
      </c>
      <c r="I70" s="63">
        <v>2389.94688</v>
      </c>
      <c r="J70" s="63">
        <v>-110.05312000000004</v>
      </c>
      <c r="K70" s="62" t="str">
        <f t="shared" si="0"/>
        <v>No</v>
      </c>
      <c r="L70" s="61"/>
    </row>
    <row r="71" spans="2:12" ht="86.4" x14ac:dyDescent="0.3">
      <c r="B71" t="s">
        <v>18</v>
      </c>
      <c r="C71" s="26" t="s">
        <v>19</v>
      </c>
      <c r="D71" t="s">
        <v>95</v>
      </c>
      <c r="E71" s="61" t="s">
        <v>96</v>
      </c>
      <c r="F71" s="62" t="s">
        <v>145</v>
      </c>
      <c r="G71" s="61" t="s">
        <v>146</v>
      </c>
      <c r="H71" s="63">
        <v>1282.4949999999999</v>
      </c>
      <c r="I71" s="63">
        <v>1048.9549399999999</v>
      </c>
      <c r="J71" s="63">
        <v>-233.54006000000004</v>
      </c>
      <c r="K71" s="62" t="str">
        <f t="shared" ref="K71:K87" si="1">IFERROR(IF(ABS(J71/H71)&gt;0.1,"Yes","No"),"No")</f>
        <v>Yes</v>
      </c>
      <c r="L71" s="61" t="s">
        <v>322</v>
      </c>
    </row>
    <row r="72" spans="2:12" ht="72" x14ac:dyDescent="0.3">
      <c r="B72" t="s">
        <v>18</v>
      </c>
      <c r="C72" s="26" t="s">
        <v>19</v>
      </c>
      <c r="D72" t="s">
        <v>95</v>
      </c>
      <c r="E72" s="61" t="s">
        <v>96</v>
      </c>
      <c r="F72" s="62" t="s">
        <v>97</v>
      </c>
      <c r="G72" s="61" t="s">
        <v>98</v>
      </c>
      <c r="H72" s="63">
        <v>1916.67</v>
      </c>
      <c r="I72" s="63">
        <v>1558.4733499999995</v>
      </c>
      <c r="J72" s="63">
        <v>-358.19665000000055</v>
      </c>
      <c r="K72" s="62" t="str">
        <f t="shared" si="1"/>
        <v>Yes</v>
      </c>
      <c r="L72" s="61" t="s">
        <v>337</v>
      </c>
    </row>
    <row r="73" spans="2:12" ht="28.8" x14ac:dyDescent="0.3">
      <c r="B73" t="s">
        <v>12</v>
      </c>
      <c r="C73" s="26" t="s">
        <v>19</v>
      </c>
      <c r="D73" t="s">
        <v>169</v>
      </c>
      <c r="E73" s="61" t="s">
        <v>170</v>
      </c>
      <c r="F73" s="62" t="s">
        <v>171</v>
      </c>
      <c r="G73" s="61" t="s">
        <v>172</v>
      </c>
      <c r="H73" s="63">
        <v>14710</v>
      </c>
      <c r="I73" s="63">
        <v>13104.145030000001</v>
      </c>
      <c r="J73" s="63">
        <v>-1605.8549699999985</v>
      </c>
      <c r="K73" s="62" t="str">
        <f t="shared" si="1"/>
        <v>Yes</v>
      </c>
      <c r="L73" s="61" t="s">
        <v>333</v>
      </c>
    </row>
    <row r="74" spans="2:12" ht="28.8" x14ac:dyDescent="0.3">
      <c r="B74" t="s">
        <v>41</v>
      </c>
      <c r="C74" s="26" t="s">
        <v>19</v>
      </c>
      <c r="D74" t="s">
        <v>265</v>
      </c>
      <c r="E74" s="61" t="s">
        <v>266</v>
      </c>
      <c r="F74" s="62" t="s">
        <v>267</v>
      </c>
      <c r="G74" s="61" t="s">
        <v>268</v>
      </c>
      <c r="H74" s="63" t="s">
        <v>307</v>
      </c>
      <c r="I74" s="63">
        <v>0</v>
      </c>
      <c r="J74" s="63" t="s">
        <v>307</v>
      </c>
      <c r="K74" s="62" t="str">
        <f t="shared" si="1"/>
        <v>No</v>
      </c>
      <c r="L74" s="61"/>
    </row>
    <row r="75" spans="2:12" ht="43.2" x14ac:dyDescent="0.3">
      <c r="B75" t="s">
        <v>99</v>
      </c>
      <c r="C75" s="26" t="s">
        <v>19</v>
      </c>
      <c r="D75" t="s">
        <v>269</v>
      </c>
      <c r="E75" s="61" t="s">
        <v>270</v>
      </c>
      <c r="F75" s="62" t="s">
        <v>271</v>
      </c>
      <c r="G75" s="61" t="s">
        <v>272</v>
      </c>
      <c r="H75" s="63" t="s">
        <v>307</v>
      </c>
      <c r="I75" s="63">
        <v>0</v>
      </c>
      <c r="J75" s="63" t="s">
        <v>307</v>
      </c>
      <c r="K75" s="62" t="str">
        <f t="shared" si="1"/>
        <v>No</v>
      </c>
      <c r="L75" s="61"/>
    </row>
    <row r="76" spans="2:12" ht="28.8" x14ac:dyDescent="0.3">
      <c r="B76" t="s">
        <v>99</v>
      </c>
      <c r="C76" s="26" t="s">
        <v>19</v>
      </c>
      <c r="D76" t="s">
        <v>20</v>
      </c>
      <c r="E76" s="61" t="s">
        <v>21</v>
      </c>
      <c r="F76" s="62" t="s">
        <v>273</v>
      </c>
      <c r="G76" s="61" t="s">
        <v>274</v>
      </c>
      <c r="H76" s="63" t="s">
        <v>307</v>
      </c>
      <c r="I76" s="63">
        <v>0</v>
      </c>
      <c r="J76" s="63" t="s">
        <v>307</v>
      </c>
      <c r="K76" s="62" t="str">
        <f t="shared" si="1"/>
        <v>No</v>
      </c>
      <c r="L76" s="61"/>
    </row>
    <row r="77" spans="2:12" ht="28.8" x14ac:dyDescent="0.3">
      <c r="B77" t="s">
        <v>99</v>
      </c>
      <c r="C77" s="26" t="s">
        <v>19</v>
      </c>
      <c r="D77" t="s">
        <v>275</v>
      </c>
      <c r="E77" s="61" t="s">
        <v>276</v>
      </c>
      <c r="F77" s="62" t="s">
        <v>277</v>
      </c>
      <c r="G77" s="61" t="s">
        <v>278</v>
      </c>
      <c r="H77" s="63" t="s">
        <v>307</v>
      </c>
      <c r="I77" s="63">
        <v>0</v>
      </c>
      <c r="J77" s="63" t="s">
        <v>307</v>
      </c>
      <c r="K77" s="62" t="str">
        <f t="shared" si="1"/>
        <v>No</v>
      </c>
      <c r="L77" s="61"/>
    </row>
    <row r="78" spans="2:12" ht="28.8" x14ac:dyDescent="0.3">
      <c r="B78" t="s">
        <v>18</v>
      </c>
      <c r="C78" s="26" t="s">
        <v>19</v>
      </c>
      <c r="D78" t="s">
        <v>77</v>
      </c>
      <c r="E78" s="61" t="s">
        <v>157</v>
      </c>
      <c r="F78" s="62" t="s">
        <v>158</v>
      </c>
      <c r="G78" s="61" t="s">
        <v>159</v>
      </c>
      <c r="H78" s="63">
        <v>25666.626</v>
      </c>
      <c r="I78" s="63">
        <v>26433.898169999957</v>
      </c>
      <c r="J78" s="63">
        <v>767.27216999995653</v>
      </c>
      <c r="K78" s="62" t="str">
        <f t="shared" si="1"/>
        <v>No</v>
      </c>
      <c r="L78" s="61"/>
    </row>
    <row r="79" spans="2:12" ht="43.2" x14ac:dyDescent="0.3">
      <c r="B79" t="s">
        <v>18</v>
      </c>
      <c r="C79" s="26" t="s">
        <v>19</v>
      </c>
      <c r="D79" t="s">
        <v>166</v>
      </c>
      <c r="E79" s="61" t="s">
        <v>167</v>
      </c>
      <c r="F79" s="62" t="s">
        <v>168</v>
      </c>
      <c r="G79" s="61" t="s">
        <v>167</v>
      </c>
      <c r="H79" s="63">
        <v>1192.271</v>
      </c>
      <c r="I79" s="63">
        <v>3695.2069599999995</v>
      </c>
      <c r="J79" s="63">
        <v>2502.9359599999998</v>
      </c>
      <c r="K79" s="62" t="str">
        <f t="shared" si="1"/>
        <v>Yes</v>
      </c>
      <c r="L79" s="61" t="s">
        <v>324</v>
      </c>
    </row>
    <row r="80" spans="2:12" ht="28.8" x14ac:dyDescent="0.3">
      <c r="B80" t="s">
        <v>18</v>
      </c>
      <c r="C80" s="26" t="s">
        <v>19</v>
      </c>
      <c r="D80" t="s">
        <v>47</v>
      </c>
      <c r="E80" s="61" t="s">
        <v>48</v>
      </c>
      <c r="F80" s="62" t="s">
        <v>49</v>
      </c>
      <c r="G80" s="61" t="s">
        <v>50</v>
      </c>
      <c r="H80" s="63">
        <v>14576.814</v>
      </c>
      <c r="I80" s="63">
        <v>9164.3933100000013</v>
      </c>
      <c r="J80" s="63">
        <v>-5412.420689999999</v>
      </c>
      <c r="K80" s="62" t="str">
        <f t="shared" si="1"/>
        <v>Yes</v>
      </c>
      <c r="L80" s="61" t="s">
        <v>334</v>
      </c>
    </row>
    <row r="81" spans="2:12" ht="72" x14ac:dyDescent="0.3">
      <c r="B81" t="s">
        <v>18</v>
      </c>
      <c r="C81" s="26" t="s">
        <v>19</v>
      </c>
      <c r="D81" t="s">
        <v>203</v>
      </c>
      <c r="E81" s="61" t="s">
        <v>204</v>
      </c>
      <c r="F81" s="62" t="s">
        <v>205</v>
      </c>
      <c r="G81" s="61" t="s">
        <v>204</v>
      </c>
      <c r="H81" s="63">
        <v>744607</v>
      </c>
      <c r="I81" s="63">
        <v>890506.99949000543</v>
      </c>
      <c r="J81" s="63">
        <v>145899.99949000543</v>
      </c>
      <c r="K81" s="62" t="str">
        <f t="shared" si="1"/>
        <v>Yes</v>
      </c>
      <c r="L81" s="61" t="s">
        <v>326</v>
      </c>
    </row>
    <row r="82" spans="2:12" ht="72" x14ac:dyDescent="0.3">
      <c r="B82" t="s">
        <v>18</v>
      </c>
      <c r="C82" s="26" t="s">
        <v>19</v>
      </c>
      <c r="D82" t="s">
        <v>196</v>
      </c>
      <c r="E82" s="61" t="s">
        <v>197</v>
      </c>
      <c r="F82" s="62" t="s">
        <v>198</v>
      </c>
      <c r="G82" s="61" t="s">
        <v>197</v>
      </c>
      <c r="H82" s="63">
        <v>80124</v>
      </c>
      <c r="I82" s="63">
        <v>132743.38864000005</v>
      </c>
      <c r="J82" s="63">
        <v>52619.388640000048</v>
      </c>
      <c r="K82" s="62" t="str">
        <f t="shared" si="1"/>
        <v>Yes</v>
      </c>
      <c r="L82" s="61" t="s">
        <v>325</v>
      </c>
    </row>
    <row r="83" spans="2:12" ht="95.4" customHeight="1" x14ac:dyDescent="0.3">
      <c r="B83" t="s">
        <v>18</v>
      </c>
      <c r="C83" s="26" t="s">
        <v>19</v>
      </c>
      <c r="D83" t="s">
        <v>33</v>
      </c>
      <c r="E83" s="61" t="s">
        <v>34</v>
      </c>
      <c r="F83" s="62" t="s">
        <v>35</v>
      </c>
      <c r="G83" s="61" t="s">
        <v>36</v>
      </c>
      <c r="H83" s="63">
        <v>20904</v>
      </c>
      <c r="I83" s="63">
        <v>8418.8836899999988</v>
      </c>
      <c r="J83" s="63">
        <v>-12485.116310000001</v>
      </c>
      <c r="K83" s="62" t="str">
        <f t="shared" si="1"/>
        <v>Yes</v>
      </c>
      <c r="L83" s="61" t="s">
        <v>317</v>
      </c>
    </row>
    <row r="84" spans="2:12" ht="43.2" x14ac:dyDescent="0.3">
      <c r="B84" t="s">
        <v>41</v>
      </c>
      <c r="C84" s="26" t="s">
        <v>19</v>
      </c>
      <c r="D84" t="s">
        <v>192</v>
      </c>
      <c r="E84" s="61" t="s">
        <v>193</v>
      </c>
      <c r="F84" s="62" t="s">
        <v>194</v>
      </c>
      <c r="G84" s="61" t="s">
        <v>195</v>
      </c>
      <c r="H84" s="63">
        <v>27000</v>
      </c>
      <c r="I84" s="63">
        <v>29511.717049999996</v>
      </c>
      <c r="J84" s="63">
        <v>2511.7170499999957</v>
      </c>
      <c r="K84" s="62" t="str">
        <f t="shared" si="1"/>
        <v>No</v>
      </c>
      <c r="L84" s="61"/>
    </row>
    <row r="85" spans="2:12" ht="28.8" x14ac:dyDescent="0.3">
      <c r="B85" t="s">
        <v>41</v>
      </c>
      <c r="C85" s="26" t="s">
        <v>19</v>
      </c>
      <c r="D85" t="s">
        <v>192</v>
      </c>
      <c r="E85" s="61" t="s">
        <v>193</v>
      </c>
      <c r="F85" s="62" t="s">
        <v>279</v>
      </c>
      <c r="G85" s="61" t="s">
        <v>280</v>
      </c>
      <c r="H85" s="63">
        <v>0</v>
      </c>
      <c r="I85" s="63">
        <v>0</v>
      </c>
      <c r="J85" s="63">
        <v>0</v>
      </c>
      <c r="K85" s="62" t="str">
        <f t="shared" si="1"/>
        <v>No</v>
      </c>
      <c r="L85" s="61"/>
    </row>
    <row r="86" spans="2:12" ht="28.8" x14ac:dyDescent="0.3">
      <c r="B86" t="s">
        <v>41</v>
      </c>
      <c r="C86" s="26" t="s">
        <v>19</v>
      </c>
      <c r="D86" t="s">
        <v>20</v>
      </c>
      <c r="E86" s="61" t="s">
        <v>21</v>
      </c>
      <c r="F86" s="62" t="s">
        <v>281</v>
      </c>
      <c r="G86" s="61" t="s">
        <v>282</v>
      </c>
      <c r="H86" s="63">
        <v>0</v>
      </c>
      <c r="I86" s="63">
        <v>1310.9359999999999</v>
      </c>
      <c r="J86" s="63">
        <v>1310.9359999999999</v>
      </c>
      <c r="K86" s="62" t="str">
        <f t="shared" si="1"/>
        <v>No</v>
      </c>
      <c r="L86" s="61"/>
    </row>
    <row r="87" spans="2:12" ht="33" customHeight="1" x14ac:dyDescent="0.3">
      <c r="B87" t="s">
        <v>12</v>
      </c>
      <c r="C87" s="26" t="s">
        <v>19</v>
      </c>
      <c r="D87" t="s">
        <v>56</v>
      </c>
      <c r="E87" s="61" t="s">
        <v>57</v>
      </c>
      <c r="F87" s="62" t="s">
        <v>58</v>
      </c>
      <c r="G87" s="61" t="s">
        <v>59</v>
      </c>
      <c r="H87" s="63">
        <v>41025</v>
      </c>
      <c r="I87" s="63">
        <v>40138.500520000001</v>
      </c>
      <c r="J87" s="63">
        <v>-886.49947999999858</v>
      </c>
      <c r="K87" s="62" t="str">
        <f t="shared" si="1"/>
        <v>No</v>
      </c>
      <c r="L87" s="61"/>
    </row>
    <row r="88" spans="2:12" x14ac:dyDescent="0.3">
      <c r="B88" s="53" t="s">
        <v>283</v>
      </c>
      <c r="C88" s="54"/>
      <c r="D88" s="53"/>
      <c r="E88" s="55"/>
      <c r="F88" s="53"/>
      <c r="G88" s="56"/>
      <c r="H88" s="59">
        <f>SUBTOTAL(109,Table352[2024 Planned Budget (as reported in the WMP in 1,000s)])</f>
        <v>1461474.9585567</v>
      </c>
      <c r="I88" s="59">
        <f>SUBTOTAL(109,Table352[2024 Actual Expenditure (in 1,000s)])</f>
        <v>1486380.5232400056</v>
      </c>
      <c r="J88" s="59">
        <f>SUBTOTAL(109,Table352[Variance])</f>
        <v>24905.564683305434</v>
      </c>
      <c r="L88" s="58"/>
    </row>
    <row r="89" spans="2:12" x14ac:dyDescent="0.3">
      <c r="I89" s="60"/>
    </row>
    <row r="91" spans="2:12" x14ac:dyDescent="0.3">
      <c r="I91" s="52"/>
    </row>
    <row r="109" spans="5:5" x14ac:dyDescent="0.3">
      <c r="E109" s="23"/>
    </row>
  </sheetData>
  <mergeCells count="1">
    <mergeCell ref="B3:L3"/>
  </mergeCells>
  <phoneticPr fontId="10" type="noConversion"/>
  <conditionalFormatting sqref="C4">
    <cfRule type="duplicateValues" dxfId="15" priority="1"/>
  </conditionalFormatting>
  <conditionalFormatting sqref="F6:F87">
    <cfRule type="duplicateValues" dxfId="14" priority="2"/>
  </conditionalFormatting>
  <pageMargins left="0.7" right="0.7" top="0.75" bottom="0.75" header="0.3" footer="0.3"/>
  <pageSetup orientation="portrait" r:id="rId1"/>
  <headerFooter>
    <oddFooter>&amp;C&amp;1#&amp;"Calibri"&amp;10&amp;K000000Internal</oddFooter>
  </headerFooter>
  <customProperties>
    <customPr name="_pios_id"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E250D-061E-4D58-AD62-80835350FBF7}">
  <dimension ref="B3:L109"/>
  <sheetViews>
    <sheetView tabSelected="1" topLeftCell="E1" zoomScale="90" zoomScaleNormal="90" workbookViewId="0">
      <pane ySplit="5" topLeftCell="A67" activePane="bottomLeft" state="frozen"/>
      <selection pane="bottomLeft" activeCell="K64" sqref="K64"/>
    </sheetView>
  </sheetViews>
  <sheetFormatPr defaultColWidth="9.21875" defaultRowHeight="14.4" x14ac:dyDescent="0.3"/>
  <cols>
    <col min="2" max="2" width="21.21875" customWidth="1"/>
    <col min="3" max="3" width="22.77734375" customWidth="1"/>
    <col min="4" max="4" width="15.77734375" bestFit="1" customWidth="1"/>
    <col min="5" max="5" width="30.21875" customWidth="1"/>
    <col min="6" max="6" width="19.21875" bestFit="1" customWidth="1"/>
    <col min="7" max="7" width="31.77734375" customWidth="1"/>
    <col min="8" max="8" width="22" customWidth="1"/>
    <col min="9" max="9" width="23.77734375" customWidth="1"/>
    <col min="10" max="10" width="16.21875" bestFit="1" customWidth="1"/>
    <col min="11" max="11" width="20.21875" style="22" customWidth="1"/>
    <col min="12" max="12" width="59.5546875" customWidth="1"/>
  </cols>
  <sheetData>
    <row r="3" spans="2:12" ht="17.399999999999999" x14ac:dyDescent="0.3">
      <c r="B3" s="71" t="s">
        <v>304</v>
      </c>
      <c r="C3" s="71"/>
      <c r="D3" s="71"/>
      <c r="E3" s="71"/>
      <c r="F3" s="71"/>
      <c r="G3" s="71"/>
      <c r="H3" s="71"/>
      <c r="I3" s="71"/>
      <c r="J3" s="71"/>
      <c r="K3" s="71"/>
      <c r="L3" s="71"/>
    </row>
    <row r="4" spans="2:12" x14ac:dyDescent="0.3">
      <c r="C4" s="13" t="s">
        <v>1</v>
      </c>
    </row>
    <row r="5" spans="2:12" ht="39.6" x14ac:dyDescent="0.3">
      <c r="B5" s="27" t="s">
        <v>2</v>
      </c>
      <c r="C5" s="21" t="s">
        <v>3</v>
      </c>
      <c r="D5" s="21" t="s">
        <v>4</v>
      </c>
      <c r="E5" s="21" t="s">
        <v>5</v>
      </c>
      <c r="F5" s="21" t="s">
        <v>6</v>
      </c>
      <c r="G5" s="21" t="s">
        <v>7</v>
      </c>
      <c r="H5" s="21" t="s">
        <v>306</v>
      </c>
      <c r="I5" s="21" t="s">
        <v>305</v>
      </c>
      <c r="J5" s="21" t="s">
        <v>9</v>
      </c>
      <c r="K5" s="14" t="s">
        <v>10</v>
      </c>
      <c r="L5" s="30" t="s">
        <v>11</v>
      </c>
    </row>
    <row r="6" spans="2:12" ht="28.8" x14ac:dyDescent="0.3">
      <c r="B6" s="69" t="s">
        <v>41</v>
      </c>
      <c r="C6" s="61" t="s">
        <v>13</v>
      </c>
      <c r="D6" s="69" t="s">
        <v>221</v>
      </c>
      <c r="E6" s="61" t="s">
        <v>222</v>
      </c>
      <c r="F6" s="62" t="s">
        <v>223</v>
      </c>
      <c r="G6" s="61" t="s">
        <v>224</v>
      </c>
      <c r="H6" s="63" t="s">
        <v>307</v>
      </c>
      <c r="I6" s="63" t="s">
        <v>307</v>
      </c>
      <c r="J6" s="63" t="s">
        <v>307</v>
      </c>
      <c r="K6" s="62" t="str">
        <f>IFERROR(IF(ABS(J6/H6)&gt;0.1,"Yes","No"),"No")</f>
        <v>No</v>
      </c>
      <c r="L6" s="61"/>
    </row>
    <row r="7" spans="2:12" ht="28.8" x14ac:dyDescent="0.3">
      <c r="B7" s="69" t="s">
        <v>18</v>
      </c>
      <c r="C7" s="61" t="s">
        <v>13</v>
      </c>
      <c r="D7" s="69" t="s">
        <v>85</v>
      </c>
      <c r="E7" s="61" t="s">
        <v>86</v>
      </c>
      <c r="F7" s="62" t="s">
        <v>87</v>
      </c>
      <c r="G7" s="61" t="s">
        <v>88</v>
      </c>
      <c r="H7" s="63" t="s">
        <v>307</v>
      </c>
      <c r="I7" s="63" t="s">
        <v>307</v>
      </c>
      <c r="J7" s="63" t="s">
        <v>307</v>
      </c>
      <c r="K7" s="62" t="str">
        <f t="shared" ref="K7:K70" si="0">IFERROR(IF(ABS(J7/H7)&gt;0.1,"Yes","No"),"No")</f>
        <v>No</v>
      </c>
      <c r="L7" s="61"/>
    </row>
    <row r="8" spans="2:12" ht="28.8" x14ac:dyDescent="0.3">
      <c r="B8" s="69" t="s">
        <v>41</v>
      </c>
      <c r="C8" s="61" t="s">
        <v>13</v>
      </c>
      <c r="D8" s="69" t="s">
        <v>173</v>
      </c>
      <c r="E8" s="61" t="s">
        <v>174</v>
      </c>
      <c r="F8" s="62" t="s">
        <v>175</v>
      </c>
      <c r="G8" s="61" t="s">
        <v>176</v>
      </c>
      <c r="H8" s="63" t="s">
        <v>307</v>
      </c>
      <c r="I8" s="63" t="s">
        <v>307</v>
      </c>
      <c r="J8" s="63" t="s">
        <v>307</v>
      </c>
      <c r="K8" s="62" t="str">
        <f t="shared" si="0"/>
        <v>No</v>
      </c>
      <c r="L8" s="61"/>
    </row>
    <row r="9" spans="2:12" ht="28.8" x14ac:dyDescent="0.3">
      <c r="B9" s="69" t="s">
        <v>18</v>
      </c>
      <c r="C9" s="61" t="s">
        <v>13</v>
      </c>
      <c r="D9" s="69" t="s">
        <v>125</v>
      </c>
      <c r="E9" s="61" t="s">
        <v>126</v>
      </c>
      <c r="F9" s="62" t="s">
        <v>127</v>
      </c>
      <c r="G9" s="61" t="s">
        <v>128</v>
      </c>
      <c r="H9" s="63" t="s">
        <v>307</v>
      </c>
      <c r="I9" s="63" t="s">
        <v>307</v>
      </c>
      <c r="J9" s="63" t="s">
        <v>307</v>
      </c>
      <c r="K9" s="62" t="str">
        <f t="shared" si="0"/>
        <v>No</v>
      </c>
      <c r="L9" s="61"/>
    </row>
    <row r="10" spans="2:12" ht="28.8" x14ac:dyDescent="0.3">
      <c r="B10" s="69" t="s">
        <v>18</v>
      </c>
      <c r="C10" s="61" t="s">
        <v>13</v>
      </c>
      <c r="D10" s="69" t="s">
        <v>153</v>
      </c>
      <c r="E10" s="61" t="s">
        <v>154</v>
      </c>
      <c r="F10" s="62" t="s">
        <v>155</v>
      </c>
      <c r="G10" s="61" t="s">
        <v>156</v>
      </c>
      <c r="H10" s="63" t="s">
        <v>307</v>
      </c>
      <c r="I10" s="63" t="s">
        <v>307</v>
      </c>
      <c r="J10" s="63" t="s">
        <v>307</v>
      </c>
      <c r="K10" s="62" t="str">
        <f t="shared" si="0"/>
        <v>No</v>
      </c>
      <c r="L10" s="61"/>
    </row>
    <row r="11" spans="2:12" ht="28.8" x14ac:dyDescent="0.3">
      <c r="B11" s="69" t="s">
        <v>18</v>
      </c>
      <c r="C11" s="61" t="s">
        <v>13</v>
      </c>
      <c r="D11" s="69" t="s">
        <v>141</v>
      </c>
      <c r="E11" s="61" t="s">
        <v>142</v>
      </c>
      <c r="F11" s="62" t="s">
        <v>143</v>
      </c>
      <c r="G11" s="61" t="s">
        <v>144</v>
      </c>
      <c r="H11" s="63" t="s">
        <v>307</v>
      </c>
      <c r="I11" s="63" t="s">
        <v>307</v>
      </c>
      <c r="J11" s="63" t="s">
        <v>307</v>
      </c>
      <c r="K11" s="62" t="str">
        <f t="shared" si="0"/>
        <v>No</v>
      </c>
      <c r="L11" s="61"/>
    </row>
    <row r="12" spans="2:12" ht="28.8" x14ac:dyDescent="0.3">
      <c r="B12" s="69" t="s">
        <v>18</v>
      </c>
      <c r="C12" s="61" t="s">
        <v>13</v>
      </c>
      <c r="D12" s="69" t="s">
        <v>177</v>
      </c>
      <c r="E12" s="61" t="s">
        <v>178</v>
      </c>
      <c r="F12" s="62" t="s">
        <v>179</v>
      </c>
      <c r="G12" s="61" t="s">
        <v>180</v>
      </c>
      <c r="H12" s="63" t="s">
        <v>307</v>
      </c>
      <c r="I12" s="63" t="s">
        <v>307</v>
      </c>
      <c r="J12" s="63" t="s">
        <v>307</v>
      </c>
      <c r="K12" s="62" t="str">
        <f t="shared" si="0"/>
        <v>No</v>
      </c>
      <c r="L12" s="61"/>
    </row>
    <row r="13" spans="2:12" ht="28.8" x14ac:dyDescent="0.3">
      <c r="B13" s="69" t="s">
        <v>18</v>
      </c>
      <c r="C13" s="61" t="s">
        <v>13</v>
      </c>
      <c r="D13" s="69" t="s">
        <v>73</v>
      </c>
      <c r="E13" s="61" t="s">
        <v>74</v>
      </c>
      <c r="F13" s="62" t="s">
        <v>75</v>
      </c>
      <c r="G13" s="61" t="s">
        <v>76</v>
      </c>
      <c r="H13" s="63" t="s">
        <v>307</v>
      </c>
      <c r="I13" s="63" t="s">
        <v>307</v>
      </c>
      <c r="J13" s="63" t="s">
        <v>307</v>
      </c>
      <c r="K13" s="62" t="str">
        <f t="shared" si="0"/>
        <v>No</v>
      </c>
      <c r="L13" s="61"/>
    </row>
    <row r="14" spans="2:12" ht="28.8" x14ac:dyDescent="0.3">
      <c r="B14" s="69" t="s">
        <v>18</v>
      </c>
      <c r="C14" s="61" t="s">
        <v>13</v>
      </c>
      <c r="D14" s="69" t="s">
        <v>73</v>
      </c>
      <c r="E14" s="61" t="s">
        <v>74</v>
      </c>
      <c r="F14" s="62" t="s">
        <v>89</v>
      </c>
      <c r="G14" s="61" t="s">
        <v>90</v>
      </c>
      <c r="H14" s="63" t="s">
        <v>307</v>
      </c>
      <c r="I14" s="63" t="s">
        <v>307</v>
      </c>
      <c r="J14" s="63" t="s">
        <v>307</v>
      </c>
      <c r="K14" s="62" t="str">
        <f t="shared" si="0"/>
        <v>No</v>
      </c>
      <c r="L14" s="61"/>
    </row>
    <row r="15" spans="2:12" ht="43.2" x14ac:dyDescent="0.3">
      <c r="B15" s="69" t="s">
        <v>18</v>
      </c>
      <c r="C15" s="61" t="s">
        <v>13</v>
      </c>
      <c r="D15" s="69" t="s">
        <v>73</v>
      </c>
      <c r="E15" s="61" t="s">
        <v>74</v>
      </c>
      <c r="F15" s="62" t="s">
        <v>107</v>
      </c>
      <c r="G15" s="61" t="s">
        <v>108</v>
      </c>
      <c r="H15" s="63" t="s">
        <v>307</v>
      </c>
      <c r="I15" s="63" t="s">
        <v>307</v>
      </c>
      <c r="J15" s="63" t="s">
        <v>307</v>
      </c>
      <c r="K15" s="62" t="str">
        <f t="shared" si="0"/>
        <v>No</v>
      </c>
      <c r="L15" s="61"/>
    </row>
    <row r="16" spans="2:12" ht="28.8" x14ac:dyDescent="0.3">
      <c r="B16" s="69" t="s">
        <v>41</v>
      </c>
      <c r="C16" s="61" t="s">
        <v>13</v>
      </c>
      <c r="D16" s="69" t="s">
        <v>129</v>
      </c>
      <c r="E16" s="61" t="s">
        <v>130</v>
      </c>
      <c r="F16" s="62" t="s">
        <v>131</v>
      </c>
      <c r="G16" s="61" t="s">
        <v>132</v>
      </c>
      <c r="H16" s="63" t="s">
        <v>307</v>
      </c>
      <c r="I16" s="63">
        <v>0</v>
      </c>
      <c r="J16" s="63" t="s">
        <v>307</v>
      </c>
      <c r="K16" s="62" t="str">
        <f t="shared" si="0"/>
        <v>No</v>
      </c>
      <c r="L16" s="61"/>
    </row>
    <row r="17" spans="2:12" ht="28.8" x14ac:dyDescent="0.3">
      <c r="B17" s="69" t="s">
        <v>41</v>
      </c>
      <c r="C17" s="61" t="s">
        <v>42</v>
      </c>
      <c r="D17" s="69" t="s">
        <v>43</v>
      </c>
      <c r="E17" s="61" t="s">
        <v>44</v>
      </c>
      <c r="F17" s="62" t="s">
        <v>45</v>
      </c>
      <c r="G17" s="61" t="s">
        <v>46</v>
      </c>
      <c r="H17" s="63" t="s">
        <v>307</v>
      </c>
      <c r="I17" s="63" t="s">
        <v>307</v>
      </c>
      <c r="J17" s="63" t="s">
        <v>307</v>
      </c>
      <c r="K17" s="62" t="str">
        <f t="shared" si="0"/>
        <v>No</v>
      </c>
      <c r="L17" s="66"/>
    </row>
    <row r="18" spans="2:12" ht="28.8" x14ac:dyDescent="0.3">
      <c r="B18" s="69" t="s">
        <v>18</v>
      </c>
      <c r="C18" s="61" t="s">
        <v>42</v>
      </c>
      <c r="D18" s="69" t="s">
        <v>111</v>
      </c>
      <c r="E18" s="61" t="s">
        <v>44</v>
      </c>
      <c r="F18" s="62" t="s">
        <v>112</v>
      </c>
      <c r="G18" s="61" t="s">
        <v>113</v>
      </c>
      <c r="H18" s="63" t="s">
        <v>307</v>
      </c>
      <c r="I18" s="63" t="s">
        <v>307</v>
      </c>
      <c r="J18" s="63" t="s">
        <v>307</v>
      </c>
      <c r="K18" s="62" t="str">
        <f t="shared" si="0"/>
        <v>No</v>
      </c>
      <c r="L18" s="61"/>
    </row>
    <row r="19" spans="2:12" ht="28.8" x14ac:dyDescent="0.3">
      <c r="B19" s="69" t="s">
        <v>99</v>
      </c>
      <c r="C19" s="61" t="s">
        <v>42</v>
      </c>
      <c r="D19" s="69" t="s">
        <v>100</v>
      </c>
      <c r="E19" s="61" t="s">
        <v>44</v>
      </c>
      <c r="F19" s="62" t="s">
        <v>101</v>
      </c>
      <c r="G19" s="61" t="s">
        <v>102</v>
      </c>
      <c r="H19" s="67">
        <v>0</v>
      </c>
      <c r="I19" s="67">
        <v>0</v>
      </c>
      <c r="J19" s="67">
        <v>0</v>
      </c>
      <c r="K19" s="62" t="str">
        <f t="shared" si="0"/>
        <v>No</v>
      </c>
      <c r="L19" s="61"/>
    </row>
    <row r="20" spans="2:12" ht="28.8" x14ac:dyDescent="0.3">
      <c r="B20" s="69" t="s">
        <v>99</v>
      </c>
      <c r="C20" s="61" t="s">
        <v>42</v>
      </c>
      <c r="D20" s="69" t="s">
        <v>122</v>
      </c>
      <c r="E20" s="61" t="s">
        <v>44</v>
      </c>
      <c r="F20" s="62" t="s">
        <v>123</v>
      </c>
      <c r="G20" s="61" t="s">
        <v>124</v>
      </c>
      <c r="H20" s="63" t="s">
        <v>307</v>
      </c>
      <c r="I20" s="63" t="s">
        <v>307</v>
      </c>
      <c r="J20" s="63" t="s">
        <v>307</v>
      </c>
      <c r="K20" s="62" t="str">
        <f t="shared" si="0"/>
        <v>No</v>
      </c>
      <c r="L20" s="61"/>
    </row>
    <row r="21" spans="2:12" ht="28.8" x14ac:dyDescent="0.3">
      <c r="B21" s="69" t="s">
        <v>41</v>
      </c>
      <c r="C21" s="61" t="s">
        <v>60</v>
      </c>
      <c r="D21" s="69" t="s">
        <v>206</v>
      </c>
      <c r="E21" s="61" t="s">
        <v>207</v>
      </c>
      <c r="F21" s="62" t="s">
        <v>208</v>
      </c>
      <c r="G21" s="61" t="s">
        <v>209</v>
      </c>
      <c r="H21" s="63" t="s">
        <v>307</v>
      </c>
      <c r="I21" s="63">
        <v>0</v>
      </c>
      <c r="J21" s="63" t="s">
        <v>307</v>
      </c>
      <c r="K21" s="62" t="str">
        <f t="shared" si="0"/>
        <v>No</v>
      </c>
      <c r="L21" s="61"/>
    </row>
    <row r="22" spans="2:12" ht="28.8" x14ac:dyDescent="0.3">
      <c r="B22" s="69" t="s">
        <v>41</v>
      </c>
      <c r="C22" s="61" t="s">
        <v>60</v>
      </c>
      <c r="D22" s="69" t="s">
        <v>61</v>
      </c>
      <c r="E22" s="61" t="s">
        <v>62</v>
      </c>
      <c r="F22" s="62" t="s">
        <v>63</v>
      </c>
      <c r="G22" s="61" t="s">
        <v>64</v>
      </c>
      <c r="H22" s="63" t="s">
        <v>307</v>
      </c>
      <c r="I22" s="63" t="s">
        <v>307</v>
      </c>
      <c r="J22" s="63" t="s">
        <v>307</v>
      </c>
      <c r="K22" s="62" t="str">
        <f t="shared" si="0"/>
        <v>No</v>
      </c>
      <c r="L22" s="66"/>
    </row>
    <row r="23" spans="2:12" ht="43.2" x14ac:dyDescent="0.3">
      <c r="B23" s="69" t="s">
        <v>41</v>
      </c>
      <c r="C23" s="61" t="s">
        <v>60</v>
      </c>
      <c r="D23" s="69" t="s">
        <v>61</v>
      </c>
      <c r="E23" s="61" t="s">
        <v>62</v>
      </c>
      <c r="F23" s="62" t="s">
        <v>210</v>
      </c>
      <c r="G23" s="61" t="s">
        <v>211</v>
      </c>
      <c r="H23" s="63" t="s">
        <v>307</v>
      </c>
      <c r="I23" s="63">
        <v>0</v>
      </c>
      <c r="J23" s="63" t="s">
        <v>307</v>
      </c>
      <c r="K23" s="62" t="str">
        <f t="shared" si="0"/>
        <v>No</v>
      </c>
      <c r="L23" s="61"/>
    </row>
    <row r="24" spans="2:12" ht="43.2" x14ac:dyDescent="0.3">
      <c r="B24" s="69" t="s">
        <v>12</v>
      </c>
      <c r="C24" s="61" t="s">
        <v>60</v>
      </c>
      <c r="D24" s="69" t="s">
        <v>61</v>
      </c>
      <c r="E24" s="61" t="s">
        <v>62</v>
      </c>
      <c r="F24" s="62" t="s">
        <v>213</v>
      </c>
      <c r="G24" s="61" t="s">
        <v>214</v>
      </c>
      <c r="H24" s="63" t="s">
        <v>307</v>
      </c>
      <c r="I24" s="63">
        <v>0</v>
      </c>
      <c r="J24" s="63" t="s">
        <v>307</v>
      </c>
      <c r="K24" s="62" t="str">
        <f t="shared" si="0"/>
        <v>No</v>
      </c>
      <c r="L24" s="61"/>
    </row>
    <row r="25" spans="2:12" ht="28.8" x14ac:dyDescent="0.3">
      <c r="B25" s="69" t="s">
        <v>99</v>
      </c>
      <c r="C25" s="61" t="s">
        <v>60</v>
      </c>
      <c r="D25" s="69" t="s">
        <v>61</v>
      </c>
      <c r="E25" s="61" t="s">
        <v>62</v>
      </c>
      <c r="F25" s="62" t="s">
        <v>215</v>
      </c>
      <c r="G25" s="61" t="s">
        <v>216</v>
      </c>
      <c r="H25" s="63" t="s">
        <v>307</v>
      </c>
      <c r="I25" s="63">
        <v>0</v>
      </c>
      <c r="J25" s="63" t="s">
        <v>307</v>
      </c>
      <c r="K25" s="62" t="str">
        <f t="shared" si="0"/>
        <v>No</v>
      </c>
      <c r="L25" s="61"/>
    </row>
    <row r="26" spans="2:12" ht="28.8" x14ac:dyDescent="0.3">
      <c r="B26" s="69" t="s">
        <v>99</v>
      </c>
      <c r="C26" s="61" t="s">
        <v>60</v>
      </c>
      <c r="D26" s="69" t="s">
        <v>61</v>
      </c>
      <c r="E26" s="61" t="s">
        <v>62</v>
      </c>
      <c r="F26" s="62" t="s">
        <v>217</v>
      </c>
      <c r="G26" s="61" t="s">
        <v>218</v>
      </c>
      <c r="H26" s="63" t="s">
        <v>307</v>
      </c>
      <c r="I26" s="63">
        <v>0</v>
      </c>
      <c r="J26" s="63" t="s">
        <v>307</v>
      </c>
      <c r="K26" s="62" t="str">
        <f t="shared" si="0"/>
        <v>No</v>
      </c>
      <c r="L26" s="61"/>
    </row>
    <row r="27" spans="2:12" x14ac:dyDescent="0.3">
      <c r="B27" s="69" t="s">
        <v>99</v>
      </c>
      <c r="C27" s="61" t="s">
        <v>60</v>
      </c>
      <c r="D27" s="69" t="s">
        <v>61</v>
      </c>
      <c r="E27" s="61" t="s">
        <v>62</v>
      </c>
      <c r="F27" s="62" t="s">
        <v>219</v>
      </c>
      <c r="G27" s="61" t="s">
        <v>220</v>
      </c>
      <c r="H27" s="63" t="s">
        <v>307</v>
      </c>
      <c r="I27" s="63">
        <v>0</v>
      </c>
      <c r="J27" s="63" t="s">
        <v>307</v>
      </c>
      <c r="K27" s="62" t="str">
        <f t="shared" si="0"/>
        <v>No</v>
      </c>
      <c r="L27" s="61"/>
    </row>
    <row r="28" spans="2:12" ht="86.4" x14ac:dyDescent="0.3">
      <c r="B28" s="69" t="s">
        <v>12</v>
      </c>
      <c r="C28" s="61" t="s">
        <v>13</v>
      </c>
      <c r="D28" s="69" t="s">
        <v>199</v>
      </c>
      <c r="E28" s="61" t="s">
        <v>200</v>
      </c>
      <c r="F28" s="62" t="s">
        <v>201</v>
      </c>
      <c r="G28" s="61" t="s">
        <v>202</v>
      </c>
      <c r="H28" s="63">
        <v>97013.999999999985</v>
      </c>
      <c r="I28" s="63">
        <v>134200.89768999998</v>
      </c>
      <c r="J28" s="63">
        <v>37186.897689999998</v>
      </c>
      <c r="K28" s="62" t="str">
        <f t="shared" si="0"/>
        <v>Yes</v>
      </c>
      <c r="L28" s="61" t="s">
        <v>314</v>
      </c>
    </row>
    <row r="29" spans="2:12" ht="28.8" x14ac:dyDescent="0.3">
      <c r="B29" s="69" t="s">
        <v>41</v>
      </c>
      <c r="C29" s="61" t="s">
        <v>13</v>
      </c>
      <c r="D29" s="69" t="s">
        <v>199</v>
      </c>
      <c r="E29" s="61" t="s">
        <v>200</v>
      </c>
      <c r="F29" s="62" t="s">
        <v>225</v>
      </c>
      <c r="G29" s="61" t="s">
        <v>226</v>
      </c>
      <c r="H29" s="63" t="s">
        <v>307</v>
      </c>
      <c r="I29" s="63">
        <v>0</v>
      </c>
      <c r="J29" s="63" t="s">
        <v>307</v>
      </c>
      <c r="K29" s="62" t="str">
        <f t="shared" si="0"/>
        <v>No</v>
      </c>
      <c r="L29" s="61"/>
    </row>
    <row r="30" spans="2:12" ht="57.6" x14ac:dyDescent="0.3">
      <c r="B30" s="69" t="s">
        <v>41</v>
      </c>
      <c r="C30" s="61" t="s">
        <v>13</v>
      </c>
      <c r="D30" s="69" t="s">
        <v>199</v>
      </c>
      <c r="E30" s="61" t="s">
        <v>200</v>
      </c>
      <c r="F30" s="62" t="s">
        <v>227</v>
      </c>
      <c r="G30" s="61" t="s">
        <v>228</v>
      </c>
      <c r="H30" s="63" t="s">
        <v>307</v>
      </c>
      <c r="I30" s="63">
        <v>0</v>
      </c>
      <c r="J30" s="63" t="s">
        <v>307</v>
      </c>
      <c r="K30" s="62" t="str">
        <f t="shared" si="0"/>
        <v>No</v>
      </c>
      <c r="L30" s="61"/>
    </row>
    <row r="31" spans="2:12" ht="28.8" x14ac:dyDescent="0.3">
      <c r="B31" s="69" t="s">
        <v>12</v>
      </c>
      <c r="C31" s="61" t="s">
        <v>13</v>
      </c>
      <c r="D31" s="69" t="s">
        <v>14</v>
      </c>
      <c r="E31" s="61" t="s">
        <v>15</v>
      </c>
      <c r="F31" s="62" t="s">
        <v>16</v>
      </c>
      <c r="G31" s="61" t="s">
        <v>17</v>
      </c>
      <c r="H31" s="63">
        <v>960417.82438000012</v>
      </c>
      <c r="I31" s="63">
        <v>999783.16996999993</v>
      </c>
      <c r="J31" s="63">
        <v>39365.345589999808</v>
      </c>
      <c r="K31" s="62" t="str">
        <f t="shared" si="0"/>
        <v>No</v>
      </c>
      <c r="L31" s="61"/>
    </row>
    <row r="32" spans="2:12" ht="28.8" x14ac:dyDescent="0.3">
      <c r="B32" s="69" t="s">
        <v>12</v>
      </c>
      <c r="C32" s="61" t="s">
        <v>13</v>
      </c>
      <c r="D32" s="69" t="s">
        <v>65</v>
      </c>
      <c r="E32" s="61" t="s">
        <v>66</v>
      </c>
      <c r="F32" s="62" t="s">
        <v>164</v>
      </c>
      <c r="G32" s="61" t="s">
        <v>165</v>
      </c>
      <c r="H32" s="63" t="s">
        <v>307</v>
      </c>
      <c r="I32" s="63" t="s">
        <v>307</v>
      </c>
      <c r="J32" s="63" t="s">
        <v>307</v>
      </c>
      <c r="K32" s="62" t="str">
        <f t="shared" si="0"/>
        <v>No</v>
      </c>
      <c r="L32" s="61"/>
    </row>
    <row r="33" spans="2:12" ht="48" customHeight="1" x14ac:dyDescent="0.3">
      <c r="B33" s="69" t="s">
        <v>12</v>
      </c>
      <c r="C33" s="61" t="s">
        <v>13</v>
      </c>
      <c r="D33" s="69" t="s">
        <v>65</v>
      </c>
      <c r="E33" s="61" t="s">
        <v>66</v>
      </c>
      <c r="F33" s="62" t="s">
        <v>67</v>
      </c>
      <c r="G33" s="61" t="s">
        <v>68</v>
      </c>
      <c r="H33" s="63">
        <v>4899.9999999999982</v>
      </c>
      <c r="I33" s="63">
        <v>4042.319</v>
      </c>
      <c r="J33" s="63">
        <v>-857.68099999999822</v>
      </c>
      <c r="K33" s="62" t="str">
        <f t="shared" si="0"/>
        <v>Yes</v>
      </c>
      <c r="L33" s="61" t="s">
        <v>309</v>
      </c>
    </row>
    <row r="34" spans="2:12" ht="57.6" x14ac:dyDescent="0.3">
      <c r="B34" s="69" t="s">
        <v>12</v>
      </c>
      <c r="C34" s="61" t="s">
        <v>13</v>
      </c>
      <c r="D34" s="69" t="s">
        <v>103</v>
      </c>
      <c r="E34" s="61" t="s">
        <v>104</v>
      </c>
      <c r="F34" s="62" t="s">
        <v>105</v>
      </c>
      <c r="G34" s="61" t="s">
        <v>106</v>
      </c>
      <c r="H34" s="63">
        <v>6907.3689999999997</v>
      </c>
      <c r="I34" s="63">
        <v>3398.4201000000003</v>
      </c>
      <c r="J34" s="63">
        <v>-3508.9488999999994</v>
      </c>
      <c r="K34" s="62" t="str">
        <f t="shared" si="0"/>
        <v>Yes</v>
      </c>
      <c r="L34" s="70" t="s">
        <v>332</v>
      </c>
    </row>
    <row r="35" spans="2:12" ht="57.6" x14ac:dyDescent="0.3">
      <c r="B35" s="69" t="s">
        <v>12</v>
      </c>
      <c r="C35" s="61" t="s">
        <v>13</v>
      </c>
      <c r="D35" s="69" t="s">
        <v>149</v>
      </c>
      <c r="E35" s="61" t="s">
        <v>150</v>
      </c>
      <c r="F35" s="62" t="s">
        <v>151</v>
      </c>
      <c r="G35" s="61" t="s">
        <v>152</v>
      </c>
      <c r="H35" s="63">
        <v>5799.79216</v>
      </c>
      <c r="I35" s="63">
        <v>7643.3055999999988</v>
      </c>
      <c r="J35" s="63">
        <v>1843.5134399999988</v>
      </c>
      <c r="K35" s="62" t="str">
        <f t="shared" si="0"/>
        <v>Yes</v>
      </c>
      <c r="L35" s="61" t="s">
        <v>312</v>
      </c>
    </row>
    <row r="36" spans="2:12" ht="72" x14ac:dyDescent="0.3">
      <c r="B36" s="69" t="s">
        <v>12</v>
      </c>
      <c r="C36" s="61" t="s">
        <v>13</v>
      </c>
      <c r="D36" s="69" t="s">
        <v>81</v>
      </c>
      <c r="E36" s="61" t="s">
        <v>82</v>
      </c>
      <c r="F36" s="62" t="s">
        <v>83</v>
      </c>
      <c r="G36" s="61" t="s">
        <v>84</v>
      </c>
      <c r="H36" s="63">
        <v>5835.0349999999999</v>
      </c>
      <c r="I36" s="63">
        <v>2993.9931900000001</v>
      </c>
      <c r="J36" s="63">
        <v>-2841.0418099999997</v>
      </c>
      <c r="K36" s="62" t="str">
        <f t="shared" si="0"/>
        <v>Yes</v>
      </c>
      <c r="L36" s="70" t="s">
        <v>331</v>
      </c>
    </row>
    <row r="37" spans="2:12" ht="43.2" x14ac:dyDescent="0.3">
      <c r="B37" s="69" t="s">
        <v>12</v>
      </c>
      <c r="C37" s="61" t="s">
        <v>13</v>
      </c>
      <c r="D37" s="69" t="s">
        <v>37</v>
      </c>
      <c r="E37" s="61" t="s">
        <v>38</v>
      </c>
      <c r="F37" s="62" t="s">
        <v>39</v>
      </c>
      <c r="G37" s="61" t="s">
        <v>40</v>
      </c>
      <c r="H37" s="63">
        <v>19800.024000000001</v>
      </c>
      <c r="I37" s="63">
        <v>16866.84922</v>
      </c>
      <c r="J37" s="63">
        <v>-2933.1747800000012</v>
      </c>
      <c r="K37" s="62" t="str">
        <f t="shared" si="0"/>
        <v>Yes</v>
      </c>
      <c r="L37" s="61" t="s">
        <v>308</v>
      </c>
    </row>
    <row r="38" spans="2:12" ht="28.8" x14ac:dyDescent="0.3">
      <c r="B38" s="69" t="s">
        <v>12</v>
      </c>
      <c r="C38" s="61" t="s">
        <v>13</v>
      </c>
      <c r="D38" s="69" t="s">
        <v>160</v>
      </c>
      <c r="E38" s="61" t="s">
        <v>161</v>
      </c>
      <c r="F38" s="62" t="s">
        <v>162</v>
      </c>
      <c r="G38" s="61" t="s">
        <v>163</v>
      </c>
      <c r="H38" s="63" t="s">
        <v>307</v>
      </c>
      <c r="I38" s="63" t="s">
        <v>307</v>
      </c>
      <c r="J38" s="63" t="s">
        <v>307</v>
      </c>
      <c r="K38" s="62" t="str">
        <f t="shared" si="0"/>
        <v>No</v>
      </c>
      <c r="L38" s="61"/>
    </row>
    <row r="39" spans="2:12" ht="28.8" x14ac:dyDescent="0.3">
      <c r="B39" s="69" t="s">
        <v>12</v>
      </c>
      <c r="C39" s="61" t="s">
        <v>13</v>
      </c>
      <c r="D39" s="69" t="s">
        <v>184</v>
      </c>
      <c r="E39" s="61" t="s">
        <v>185</v>
      </c>
      <c r="F39" s="62" t="s">
        <v>186</v>
      </c>
      <c r="G39" s="61" t="s">
        <v>187</v>
      </c>
      <c r="H39" s="63" t="s">
        <v>307</v>
      </c>
      <c r="I39" s="63" t="s">
        <v>307</v>
      </c>
      <c r="J39" s="63" t="s">
        <v>307</v>
      </c>
      <c r="K39" s="62" t="str">
        <f t="shared" si="0"/>
        <v>No</v>
      </c>
      <c r="L39" s="61"/>
    </row>
    <row r="40" spans="2:12" ht="28.8" x14ac:dyDescent="0.3">
      <c r="B40" s="69" t="s">
        <v>12</v>
      </c>
      <c r="C40" s="61" t="s">
        <v>13</v>
      </c>
      <c r="D40" s="69" t="s">
        <v>25</v>
      </c>
      <c r="E40" s="61" t="s">
        <v>26</v>
      </c>
      <c r="F40" s="62" t="s">
        <v>27</v>
      </c>
      <c r="G40" s="61" t="s">
        <v>28</v>
      </c>
      <c r="H40" s="63" t="s">
        <v>307</v>
      </c>
      <c r="I40" s="63" t="s">
        <v>307</v>
      </c>
      <c r="J40" s="63" t="s">
        <v>307</v>
      </c>
      <c r="K40" s="62" t="str">
        <f t="shared" si="0"/>
        <v>No</v>
      </c>
      <c r="L40" s="61"/>
    </row>
    <row r="41" spans="2:12" ht="43.2" x14ac:dyDescent="0.3">
      <c r="B41" s="69" t="s">
        <v>12</v>
      </c>
      <c r="C41" s="61" t="s">
        <v>13</v>
      </c>
      <c r="D41" s="69" t="s">
        <v>69</v>
      </c>
      <c r="E41" s="61" t="s">
        <v>70</v>
      </c>
      <c r="F41" s="62" t="s">
        <v>71</v>
      </c>
      <c r="G41" s="61" t="s">
        <v>72</v>
      </c>
      <c r="H41" s="63">
        <v>9800.0391899999995</v>
      </c>
      <c r="I41" s="63">
        <v>11569.517719999998</v>
      </c>
      <c r="J41" s="63">
        <v>1769.4785299999985</v>
      </c>
      <c r="K41" s="62" t="str">
        <f t="shared" si="0"/>
        <v>Yes</v>
      </c>
      <c r="L41" s="61" t="s">
        <v>335</v>
      </c>
    </row>
    <row r="42" spans="2:12" ht="28.8" x14ac:dyDescent="0.3">
      <c r="B42" s="69" t="s">
        <v>99</v>
      </c>
      <c r="C42" s="61" t="s">
        <v>13</v>
      </c>
      <c r="D42" s="69" t="s">
        <v>229</v>
      </c>
      <c r="E42" s="61" t="s">
        <v>230</v>
      </c>
      <c r="F42" s="62" t="s">
        <v>231</v>
      </c>
      <c r="G42" s="61" t="s">
        <v>232</v>
      </c>
      <c r="H42" s="63" t="s">
        <v>307</v>
      </c>
      <c r="I42" s="63">
        <v>0</v>
      </c>
      <c r="J42" s="63" t="s">
        <v>307</v>
      </c>
      <c r="K42" s="62" t="str">
        <f t="shared" si="0"/>
        <v>No</v>
      </c>
      <c r="L42" s="61"/>
    </row>
    <row r="43" spans="2:12" ht="28.8" x14ac:dyDescent="0.3">
      <c r="B43" s="69" t="s">
        <v>99</v>
      </c>
      <c r="C43" s="61" t="s">
        <v>13</v>
      </c>
      <c r="D43" s="69" t="s">
        <v>25</v>
      </c>
      <c r="E43" s="61" t="s">
        <v>26</v>
      </c>
      <c r="F43" s="62" t="s">
        <v>233</v>
      </c>
      <c r="G43" s="61" t="s">
        <v>234</v>
      </c>
      <c r="H43" s="63" t="s">
        <v>307</v>
      </c>
      <c r="I43" s="63">
        <v>0</v>
      </c>
      <c r="J43" s="63" t="s">
        <v>307</v>
      </c>
      <c r="K43" s="62" t="str">
        <f t="shared" si="0"/>
        <v>No</v>
      </c>
      <c r="L43" s="61"/>
    </row>
    <row r="44" spans="2:12" ht="28.8" x14ac:dyDescent="0.3">
      <c r="B44" s="69" t="s">
        <v>12</v>
      </c>
      <c r="C44" s="61" t="s">
        <v>13</v>
      </c>
      <c r="D44" s="69" t="s">
        <v>188</v>
      </c>
      <c r="E44" s="61" t="s">
        <v>189</v>
      </c>
      <c r="F44" s="62" t="s">
        <v>190</v>
      </c>
      <c r="G44" s="61" t="s">
        <v>191</v>
      </c>
      <c r="H44" s="63" t="s">
        <v>307</v>
      </c>
      <c r="I44" s="63" t="s">
        <v>307</v>
      </c>
      <c r="J44" s="63" t="s">
        <v>307</v>
      </c>
      <c r="K44" s="62" t="str">
        <f t="shared" si="0"/>
        <v>No</v>
      </c>
      <c r="L44" s="61"/>
    </row>
    <row r="45" spans="2:12" ht="43.2" x14ac:dyDescent="0.3">
      <c r="B45" s="69" t="s">
        <v>41</v>
      </c>
      <c r="C45" s="61" t="s">
        <v>118</v>
      </c>
      <c r="D45" s="69" t="s">
        <v>235</v>
      </c>
      <c r="E45" s="61" t="s">
        <v>134</v>
      </c>
      <c r="F45" s="62" t="s">
        <v>236</v>
      </c>
      <c r="G45" s="61" t="s">
        <v>237</v>
      </c>
      <c r="H45" s="63" t="s">
        <v>307</v>
      </c>
      <c r="I45" s="63">
        <v>0</v>
      </c>
      <c r="J45" s="63" t="s">
        <v>307</v>
      </c>
      <c r="K45" s="62" t="str">
        <f t="shared" si="0"/>
        <v>No</v>
      </c>
      <c r="L45" s="61"/>
    </row>
    <row r="46" spans="2:12" ht="43.2" x14ac:dyDescent="0.3">
      <c r="B46" s="69" t="s">
        <v>41</v>
      </c>
      <c r="C46" s="61" t="s">
        <v>118</v>
      </c>
      <c r="D46" s="69" t="s">
        <v>235</v>
      </c>
      <c r="E46" s="61" t="s">
        <v>134</v>
      </c>
      <c r="F46" s="62" t="s">
        <v>238</v>
      </c>
      <c r="G46" s="61" t="s">
        <v>239</v>
      </c>
      <c r="H46" s="63" t="s">
        <v>307</v>
      </c>
      <c r="I46" s="63">
        <v>0</v>
      </c>
      <c r="J46" s="63" t="s">
        <v>307</v>
      </c>
      <c r="K46" s="62" t="str">
        <f t="shared" si="0"/>
        <v>No</v>
      </c>
      <c r="L46" s="61"/>
    </row>
    <row r="47" spans="2:12" ht="43.2" x14ac:dyDescent="0.3">
      <c r="B47" s="69" t="s">
        <v>99</v>
      </c>
      <c r="C47" s="61" t="s">
        <v>118</v>
      </c>
      <c r="D47" s="69" t="s">
        <v>100</v>
      </c>
      <c r="E47" s="61" t="s">
        <v>119</v>
      </c>
      <c r="F47" s="62" t="s">
        <v>240</v>
      </c>
      <c r="G47" s="61" t="s">
        <v>241</v>
      </c>
      <c r="H47" s="63" t="s">
        <v>307</v>
      </c>
      <c r="I47" s="63">
        <v>0</v>
      </c>
      <c r="J47" s="63" t="s">
        <v>307</v>
      </c>
      <c r="K47" s="62" t="str">
        <f t="shared" si="0"/>
        <v>No</v>
      </c>
      <c r="L47" s="61"/>
    </row>
    <row r="48" spans="2:12" ht="86.4" x14ac:dyDescent="0.3">
      <c r="B48" s="69" t="s">
        <v>12</v>
      </c>
      <c r="C48" s="61" t="s">
        <v>118</v>
      </c>
      <c r="D48" s="69" t="s">
        <v>100</v>
      </c>
      <c r="E48" s="61" t="s">
        <v>119</v>
      </c>
      <c r="F48" s="62" t="s">
        <v>120</v>
      </c>
      <c r="G48" s="61" t="s">
        <v>121</v>
      </c>
      <c r="H48" s="63" t="s">
        <v>307</v>
      </c>
      <c r="I48" s="63" t="s">
        <v>307</v>
      </c>
      <c r="J48" s="63" t="s">
        <v>307</v>
      </c>
      <c r="K48" s="62" t="str">
        <f t="shared" si="0"/>
        <v>No</v>
      </c>
      <c r="L48" s="61"/>
    </row>
    <row r="49" spans="2:12" ht="86.4" x14ac:dyDescent="0.3">
      <c r="B49" s="69" t="s">
        <v>12</v>
      </c>
      <c r="C49" s="61" t="s">
        <v>118</v>
      </c>
      <c r="D49" s="69" t="s">
        <v>242</v>
      </c>
      <c r="E49" s="61" t="s">
        <v>243</v>
      </c>
      <c r="F49" s="62" t="s">
        <v>244</v>
      </c>
      <c r="G49" s="61" t="s">
        <v>245</v>
      </c>
      <c r="H49" s="63" t="s">
        <v>307</v>
      </c>
      <c r="I49" s="63">
        <v>0</v>
      </c>
      <c r="J49" s="63" t="s">
        <v>307</v>
      </c>
      <c r="K49" s="62" t="str">
        <f t="shared" si="0"/>
        <v>No</v>
      </c>
      <c r="L49" s="61"/>
    </row>
    <row r="50" spans="2:12" ht="43.2" x14ac:dyDescent="0.3">
      <c r="B50" s="69" t="s">
        <v>99</v>
      </c>
      <c r="C50" s="61" t="s">
        <v>118</v>
      </c>
      <c r="D50" s="69" t="s">
        <v>133</v>
      </c>
      <c r="E50" s="61" t="s">
        <v>134</v>
      </c>
      <c r="F50" s="62" t="s">
        <v>246</v>
      </c>
      <c r="G50" s="61" t="s">
        <v>247</v>
      </c>
      <c r="H50" s="63" t="s">
        <v>307</v>
      </c>
      <c r="I50" s="63">
        <v>0</v>
      </c>
      <c r="J50" s="63" t="s">
        <v>307</v>
      </c>
      <c r="K50" s="62" t="str">
        <f t="shared" si="0"/>
        <v>No</v>
      </c>
      <c r="L50" s="61"/>
    </row>
    <row r="51" spans="2:12" ht="43.2" x14ac:dyDescent="0.3">
      <c r="B51" s="69" t="s">
        <v>99</v>
      </c>
      <c r="C51" s="61" t="s">
        <v>118</v>
      </c>
      <c r="D51" s="69" t="s">
        <v>133</v>
      </c>
      <c r="E51" s="61" t="s">
        <v>134</v>
      </c>
      <c r="F51" s="62" t="s">
        <v>248</v>
      </c>
      <c r="G51" s="61" t="s">
        <v>249</v>
      </c>
      <c r="H51" s="63" t="s">
        <v>307</v>
      </c>
      <c r="I51" s="63">
        <v>0</v>
      </c>
      <c r="J51" s="63" t="s">
        <v>307</v>
      </c>
      <c r="K51" s="62" t="str">
        <f t="shared" si="0"/>
        <v>No</v>
      </c>
      <c r="L51" s="61"/>
    </row>
    <row r="52" spans="2:12" ht="43.2" x14ac:dyDescent="0.3">
      <c r="B52" s="69" t="s">
        <v>41</v>
      </c>
      <c r="C52" s="61" t="s">
        <v>118</v>
      </c>
      <c r="D52" s="69" t="s">
        <v>133</v>
      </c>
      <c r="E52" s="61" t="s">
        <v>134</v>
      </c>
      <c r="F52" s="62" t="s">
        <v>250</v>
      </c>
      <c r="G52" s="61" t="s">
        <v>251</v>
      </c>
      <c r="H52" s="63" t="s">
        <v>307</v>
      </c>
      <c r="I52" s="63">
        <v>0</v>
      </c>
      <c r="J52" s="63" t="s">
        <v>307</v>
      </c>
      <c r="K52" s="62" t="str">
        <f t="shared" si="0"/>
        <v>No</v>
      </c>
      <c r="L52" s="61"/>
    </row>
    <row r="53" spans="2:12" ht="43.2" x14ac:dyDescent="0.3">
      <c r="B53" s="69" t="s">
        <v>41</v>
      </c>
      <c r="C53" s="61" t="s">
        <v>118</v>
      </c>
      <c r="D53" s="69" t="s">
        <v>133</v>
      </c>
      <c r="E53" s="61" t="s">
        <v>134</v>
      </c>
      <c r="F53" s="62" t="s">
        <v>135</v>
      </c>
      <c r="G53" s="61" t="s">
        <v>136</v>
      </c>
      <c r="H53" s="63" t="s">
        <v>307</v>
      </c>
      <c r="I53" s="63" t="s">
        <v>307</v>
      </c>
      <c r="J53" s="63" t="s">
        <v>307</v>
      </c>
      <c r="K53" s="62" t="str">
        <f t="shared" si="0"/>
        <v>No</v>
      </c>
      <c r="L53" s="61"/>
    </row>
    <row r="54" spans="2:12" ht="28.8" x14ac:dyDescent="0.3">
      <c r="B54" s="69" t="s">
        <v>41</v>
      </c>
      <c r="C54" s="61" t="s">
        <v>51</v>
      </c>
      <c r="D54" s="69" t="s">
        <v>137</v>
      </c>
      <c r="E54" s="61" t="s">
        <v>138</v>
      </c>
      <c r="F54" s="62" t="s">
        <v>139</v>
      </c>
      <c r="G54" s="61" t="s">
        <v>140</v>
      </c>
      <c r="H54" s="63">
        <v>0</v>
      </c>
      <c r="I54" s="63">
        <v>0</v>
      </c>
      <c r="J54" s="63">
        <v>0</v>
      </c>
      <c r="K54" s="62" t="str">
        <f t="shared" si="0"/>
        <v>No</v>
      </c>
      <c r="L54" s="61"/>
    </row>
    <row r="55" spans="2:12" ht="57.6" x14ac:dyDescent="0.3">
      <c r="B55" s="69" t="s">
        <v>12</v>
      </c>
      <c r="C55" s="61" t="s">
        <v>51</v>
      </c>
      <c r="D55" s="69" t="s">
        <v>52</v>
      </c>
      <c r="E55" s="61" t="s">
        <v>53</v>
      </c>
      <c r="F55" s="62" t="s">
        <v>54</v>
      </c>
      <c r="G55" s="61" t="s">
        <v>55</v>
      </c>
      <c r="H55" s="63">
        <v>2463.0509999999999</v>
      </c>
      <c r="I55" s="63">
        <v>1726.0077200000001</v>
      </c>
      <c r="J55" s="63">
        <v>-737.04327999999987</v>
      </c>
      <c r="K55" s="62" t="str">
        <f t="shared" si="0"/>
        <v>Yes</v>
      </c>
      <c r="L55" s="61" t="s">
        <v>336</v>
      </c>
    </row>
    <row r="56" spans="2:12" ht="28.8" x14ac:dyDescent="0.3">
      <c r="B56" s="69" t="s">
        <v>41</v>
      </c>
      <c r="C56" s="61" t="s">
        <v>51</v>
      </c>
      <c r="D56" s="69" t="s">
        <v>91</v>
      </c>
      <c r="E56" s="61" t="s">
        <v>92</v>
      </c>
      <c r="F56" s="62" t="s">
        <v>252</v>
      </c>
      <c r="G56" s="61" t="s">
        <v>253</v>
      </c>
      <c r="H56" s="63" t="s">
        <v>307</v>
      </c>
      <c r="I56" s="63">
        <v>0</v>
      </c>
      <c r="J56" s="63" t="s">
        <v>307</v>
      </c>
      <c r="K56" s="62" t="str">
        <f t="shared" si="0"/>
        <v>No</v>
      </c>
      <c r="L56" s="61"/>
    </row>
    <row r="57" spans="2:12" ht="28.8" x14ac:dyDescent="0.3">
      <c r="B57" s="69" t="s">
        <v>41</v>
      </c>
      <c r="C57" s="61" t="s">
        <v>51</v>
      </c>
      <c r="D57" s="69" t="s">
        <v>181</v>
      </c>
      <c r="E57" s="61" t="s">
        <v>138</v>
      </c>
      <c r="F57" s="62" t="s">
        <v>182</v>
      </c>
      <c r="G57" s="61" t="s">
        <v>183</v>
      </c>
      <c r="H57" s="63" t="s">
        <v>307</v>
      </c>
      <c r="I57" s="63">
        <v>0</v>
      </c>
      <c r="J57" s="63" t="s">
        <v>307</v>
      </c>
      <c r="K57" s="62" t="str">
        <f t="shared" si="0"/>
        <v>No</v>
      </c>
      <c r="L57" s="61" t="s">
        <v>313</v>
      </c>
    </row>
    <row r="58" spans="2:12" ht="57.6" x14ac:dyDescent="0.3">
      <c r="B58" s="69" t="s">
        <v>41</v>
      </c>
      <c r="C58" s="61" t="s">
        <v>51</v>
      </c>
      <c r="D58" s="69" t="s">
        <v>181</v>
      </c>
      <c r="E58" s="61" t="s">
        <v>138</v>
      </c>
      <c r="F58" s="62" t="s">
        <v>254</v>
      </c>
      <c r="G58" s="61" t="s">
        <v>255</v>
      </c>
      <c r="H58" s="63">
        <v>1852.203</v>
      </c>
      <c r="I58" s="63">
        <v>2609.1909999999998</v>
      </c>
      <c r="J58" s="63">
        <v>756.98799999999983</v>
      </c>
      <c r="K58" s="62" t="str">
        <f t="shared" si="0"/>
        <v>Yes</v>
      </c>
      <c r="L58" s="68" t="s">
        <v>330</v>
      </c>
    </row>
    <row r="59" spans="2:12" ht="28.8" x14ac:dyDescent="0.3">
      <c r="B59" s="69" t="s">
        <v>99</v>
      </c>
      <c r="C59" s="61" t="s">
        <v>51</v>
      </c>
      <c r="D59" s="69" t="s">
        <v>181</v>
      </c>
      <c r="E59" s="61" t="s">
        <v>138</v>
      </c>
      <c r="F59" s="62" t="s">
        <v>256</v>
      </c>
      <c r="G59" s="61" t="s">
        <v>257</v>
      </c>
      <c r="H59" s="63" t="s">
        <v>307</v>
      </c>
      <c r="I59" s="63">
        <v>0</v>
      </c>
      <c r="J59" s="63" t="s">
        <v>307</v>
      </c>
      <c r="K59" s="62" t="str">
        <f t="shared" si="0"/>
        <v>No</v>
      </c>
      <c r="L59" s="61"/>
    </row>
    <row r="60" spans="2:12" ht="28.8" x14ac:dyDescent="0.3">
      <c r="B60" s="69" t="s">
        <v>41</v>
      </c>
      <c r="C60" s="61" t="s">
        <v>51</v>
      </c>
      <c r="D60" s="69" t="s">
        <v>137</v>
      </c>
      <c r="E60" s="61" t="s">
        <v>138</v>
      </c>
      <c r="F60" s="62" t="s">
        <v>258</v>
      </c>
      <c r="G60" s="61" t="s">
        <v>259</v>
      </c>
      <c r="H60" s="63" t="s">
        <v>307</v>
      </c>
      <c r="I60" s="63">
        <v>0</v>
      </c>
      <c r="J60" s="63" t="s">
        <v>307</v>
      </c>
      <c r="K60" s="62" t="str">
        <f t="shared" si="0"/>
        <v>No</v>
      </c>
      <c r="L60" s="61"/>
    </row>
    <row r="61" spans="2:12" ht="28.8" x14ac:dyDescent="0.3">
      <c r="B61" s="69" t="s">
        <v>99</v>
      </c>
      <c r="C61" s="61" t="s">
        <v>51</v>
      </c>
      <c r="D61" s="69" t="s">
        <v>137</v>
      </c>
      <c r="E61" s="61" t="s">
        <v>138</v>
      </c>
      <c r="F61" s="62" t="s">
        <v>260</v>
      </c>
      <c r="G61" s="61" t="s">
        <v>261</v>
      </c>
      <c r="H61" s="63" t="s">
        <v>307</v>
      </c>
      <c r="I61" s="63">
        <v>0</v>
      </c>
      <c r="J61" s="63" t="s">
        <v>307</v>
      </c>
      <c r="K61" s="62" t="str">
        <f t="shared" si="0"/>
        <v>No</v>
      </c>
      <c r="L61" s="61"/>
    </row>
    <row r="62" spans="2:12" ht="28.8" x14ac:dyDescent="0.3">
      <c r="B62" s="69" t="s">
        <v>41</v>
      </c>
      <c r="C62" s="61" t="s">
        <v>51</v>
      </c>
      <c r="D62" s="69" t="s">
        <v>137</v>
      </c>
      <c r="E62" s="61" t="s">
        <v>138</v>
      </c>
      <c r="F62" s="62" t="s">
        <v>262</v>
      </c>
      <c r="G62" s="61" t="s">
        <v>253</v>
      </c>
      <c r="H62" s="63" t="s">
        <v>307</v>
      </c>
      <c r="I62" s="63">
        <v>0</v>
      </c>
      <c r="J62" s="63" t="s">
        <v>307</v>
      </c>
      <c r="K62" s="62" t="str">
        <f t="shared" si="0"/>
        <v>No</v>
      </c>
      <c r="L62" s="61"/>
    </row>
    <row r="63" spans="2:12" ht="28.8" x14ac:dyDescent="0.3">
      <c r="B63" s="69" t="s">
        <v>12</v>
      </c>
      <c r="C63" s="61" t="s">
        <v>51</v>
      </c>
      <c r="D63" s="69" t="s">
        <v>91</v>
      </c>
      <c r="E63" s="61" t="s">
        <v>92</v>
      </c>
      <c r="F63" s="62" t="s">
        <v>93</v>
      </c>
      <c r="G63" s="61" t="s">
        <v>94</v>
      </c>
      <c r="H63" s="63">
        <v>3000.0010000000002</v>
      </c>
      <c r="I63" s="63">
        <v>2390.2869199999996</v>
      </c>
      <c r="J63" s="63">
        <v>-609.71408000000065</v>
      </c>
      <c r="K63" s="62" t="str">
        <f t="shared" si="0"/>
        <v>Yes</v>
      </c>
      <c r="L63" s="61" t="s">
        <v>310</v>
      </c>
    </row>
    <row r="64" spans="2:12" ht="43.2" x14ac:dyDescent="0.3">
      <c r="B64" s="69" t="s">
        <v>12</v>
      </c>
      <c r="C64" s="61" t="s">
        <v>51</v>
      </c>
      <c r="D64" s="69" t="s">
        <v>91</v>
      </c>
      <c r="E64" s="61" t="s">
        <v>92</v>
      </c>
      <c r="F64" s="62" t="s">
        <v>109</v>
      </c>
      <c r="G64" s="61" t="s">
        <v>110</v>
      </c>
      <c r="H64" s="63">
        <v>7000</v>
      </c>
      <c r="I64" s="63">
        <v>2802.4267</v>
      </c>
      <c r="J64" s="63">
        <v>-4197.5733</v>
      </c>
      <c r="K64" s="62" t="str">
        <f t="shared" si="0"/>
        <v>Yes</v>
      </c>
      <c r="L64" s="61" t="s">
        <v>311</v>
      </c>
    </row>
    <row r="65" spans="2:12" ht="28.8" x14ac:dyDescent="0.3">
      <c r="B65" s="69" t="s">
        <v>99</v>
      </c>
      <c r="C65" s="61" t="s">
        <v>51</v>
      </c>
      <c r="D65" s="69" t="s">
        <v>137</v>
      </c>
      <c r="E65" s="61" t="s">
        <v>138</v>
      </c>
      <c r="F65" s="62" t="s">
        <v>263</v>
      </c>
      <c r="G65" s="61" t="s">
        <v>264</v>
      </c>
      <c r="H65" s="63" t="s">
        <v>307</v>
      </c>
      <c r="I65" s="63">
        <v>0</v>
      </c>
      <c r="J65" s="63" t="s">
        <v>307</v>
      </c>
      <c r="K65" s="62" t="str">
        <f t="shared" si="0"/>
        <v>No</v>
      </c>
      <c r="L65" s="61"/>
    </row>
    <row r="66" spans="2:12" ht="28.8" x14ac:dyDescent="0.3">
      <c r="B66" s="69" t="s">
        <v>18</v>
      </c>
      <c r="C66" s="61" t="s">
        <v>19</v>
      </c>
      <c r="D66" s="69" t="s">
        <v>77</v>
      </c>
      <c r="E66" s="61" t="s">
        <v>78</v>
      </c>
      <c r="F66" s="62" t="s">
        <v>79</v>
      </c>
      <c r="G66" s="61" t="s">
        <v>80</v>
      </c>
      <c r="H66" s="63" t="s">
        <v>307</v>
      </c>
      <c r="I66" s="63" t="s">
        <v>307</v>
      </c>
      <c r="J66" s="63" t="s">
        <v>307</v>
      </c>
      <c r="K66" s="62" t="str">
        <f t="shared" si="0"/>
        <v>No</v>
      </c>
      <c r="L66" s="61"/>
    </row>
    <row r="67" spans="2:12" ht="28.8" x14ac:dyDescent="0.3">
      <c r="B67" s="69" t="s">
        <v>18</v>
      </c>
      <c r="C67" s="61" t="s">
        <v>19</v>
      </c>
      <c r="D67" s="69" t="s">
        <v>114</v>
      </c>
      <c r="E67" s="61" t="s">
        <v>115</v>
      </c>
      <c r="F67" s="62" t="s">
        <v>116</v>
      </c>
      <c r="G67" s="61" t="s">
        <v>117</v>
      </c>
      <c r="H67" s="63" t="s">
        <v>307</v>
      </c>
      <c r="I67" s="63" t="s">
        <v>307</v>
      </c>
      <c r="J67" s="63" t="s">
        <v>307</v>
      </c>
      <c r="K67" s="62" t="str">
        <f t="shared" si="0"/>
        <v>No</v>
      </c>
      <c r="L67" s="61"/>
    </row>
    <row r="68" spans="2:12" ht="28.8" x14ac:dyDescent="0.3">
      <c r="B68" s="69" t="s">
        <v>18</v>
      </c>
      <c r="C68" s="61" t="s">
        <v>19</v>
      </c>
      <c r="D68" s="69" t="s">
        <v>20</v>
      </c>
      <c r="E68" s="61" t="s">
        <v>21</v>
      </c>
      <c r="F68" s="62" t="s">
        <v>22</v>
      </c>
      <c r="G68" s="61" t="s">
        <v>23</v>
      </c>
      <c r="H68" s="63" t="s">
        <v>307</v>
      </c>
      <c r="I68" s="63" t="s">
        <v>307</v>
      </c>
      <c r="J68" s="63" t="s">
        <v>307</v>
      </c>
      <c r="K68" s="62" t="str">
        <f t="shared" si="0"/>
        <v>No</v>
      </c>
      <c r="L68" s="61"/>
    </row>
    <row r="69" spans="2:12" ht="28.8" x14ac:dyDescent="0.3">
      <c r="B69" s="69" t="s">
        <v>18</v>
      </c>
      <c r="C69" s="61" t="s">
        <v>19</v>
      </c>
      <c r="D69" s="69" t="s">
        <v>29</v>
      </c>
      <c r="E69" s="61" t="s">
        <v>30</v>
      </c>
      <c r="F69" s="62" t="s">
        <v>31</v>
      </c>
      <c r="G69" s="61" t="s">
        <v>32</v>
      </c>
      <c r="H69" s="63" t="s">
        <v>307</v>
      </c>
      <c r="I69" s="63" t="s">
        <v>307</v>
      </c>
      <c r="J69" s="63" t="s">
        <v>307</v>
      </c>
      <c r="K69" s="62" t="str">
        <f t="shared" si="0"/>
        <v>No</v>
      </c>
      <c r="L69" s="61"/>
    </row>
    <row r="70" spans="2:12" ht="28.8" x14ac:dyDescent="0.3">
      <c r="B70" s="69" t="s">
        <v>18</v>
      </c>
      <c r="C70" s="61" t="s">
        <v>19</v>
      </c>
      <c r="D70" s="69" t="s">
        <v>95</v>
      </c>
      <c r="E70" s="61" t="s">
        <v>96</v>
      </c>
      <c r="F70" s="62" t="s">
        <v>147</v>
      </c>
      <c r="G70" s="61" t="s">
        <v>148</v>
      </c>
      <c r="H70" s="63" t="s">
        <v>307</v>
      </c>
      <c r="I70" s="63" t="s">
        <v>307</v>
      </c>
      <c r="J70" s="63" t="s">
        <v>307</v>
      </c>
      <c r="K70" s="62" t="str">
        <f t="shared" si="0"/>
        <v>No</v>
      </c>
      <c r="L70" s="61"/>
    </row>
    <row r="71" spans="2:12" ht="28.8" x14ac:dyDescent="0.3">
      <c r="B71" s="69" t="s">
        <v>18</v>
      </c>
      <c r="C71" s="61" t="s">
        <v>19</v>
      </c>
      <c r="D71" s="69" t="s">
        <v>95</v>
      </c>
      <c r="E71" s="61" t="s">
        <v>96</v>
      </c>
      <c r="F71" s="62" t="s">
        <v>145</v>
      </c>
      <c r="G71" s="61" t="s">
        <v>146</v>
      </c>
      <c r="H71" s="63" t="s">
        <v>307</v>
      </c>
      <c r="I71" s="63" t="s">
        <v>307</v>
      </c>
      <c r="J71" s="63" t="s">
        <v>307</v>
      </c>
      <c r="K71" s="62" t="str">
        <f t="shared" ref="K71:K87" si="1">IFERROR(IF(ABS(J71/H71)&gt;0.1,"Yes","No"),"No")</f>
        <v>No</v>
      </c>
      <c r="L71" s="61"/>
    </row>
    <row r="72" spans="2:12" ht="43.2" x14ac:dyDescent="0.3">
      <c r="B72" s="69" t="s">
        <v>18</v>
      </c>
      <c r="C72" s="61" t="s">
        <v>19</v>
      </c>
      <c r="D72" s="69" t="s">
        <v>95</v>
      </c>
      <c r="E72" s="61" t="s">
        <v>96</v>
      </c>
      <c r="F72" s="62" t="s">
        <v>97</v>
      </c>
      <c r="G72" s="61" t="s">
        <v>98</v>
      </c>
      <c r="H72" s="63" t="s">
        <v>307</v>
      </c>
      <c r="I72" s="63" t="s">
        <v>307</v>
      </c>
      <c r="J72" s="63" t="s">
        <v>307</v>
      </c>
      <c r="K72" s="62" t="str">
        <f t="shared" si="1"/>
        <v>No</v>
      </c>
      <c r="L72" s="61"/>
    </row>
    <row r="73" spans="2:12" ht="28.8" x14ac:dyDescent="0.3">
      <c r="B73" s="69" t="s">
        <v>12</v>
      </c>
      <c r="C73" s="61" t="s">
        <v>19</v>
      </c>
      <c r="D73" s="69" t="s">
        <v>169</v>
      </c>
      <c r="E73" s="61" t="s">
        <v>170</v>
      </c>
      <c r="F73" s="62" t="s">
        <v>171</v>
      </c>
      <c r="G73" s="61" t="s">
        <v>172</v>
      </c>
      <c r="H73" s="63" t="s">
        <v>307</v>
      </c>
      <c r="I73" s="63" t="s">
        <v>307</v>
      </c>
      <c r="J73" s="63" t="s">
        <v>307</v>
      </c>
      <c r="K73" s="62" t="str">
        <f t="shared" si="1"/>
        <v>No</v>
      </c>
      <c r="L73" s="61"/>
    </row>
    <row r="74" spans="2:12" ht="28.8" x14ac:dyDescent="0.3">
      <c r="B74" s="69" t="s">
        <v>41</v>
      </c>
      <c r="C74" s="61" t="s">
        <v>19</v>
      </c>
      <c r="D74" s="69" t="s">
        <v>265</v>
      </c>
      <c r="E74" s="61" t="s">
        <v>266</v>
      </c>
      <c r="F74" s="62" t="s">
        <v>267</v>
      </c>
      <c r="G74" s="61" t="s">
        <v>268</v>
      </c>
      <c r="H74" s="63" t="s">
        <v>307</v>
      </c>
      <c r="I74" s="63">
        <v>0</v>
      </c>
      <c r="J74" s="63" t="s">
        <v>307</v>
      </c>
      <c r="K74" s="62" t="str">
        <f t="shared" si="1"/>
        <v>No</v>
      </c>
      <c r="L74" s="61"/>
    </row>
    <row r="75" spans="2:12" ht="43.2" x14ac:dyDescent="0.3">
      <c r="B75" s="69" t="s">
        <v>99</v>
      </c>
      <c r="C75" s="61" t="s">
        <v>19</v>
      </c>
      <c r="D75" s="69" t="s">
        <v>269</v>
      </c>
      <c r="E75" s="61" t="s">
        <v>270</v>
      </c>
      <c r="F75" s="62" t="s">
        <v>271</v>
      </c>
      <c r="G75" s="61" t="s">
        <v>272</v>
      </c>
      <c r="H75" s="63" t="s">
        <v>307</v>
      </c>
      <c r="I75" s="63">
        <v>0</v>
      </c>
      <c r="J75" s="63" t="s">
        <v>307</v>
      </c>
      <c r="K75" s="62" t="str">
        <f t="shared" si="1"/>
        <v>No</v>
      </c>
      <c r="L75" s="61"/>
    </row>
    <row r="76" spans="2:12" ht="28.8" x14ac:dyDescent="0.3">
      <c r="B76" s="69" t="s">
        <v>99</v>
      </c>
      <c r="C76" s="61" t="s">
        <v>19</v>
      </c>
      <c r="D76" s="69" t="s">
        <v>20</v>
      </c>
      <c r="E76" s="61" t="s">
        <v>21</v>
      </c>
      <c r="F76" s="62" t="s">
        <v>273</v>
      </c>
      <c r="G76" s="61" t="s">
        <v>274</v>
      </c>
      <c r="H76" s="63" t="s">
        <v>307</v>
      </c>
      <c r="I76" s="63">
        <v>0</v>
      </c>
      <c r="J76" s="63" t="s">
        <v>307</v>
      </c>
      <c r="K76" s="62" t="str">
        <f t="shared" si="1"/>
        <v>No</v>
      </c>
      <c r="L76" s="61"/>
    </row>
    <row r="77" spans="2:12" ht="28.8" x14ac:dyDescent="0.3">
      <c r="B77" s="69" t="s">
        <v>99</v>
      </c>
      <c r="C77" s="61" t="s">
        <v>19</v>
      </c>
      <c r="D77" s="69" t="s">
        <v>275</v>
      </c>
      <c r="E77" s="61" t="s">
        <v>276</v>
      </c>
      <c r="F77" s="62" t="s">
        <v>277</v>
      </c>
      <c r="G77" s="61" t="s">
        <v>278</v>
      </c>
      <c r="H77" s="63" t="s">
        <v>307</v>
      </c>
      <c r="I77" s="63">
        <v>0</v>
      </c>
      <c r="J77" s="63" t="s">
        <v>307</v>
      </c>
      <c r="K77" s="62" t="str">
        <f t="shared" si="1"/>
        <v>No</v>
      </c>
      <c r="L77" s="61"/>
    </row>
    <row r="78" spans="2:12" ht="28.8" x14ac:dyDescent="0.3">
      <c r="B78" s="69" t="s">
        <v>18</v>
      </c>
      <c r="C78" s="61" t="s">
        <v>19</v>
      </c>
      <c r="D78" s="69" t="s">
        <v>77</v>
      </c>
      <c r="E78" s="61" t="s">
        <v>157</v>
      </c>
      <c r="F78" s="62" t="s">
        <v>158</v>
      </c>
      <c r="G78" s="61" t="s">
        <v>159</v>
      </c>
      <c r="H78" s="63" t="s">
        <v>307</v>
      </c>
      <c r="I78" s="63" t="s">
        <v>307</v>
      </c>
      <c r="J78" s="63" t="s">
        <v>307</v>
      </c>
      <c r="K78" s="62" t="str">
        <f t="shared" si="1"/>
        <v>No</v>
      </c>
      <c r="L78" s="61"/>
    </row>
    <row r="79" spans="2:12" ht="28.8" x14ac:dyDescent="0.3">
      <c r="B79" s="69" t="s">
        <v>18</v>
      </c>
      <c r="C79" s="61" t="s">
        <v>19</v>
      </c>
      <c r="D79" s="69" t="s">
        <v>166</v>
      </c>
      <c r="E79" s="61" t="s">
        <v>167</v>
      </c>
      <c r="F79" s="62" t="s">
        <v>168</v>
      </c>
      <c r="G79" s="61" t="s">
        <v>167</v>
      </c>
      <c r="H79" s="63" t="s">
        <v>307</v>
      </c>
      <c r="I79" s="63" t="s">
        <v>307</v>
      </c>
      <c r="J79" s="63" t="s">
        <v>307</v>
      </c>
      <c r="K79" s="62" t="str">
        <f t="shared" si="1"/>
        <v>No</v>
      </c>
      <c r="L79" s="61"/>
    </row>
    <row r="80" spans="2:12" ht="28.8" x14ac:dyDescent="0.3">
      <c r="B80" s="69" t="s">
        <v>18</v>
      </c>
      <c r="C80" s="61" t="s">
        <v>19</v>
      </c>
      <c r="D80" s="69" t="s">
        <v>47</v>
      </c>
      <c r="E80" s="61" t="s">
        <v>48</v>
      </c>
      <c r="F80" s="62" t="s">
        <v>49</v>
      </c>
      <c r="G80" s="61" t="s">
        <v>50</v>
      </c>
      <c r="H80" s="63" t="s">
        <v>307</v>
      </c>
      <c r="I80" s="63" t="s">
        <v>307</v>
      </c>
      <c r="J80" s="63" t="s">
        <v>307</v>
      </c>
      <c r="K80" s="62" t="str">
        <f t="shared" si="1"/>
        <v>No</v>
      </c>
      <c r="L80" s="61"/>
    </row>
    <row r="81" spans="2:12" ht="28.8" x14ac:dyDescent="0.3">
      <c r="B81" s="69" t="s">
        <v>18</v>
      </c>
      <c r="C81" s="61" t="s">
        <v>19</v>
      </c>
      <c r="D81" s="69" t="s">
        <v>203</v>
      </c>
      <c r="E81" s="61" t="s">
        <v>204</v>
      </c>
      <c r="F81" s="62" t="s">
        <v>205</v>
      </c>
      <c r="G81" s="61" t="s">
        <v>204</v>
      </c>
      <c r="H81" s="63" t="s">
        <v>307</v>
      </c>
      <c r="I81" s="63" t="s">
        <v>307</v>
      </c>
      <c r="J81" s="63" t="s">
        <v>307</v>
      </c>
      <c r="K81" s="62" t="str">
        <f t="shared" si="1"/>
        <v>No</v>
      </c>
      <c r="L81" s="61"/>
    </row>
    <row r="82" spans="2:12" ht="28.8" x14ac:dyDescent="0.3">
      <c r="B82" s="69" t="s">
        <v>18</v>
      </c>
      <c r="C82" s="61" t="s">
        <v>19</v>
      </c>
      <c r="D82" s="69" t="s">
        <v>196</v>
      </c>
      <c r="E82" s="61" t="s">
        <v>197</v>
      </c>
      <c r="F82" s="62" t="s">
        <v>198</v>
      </c>
      <c r="G82" s="61" t="s">
        <v>197</v>
      </c>
      <c r="H82" s="63" t="s">
        <v>307</v>
      </c>
      <c r="I82" s="63" t="s">
        <v>307</v>
      </c>
      <c r="J82" s="63" t="s">
        <v>307</v>
      </c>
      <c r="K82" s="62" t="str">
        <f t="shared" si="1"/>
        <v>No</v>
      </c>
      <c r="L82" s="61"/>
    </row>
    <row r="83" spans="2:12" ht="28.8" x14ac:dyDescent="0.3">
      <c r="B83" s="69" t="s">
        <v>18</v>
      </c>
      <c r="C83" s="61" t="s">
        <v>19</v>
      </c>
      <c r="D83" s="69" t="s">
        <v>33</v>
      </c>
      <c r="E83" s="61" t="s">
        <v>34</v>
      </c>
      <c r="F83" s="62" t="s">
        <v>35</v>
      </c>
      <c r="G83" s="61" t="s">
        <v>36</v>
      </c>
      <c r="H83" s="63" t="s">
        <v>307</v>
      </c>
      <c r="I83" s="63" t="s">
        <v>307</v>
      </c>
      <c r="J83" s="63" t="s">
        <v>307</v>
      </c>
      <c r="K83" s="62" t="str">
        <f t="shared" si="1"/>
        <v>No</v>
      </c>
      <c r="L83" s="61"/>
    </row>
    <row r="84" spans="2:12" ht="43.2" x14ac:dyDescent="0.3">
      <c r="B84" s="69" t="s">
        <v>41</v>
      </c>
      <c r="C84" s="61" t="s">
        <v>19</v>
      </c>
      <c r="D84" s="69" t="s">
        <v>192</v>
      </c>
      <c r="E84" s="61" t="s">
        <v>193</v>
      </c>
      <c r="F84" s="62" t="s">
        <v>194</v>
      </c>
      <c r="G84" s="61" t="s">
        <v>195</v>
      </c>
      <c r="H84" s="63" t="s">
        <v>307</v>
      </c>
      <c r="I84" s="63" t="s">
        <v>307</v>
      </c>
      <c r="J84" s="63" t="s">
        <v>307</v>
      </c>
      <c r="K84" s="62" t="str">
        <f t="shared" si="1"/>
        <v>No</v>
      </c>
      <c r="L84" s="61"/>
    </row>
    <row r="85" spans="2:12" ht="28.8" x14ac:dyDescent="0.3">
      <c r="B85" s="69" t="s">
        <v>41</v>
      </c>
      <c r="C85" s="61" t="s">
        <v>19</v>
      </c>
      <c r="D85" s="69" t="s">
        <v>192</v>
      </c>
      <c r="E85" s="61" t="s">
        <v>193</v>
      </c>
      <c r="F85" s="62" t="s">
        <v>279</v>
      </c>
      <c r="G85" s="61" t="s">
        <v>280</v>
      </c>
      <c r="H85" s="63" t="s">
        <v>307</v>
      </c>
      <c r="I85" s="63">
        <v>0</v>
      </c>
      <c r="J85" s="63" t="s">
        <v>307</v>
      </c>
      <c r="K85" s="62" t="str">
        <f t="shared" si="1"/>
        <v>No</v>
      </c>
      <c r="L85" s="61"/>
    </row>
    <row r="86" spans="2:12" ht="28.8" x14ac:dyDescent="0.3">
      <c r="B86" s="69" t="s">
        <v>41</v>
      </c>
      <c r="C86" s="61" t="s">
        <v>19</v>
      </c>
      <c r="D86" s="69" t="s">
        <v>20</v>
      </c>
      <c r="E86" s="61" t="s">
        <v>21</v>
      </c>
      <c r="F86" s="62" t="s">
        <v>281</v>
      </c>
      <c r="G86" s="61" t="s">
        <v>282</v>
      </c>
      <c r="H86" s="63" t="s">
        <v>307</v>
      </c>
      <c r="I86" s="63" t="s">
        <v>307</v>
      </c>
      <c r="J86" s="63" t="s">
        <v>307</v>
      </c>
      <c r="K86" s="62" t="str">
        <f t="shared" si="1"/>
        <v>No</v>
      </c>
      <c r="L86" s="61"/>
    </row>
    <row r="87" spans="2:12" ht="28.8" x14ac:dyDescent="0.3">
      <c r="B87" s="69" t="s">
        <v>12</v>
      </c>
      <c r="C87" s="61" t="s">
        <v>19</v>
      </c>
      <c r="D87" s="69" t="s">
        <v>56</v>
      </c>
      <c r="E87" s="61" t="s">
        <v>57</v>
      </c>
      <c r="F87" s="62" t="s">
        <v>58</v>
      </c>
      <c r="G87" s="61" t="s">
        <v>59</v>
      </c>
      <c r="H87" s="63" t="s">
        <v>307</v>
      </c>
      <c r="I87" s="63" t="s">
        <v>307</v>
      </c>
      <c r="J87" s="63" t="s">
        <v>307</v>
      </c>
      <c r="K87" s="62" t="str">
        <f t="shared" si="1"/>
        <v>No</v>
      </c>
      <c r="L87" s="61"/>
    </row>
    <row r="88" spans="2:12" x14ac:dyDescent="0.3">
      <c r="B88" s="53" t="s">
        <v>283</v>
      </c>
      <c r="C88" s="54"/>
      <c r="D88" s="53"/>
      <c r="E88" s="55"/>
      <c r="F88" s="53"/>
      <c r="G88" s="56"/>
      <c r="H88" s="57">
        <f>SUBTOTAL(109,Table35[2024 Planned Budget (as reported in the WMP in 1,000s)])</f>
        <v>1124789.3387299997</v>
      </c>
      <c r="I88" s="57">
        <f>SUBTOTAL(109,Table35[2024 Actual Expenditure (in 1,000s)])</f>
        <v>1190026.3848300001</v>
      </c>
      <c r="J88" s="57">
        <f>SUBTOTAL(109,Table35[Variance])</f>
        <v>65237.046099999789</v>
      </c>
      <c r="L88" s="58"/>
    </row>
    <row r="91" spans="2:12" x14ac:dyDescent="0.3">
      <c r="I91" s="52"/>
    </row>
    <row r="109" spans="5:5" x14ac:dyDescent="0.3">
      <c r="E109" s="23"/>
    </row>
  </sheetData>
  <mergeCells count="1">
    <mergeCell ref="B3:L3"/>
  </mergeCells>
  <conditionalFormatting sqref="C4">
    <cfRule type="duplicateValues" dxfId="13" priority="2"/>
  </conditionalFormatting>
  <conditionalFormatting sqref="F6:F87">
    <cfRule type="duplicateValues" dxfId="12" priority="4"/>
  </conditionalFormatting>
  <pageMargins left="0.7" right="0.7" top="0.75" bottom="0.75" header="0.3" footer="0.3"/>
  <pageSetup orientation="portrait" r:id="rId1"/>
  <headerFooter>
    <oddFooter>&amp;C&amp;1#&amp;"Calibri"&amp;10&amp;K000000Internal</oddFooter>
  </headerFooter>
  <customProperties>
    <customPr name="_pios_id" r:id="rId2"/>
    <customPr name="EpmWorksheetKeyString_GUID" r:id="rId3"/>
  </customProperties>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BF7AD-96A2-4C07-A104-51F10471D06F}">
  <dimension ref="B1:N93"/>
  <sheetViews>
    <sheetView zoomScale="90" zoomScaleNormal="90" workbookViewId="0">
      <pane ySplit="6" topLeftCell="A86" activePane="bottomLeft" state="frozen"/>
      <selection pane="bottomLeft" activeCell="J92" sqref="J92"/>
    </sheetView>
  </sheetViews>
  <sheetFormatPr defaultRowHeight="14.4" x14ac:dyDescent="0.3"/>
  <cols>
    <col min="1" max="1" width="1.77734375" customWidth="1"/>
    <col min="2" max="2" width="21.21875" customWidth="1"/>
    <col min="3" max="3" width="38.77734375" customWidth="1"/>
    <col min="4" max="4" width="12.44140625" customWidth="1"/>
    <col min="5" max="5" width="30.21875" customWidth="1"/>
    <col min="6" max="6" width="14.77734375" customWidth="1"/>
    <col min="7" max="7" width="31.77734375" customWidth="1"/>
    <col min="8" max="8" width="22" customWidth="1"/>
    <col min="9" max="9" width="23.77734375" customWidth="1"/>
    <col min="10" max="10" width="13.77734375" customWidth="1"/>
    <col min="11" max="11" width="6.21875" customWidth="1"/>
    <col min="12" max="12" width="13.77734375" customWidth="1"/>
    <col min="13" max="13" width="11.44140625" customWidth="1"/>
    <col min="14" max="14" width="59.5546875" customWidth="1"/>
  </cols>
  <sheetData>
    <row r="1" spans="2:14" x14ac:dyDescent="0.3">
      <c r="G1" t="s">
        <v>284</v>
      </c>
      <c r="H1" s="44" t="e">
        <v>#VALUE!</v>
      </c>
      <c r="I1" s="44" t="e">
        <v>#VALUE!</v>
      </c>
    </row>
    <row r="2" spans="2:14" ht="15" thickBot="1" x14ac:dyDescent="0.35">
      <c r="G2" t="s">
        <v>285</v>
      </c>
      <c r="H2" s="44" t="e">
        <v>#VALUE!</v>
      </c>
      <c r="I2" s="44" t="e">
        <v>#VALUE!</v>
      </c>
    </row>
    <row r="3" spans="2:14" ht="18" thickBot="1" x14ac:dyDescent="0.35">
      <c r="H3" s="72" t="s">
        <v>0</v>
      </c>
      <c r="I3" s="73"/>
      <c r="J3" s="73"/>
      <c r="K3" s="73"/>
      <c r="L3" s="73"/>
      <c r="M3" s="73"/>
      <c r="N3" s="74"/>
    </row>
    <row r="4" spans="2:14" x14ac:dyDescent="0.3">
      <c r="C4" s="13" t="s">
        <v>1</v>
      </c>
      <c r="H4" s="44" t="e">
        <v>#VALUE!</v>
      </c>
    </row>
    <row r="5" spans="2:14" x14ac:dyDescent="0.3">
      <c r="H5" s="75"/>
      <c r="I5" s="76"/>
      <c r="J5" s="16"/>
      <c r="K5" s="17"/>
      <c r="L5" s="18"/>
      <c r="M5" s="19"/>
      <c r="N5" s="20"/>
    </row>
    <row r="6" spans="2:14" ht="52.8" x14ac:dyDescent="0.3">
      <c r="B6" s="27" t="s">
        <v>2</v>
      </c>
      <c r="C6" s="21" t="s">
        <v>3</v>
      </c>
      <c r="D6" s="21" t="s">
        <v>4</v>
      </c>
      <c r="E6" s="21" t="s">
        <v>5</v>
      </c>
      <c r="F6" s="21" t="s">
        <v>6</v>
      </c>
      <c r="G6" s="21" t="s">
        <v>286</v>
      </c>
      <c r="H6" s="21" t="s">
        <v>8</v>
      </c>
      <c r="I6" s="21" t="s">
        <v>287</v>
      </c>
      <c r="J6" s="21" t="s">
        <v>9</v>
      </c>
      <c r="K6" s="32" t="s">
        <v>288</v>
      </c>
      <c r="L6" s="14" t="s">
        <v>289</v>
      </c>
      <c r="M6" s="15" t="s">
        <v>290</v>
      </c>
      <c r="N6" s="30" t="s">
        <v>11</v>
      </c>
    </row>
    <row r="7" spans="2:14" ht="28.8" x14ac:dyDescent="0.3">
      <c r="B7" s="28" t="s">
        <v>41</v>
      </c>
      <c r="C7" s="7" t="s">
        <v>42</v>
      </c>
      <c r="D7" s="3" t="s">
        <v>43</v>
      </c>
      <c r="E7" s="8" t="s">
        <v>44</v>
      </c>
      <c r="F7" s="3" t="s">
        <v>45</v>
      </c>
      <c r="G7" s="45" t="s">
        <v>46</v>
      </c>
      <c r="H7" s="44">
        <v>14931.79919</v>
      </c>
      <c r="I7" s="44">
        <v>11326.7317</v>
      </c>
      <c r="J7" s="41">
        <f t="shared" ref="J7:J70" si="0">IFERROR(I7-H7,"")</f>
        <v>-3605.0674899999995</v>
      </c>
      <c r="K7" s="22" t="s">
        <v>24</v>
      </c>
      <c r="L7" s="25" t="str">
        <f t="shared" ref="L7:L70" si="1">IFERROR(IF(ABS(J7/H7)&gt;0.1,"meet","not met"),"")</f>
        <v>meet</v>
      </c>
      <c r="M7" s="11"/>
      <c r="N7" s="31"/>
    </row>
    <row r="8" spans="2:14" ht="28.8" x14ac:dyDescent="0.3">
      <c r="B8" s="28" t="s">
        <v>18</v>
      </c>
      <c r="C8" s="7" t="s">
        <v>42</v>
      </c>
      <c r="D8" s="3" t="s">
        <v>111</v>
      </c>
      <c r="E8" s="4" t="s">
        <v>44</v>
      </c>
      <c r="F8" s="3" t="s">
        <v>112</v>
      </c>
      <c r="G8" s="45" t="s">
        <v>113</v>
      </c>
      <c r="H8" s="44">
        <v>11834.577649999999</v>
      </c>
      <c r="I8" s="44">
        <v>11580.847</v>
      </c>
      <c r="J8" s="41">
        <f t="shared" si="0"/>
        <v>-253.73064999999951</v>
      </c>
      <c r="K8" s="22" t="s">
        <v>24</v>
      </c>
      <c r="L8" s="25" t="str">
        <f t="shared" si="1"/>
        <v>not met</v>
      </c>
      <c r="M8" s="11"/>
      <c r="N8" s="31"/>
    </row>
    <row r="9" spans="2:14" ht="28.8" x14ac:dyDescent="0.3">
      <c r="B9" s="28" t="s">
        <v>99</v>
      </c>
      <c r="C9" s="7" t="s">
        <v>42</v>
      </c>
      <c r="D9" s="3" t="s">
        <v>100</v>
      </c>
      <c r="E9" s="4" t="s">
        <v>44</v>
      </c>
      <c r="F9" s="3" t="s">
        <v>101</v>
      </c>
      <c r="G9" s="45" t="s">
        <v>102</v>
      </c>
      <c r="H9" s="51">
        <v>23346.5805755</v>
      </c>
      <c r="I9" s="51">
        <v>9547.3862899999986</v>
      </c>
      <c r="J9" s="41">
        <f t="shared" si="0"/>
        <v>-13799.194285500002</v>
      </c>
      <c r="K9" s="22" t="s">
        <v>24</v>
      </c>
      <c r="L9" s="25" t="str">
        <f t="shared" si="1"/>
        <v>meet</v>
      </c>
      <c r="M9" s="11"/>
      <c r="N9" s="31"/>
    </row>
    <row r="10" spans="2:14" ht="28.8" x14ac:dyDescent="0.3">
      <c r="B10" s="28" t="s">
        <v>99</v>
      </c>
      <c r="C10" s="7" t="s">
        <v>42</v>
      </c>
      <c r="D10" s="3" t="s">
        <v>122</v>
      </c>
      <c r="E10" s="4" t="s">
        <v>44</v>
      </c>
      <c r="F10" s="3" t="s">
        <v>123</v>
      </c>
      <c r="G10" s="45" t="s">
        <v>124</v>
      </c>
      <c r="H10" s="44">
        <v>3496.1115100000002</v>
      </c>
      <c r="I10" s="44">
        <v>3404.9639999999999</v>
      </c>
      <c r="J10" s="41">
        <f t="shared" si="0"/>
        <v>-91.147510000000239</v>
      </c>
      <c r="K10" s="22" t="s">
        <v>24</v>
      </c>
      <c r="L10" s="25" t="str">
        <f t="shared" si="1"/>
        <v>not met</v>
      </c>
      <c r="M10" s="11"/>
      <c r="N10" s="31"/>
    </row>
    <row r="11" spans="2:14" ht="28.8" x14ac:dyDescent="0.3">
      <c r="B11" s="29" t="s">
        <v>41</v>
      </c>
      <c r="C11" s="1" t="s">
        <v>60</v>
      </c>
      <c r="D11" s="3" t="s">
        <v>206</v>
      </c>
      <c r="E11" s="4" t="s">
        <v>207</v>
      </c>
      <c r="F11" s="3" t="s">
        <v>208</v>
      </c>
      <c r="G11" s="45" t="s">
        <v>209</v>
      </c>
      <c r="H11" s="44">
        <v>8700</v>
      </c>
      <c r="I11" s="44">
        <v>7493.0564999999997</v>
      </c>
      <c r="J11" s="41">
        <f t="shared" si="0"/>
        <v>-1206.9435000000003</v>
      </c>
      <c r="K11" s="22" t="s">
        <v>24</v>
      </c>
      <c r="L11" s="25" t="str">
        <f t="shared" si="1"/>
        <v>meet</v>
      </c>
      <c r="M11" s="11"/>
      <c r="N11" s="31"/>
    </row>
    <row r="12" spans="2:14" ht="28.8" x14ac:dyDescent="0.3">
      <c r="B12" s="29" t="s">
        <v>41</v>
      </c>
      <c r="C12" s="1" t="s">
        <v>60</v>
      </c>
      <c r="D12" s="9" t="s">
        <v>61</v>
      </c>
      <c r="E12" s="10" t="s">
        <v>62</v>
      </c>
      <c r="F12" s="3" t="s">
        <v>63</v>
      </c>
      <c r="G12" s="45" t="s">
        <v>64</v>
      </c>
      <c r="H12" s="44">
        <v>4119</v>
      </c>
      <c r="I12" s="44">
        <v>10850.77441</v>
      </c>
      <c r="J12" s="41">
        <f t="shared" si="0"/>
        <v>6731.77441</v>
      </c>
      <c r="K12" s="22" t="s">
        <v>24</v>
      </c>
      <c r="L12" s="25" t="str">
        <f t="shared" si="1"/>
        <v>meet</v>
      </c>
      <c r="M12" s="11"/>
      <c r="N12" s="31"/>
    </row>
    <row r="13" spans="2:14" ht="43.2" x14ac:dyDescent="0.3">
      <c r="B13" s="29" t="s">
        <v>41</v>
      </c>
      <c r="C13" s="1" t="s">
        <v>60</v>
      </c>
      <c r="D13" s="9" t="s">
        <v>61</v>
      </c>
      <c r="E13" s="10" t="s">
        <v>62</v>
      </c>
      <c r="F13" s="3" t="s">
        <v>210</v>
      </c>
      <c r="G13" s="1" t="s">
        <v>211</v>
      </c>
      <c r="H13" s="25" t="s">
        <v>212</v>
      </c>
      <c r="I13" s="25" t="s">
        <v>212</v>
      </c>
      <c r="J13" s="41" t="str">
        <f t="shared" si="0"/>
        <v/>
      </c>
      <c r="K13" s="22" t="s">
        <v>291</v>
      </c>
      <c r="L13" s="25" t="str">
        <f t="shared" si="1"/>
        <v/>
      </c>
      <c r="M13" s="11"/>
      <c r="N13" s="31"/>
    </row>
    <row r="14" spans="2:14" ht="43.2" x14ac:dyDescent="0.3">
      <c r="B14" s="29" t="s">
        <v>12</v>
      </c>
      <c r="C14" s="1" t="s">
        <v>60</v>
      </c>
      <c r="D14" s="9" t="s">
        <v>61</v>
      </c>
      <c r="E14" s="10" t="s">
        <v>62</v>
      </c>
      <c r="F14" s="3" t="s">
        <v>213</v>
      </c>
      <c r="G14" s="7" t="s">
        <v>214</v>
      </c>
      <c r="H14" s="25" t="s">
        <v>212</v>
      </c>
      <c r="I14" s="25" t="s">
        <v>212</v>
      </c>
      <c r="J14" s="41" t="str">
        <f t="shared" si="0"/>
        <v/>
      </c>
      <c r="K14" s="22" t="s">
        <v>291</v>
      </c>
      <c r="L14" s="25" t="str">
        <f t="shared" si="1"/>
        <v/>
      </c>
      <c r="M14" s="11"/>
      <c r="N14" s="31"/>
    </row>
    <row r="15" spans="2:14" ht="28.8" x14ac:dyDescent="0.3">
      <c r="B15" s="28" t="s">
        <v>99</v>
      </c>
      <c r="C15" s="1" t="s">
        <v>60</v>
      </c>
      <c r="D15" s="9" t="s">
        <v>61</v>
      </c>
      <c r="E15" s="10" t="s">
        <v>62</v>
      </c>
      <c r="F15" s="3" t="s">
        <v>215</v>
      </c>
      <c r="G15" s="1" t="s">
        <v>216</v>
      </c>
      <c r="H15" s="25" t="s">
        <v>212</v>
      </c>
      <c r="I15" s="25" t="s">
        <v>212</v>
      </c>
      <c r="J15" s="41" t="str">
        <f t="shared" si="0"/>
        <v/>
      </c>
      <c r="K15" s="22" t="s">
        <v>291</v>
      </c>
      <c r="L15" s="25" t="str">
        <f t="shared" si="1"/>
        <v/>
      </c>
      <c r="M15" s="11"/>
      <c r="N15" s="31"/>
    </row>
    <row r="16" spans="2:14" ht="28.8" x14ac:dyDescent="0.3">
      <c r="B16" s="28" t="s">
        <v>99</v>
      </c>
      <c r="C16" s="1" t="s">
        <v>60</v>
      </c>
      <c r="D16" s="9" t="s">
        <v>61</v>
      </c>
      <c r="E16" s="10" t="s">
        <v>62</v>
      </c>
      <c r="F16" s="3" t="s">
        <v>217</v>
      </c>
      <c r="G16" s="1" t="s">
        <v>218</v>
      </c>
      <c r="H16" s="25" t="s">
        <v>212</v>
      </c>
      <c r="I16" s="25" t="s">
        <v>212</v>
      </c>
      <c r="J16" s="41" t="str">
        <f t="shared" si="0"/>
        <v/>
      </c>
      <c r="K16" s="22" t="s">
        <v>291</v>
      </c>
      <c r="L16" s="25" t="str">
        <f t="shared" si="1"/>
        <v/>
      </c>
      <c r="M16" s="11"/>
      <c r="N16" s="31"/>
    </row>
    <row r="17" spans="2:14" x14ac:dyDescent="0.3">
      <c r="B17" s="28" t="s">
        <v>99</v>
      </c>
      <c r="C17" s="1" t="s">
        <v>60</v>
      </c>
      <c r="D17" s="9" t="s">
        <v>61</v>
      </c>
      <c r="E17" s="10" t="s">
        <v>62</v>
      </c>
      <c r="F17" s="3" t="s">
        <v>219</v>
      </c>
      <c r="G17" s="1" t="s">
        <v>220</v>
      </c>
      <c r="H17" s="25" t="s">
        <v>212</v>
      </c>
      <c r="I17" s="25" t="s">
        <v>212</v>
      </c>
      <c r="J17" s="41" t="str">
        <f t="shared" si="0"/>
        <v/>
      </c>
      <c r="K17" s="22" t="s">
        <v>291</v>
      </c>
      <c r="L17" s="25" t="str">
        <f t="shared" si="1"/>
        <v/>
      </c>
      <c r="M17" s="11"/>
      <c r="N17" s="31"/>
    </row>
    <row r="18" spans="2:14" ht="28.8" x14ac:dyDescent="0.3">
      <c r="B18" s="29" t="s">
        <v>41</v>
      </c>
      <c r="C18" s="1" t="s">
        <v>13</v>
      </c>
      <c r="D18" s="2" t="s">
        <v>221</v>
      </c>
      <c r="E18" s="4" t="s">
        <v>222</v>
      </c>
      <c r="F18" s="3" t="s">
        <v>223</v>
      </c>
      <c r="G18" s="1" t="s">
        <v>224</v>
      </c>
      <c r="H18" s="25" t="s">
        <v>212</v>
      </c>
      <c r="I18" s="25" t="s">
        <v>212</v>
      </c>
      <c r="J18" s="41" t="str">
        <f t="shared" si="0"/>
        <v/>
      </c>
      <c r="K18" s="22" t="s">
        <v>291</v>
      </c>
      <c r="L18" s="25" t="str">
        <f t="shared" si="1"/>
        <v/>
      </c>
      <c r="M18" s="11"/>
      <c r="N18" s="31"/>
    </row>
    <row r="19" spans="2:14" ht="28.8" x14ac:dyDescent="0.3">
      <c r="B19" s="28" t="s">
        <v>18</v>
      </c>
      <c r="C19" s="1" t="s">
        <v>13</v>
      </c>
      <c r="D19" s="2" t="s">
        <v>85</v>
      </c>
      <c r="E19" s="1" t="s">
        <v>86</v>
      </c>
      <c r="F19" s="3" t="s">
        <v>87</v>
      </c>
      <c r="G19" s="45" t="s">
        <v>88</v>
      </c>
      <c r="H19" s="44">
        <v>10177.41325</v>
      </c>
      <c r="I19" s="44">
        <v>9168.7073299999993</v>
      </c>
      <c r="J19" s="41">
        <f t="shared" si="0"/>
        <v>-1008.7059200000003</v>
      </c>
      <c r="K19" s="22" t="s">
        <v>24</v>
      </c>
      <c r="L19" s="25" t="str">
        <f t="shared" si="1"/>
        <v>not met</v>
      </c>
      <c r="M19" s="43"/>
      <c r="N19" s="31"/>
    </row>
    <row r="20" spans="2:14" ht="28.8" x14ac:dyDescent="0.3">
      <c r="B20" s="29" t="s">
        <v>41</v>
      </c>
      <c r="C20" s="1" t="s">
        <v>13</v>
      </c>
      <c r="D20" s="3" t="s">
        <v>173</v>
      </c>
      <c r="E20" s="1" t="s">
        <v>174</v>
      </c>
      <c r="F20" s="3" t="s">
        <v>175</v>
      </c>
      <c r="G20" s="45" t="s">
        <v>176</v>
      </c>
      <c r="H20" s="44">
        <v>2297.8178400000002</v>
      </c>
      <c r="I20" s="44">
        <v>3382.21486</v>
      </c>
      <c r="J20" s="41">
        <f t="shared" si="0"/>
        <v>1084.3970199999999</v>
      </c>
      <c r="K20" s="22" t="s">
        <v>292</v>
      </c>
      <c r="L20" s="25" t="str">
        <f t="shared" si="1"/>
        <v>meet</v>
      </c>
      <c r="M20" s="43"/>
      <c r="N20" s="31"/>
    </row>
    <row r="21" spans="2:14" ht="28.8" x14ac:dyDescent="0.3">
      <c r="B21" s="28" t="s">
        <v>18</v>
      </c>
      <c r="C21" s="1" t="s">
        <v>13</v>
      </c>
      <c r="D21" s="2" t="s">
        <v>125</v>
      </c>
      <c r="E21" s="1" t="s">
        <v>126</v>
      </c>
      <c r="F21" s="3" t="s">
        <v>127</v>
      </c>
      <c r="G21" s="45" t="s">
        <v>128</v>
      </c>
      <c r="H21" s="44">
        <v>16913.463889999999</v>
      </c>
      <c r="I21" s="44">
        <v>16894.163990000001</v>
      </c>
      <c r="J21" s="41">
        <f t="shared" si="0"/>
        <v>-19.299899999998161</v>
      </c>
      <c r="K21" s="22" t="s">
        <v>24</v>
      </c>
      <c r="L21" s="25" t="str">
        <f t="shared" si="1"/>
        <v>not met</v>
      </c>
      <c r="M21" s="43"/>
      <c r="N21" s="31"/>
    </row>
    <row r="22" spans="2:14" ht="28.8" x14ac:dyDescent="0.3">
      <c r="B22" s="28" t="s">
        <v>18</v>
      </c>
      <c r="C22" s="1" t="s">
        <v>13</v>
      </c>
      <c r="D22" s="2" t="s">
        <v>153</v>
      </c>
      <c r="E22" s="1" t="s">
        <v>154</v>
      </c>
      <c r="F22" s="3" t="s">
        <v>155</v>
      </c>
      <c r="G22" s="45" t="s">
        <v>156</v>
      </c>
      <c r="H22" s="44">
        <v>1438</v>
      </c>
      <c r="I22" s="44">
        <v>4532.0561500000003</v>
      </c>
      <c r="J22" s="41">
        <f t="shared" si="0"/>
        <v>3094.0561500000003</v>
      </c>
      <c r="K22" s="22" t="s">
        <v>24</v>
      </c>
      <c r="L22" s="25" t="str">
        <f t="shared" si="1"/>
        <v>meet</v>
      </c>
      <c r="M22" s="43"/>
      <c r="N22" s="31"/>
    </row>
    <row r="23" spans="2:14" ht="28.8" x14ac:dyDescent="0.3">
      <c r="B23" s="28" t="s">
        <v>18</v>
      </c>
      <c r="C23" s="1" t="s">
        <v>13</v>
      </c>
      <c r="D23" s="2" t="s">
        <v>141</v>
      </c>
      <c r="E23" s="1" t="s">
        <v>142</v>
      </c>
      <c r="F23" s="3" t="s">
        <v>143</v>
      </c>
      <c r="G23" s="45" t="s">
        <v>144</v>
      </c>
      <c r="H23" s="44">
        <v>1100</v>
      </c>
      <c r="I23" s="44">
        <v>2908.9432200000001</v>
      </c>
      <c r="J23" s="41">
        <f t="shared" si="0"/>
        <v>1808.9432200000001</v>
      </c>
      <c r="K23" s="22" t="s">
        <v>24</v>
      </c>
      <c r="L23" s="25" t="str">
        <f t="shared" si="1"/>
        <v>meet</v>
      </c>
      <c r="M23" s="43"/>
      <c r="N23" s="31"/>
    </row>
    <row r="24" spans="2:14" ht="28.8" x14ac:dyDescent="0.3">
      <c r="B24" s="28" t="s">
        <v>18</v>
      </c>
      <c r="C24" s="1" t="s">
        <v>13</v>
      </c>
      <c r="D24" s="2" t="s">
        <v>177</v>
      </c>
      <c r="E24" s="1" t="s">
        <v>178</v>
      </c>
      <c r="F24" s="3" t="s">
        <v>179</v>
      </c>
      <c r="G24" s="45" t="s">
        <v>180</v>
      </c>
      <c r="H24" s="44">
        <v>23422.894</v>
      </c>
      <c r="I24" s="44">
        <v>31626.449670000002</v>
      </c>
      <c r="J24" s="41">
        <f t="shared" si="0"/>
        <v>8203.5556700000016</v>
      </c>
      <c r="K24" s="22" t="s">
        <v>24</v>
      </c>
      <c r="L24" s="25" t="str">
        <f t="shared" si="1"/>
        <v>meet</v>
      </c>
      <c r="M24" s="43"/>
      <c r="N24" s="31"/>
    </row>
    <row r="25" spans="2:14" ht="28.8" x14ac:dyDescent="0.3">
      <c r="B25" s="28" t="s">
        <v>18</v>
      </c>
      <c r="C25" s="1" t="s">
        <v>13</v>
      </c>
      <c r="D25" s="2" t="s">
        <v>73</v>
      </c>
      <c r="E25" s="1" t="s">
        <v>74</v>
      </c>
      <c r="F25" s="3" t="s">
        <v>75</v>
      </c>
      <c r="G25" s="45" t="s">
        <v>76</v>
      </c>
      <c r="H25" s="44">
        <v>2826.03325</v>
      </c>
      <c r="I25" s="44">
        <v>1083.53422</v>
      </c>
      <c r="J25" s="41">
        <f t="shared" si="0"/>
        <v>-1742.4990299999999</v>
      </c>
      <c r="K25" s="22" t="s">
        <v>24</v>
      </c>
      <c r="L25" s="25" t="str">
        <f t="shared" si="1"/>
        <v>meet</v>
      </c>
      <c r="M25" s="43"/>
      <c r="N25" s="31"/>
    </row>
    <row r="26" spans="2:14" ht="28.8" x14ac:dyDescent="0.3">
      <c r="B26" s="28" t="s">
        <v>18</v>
      </c>
      <c r="C26" s="1" t="s">
        <v>13</v>
      </c>
      <c r="D26" s="2" t="s">
        <v>73</v>
      </c>
      <c r="E26" s="6" t="s">
        <v>74</v>
      </c>
      <c r="F26" s="5" t="s">
        <v>89</v>
      </c>
      <c r="G26" s="45" t="s">
        <v>90</v>
      </c>
      <c r="H26" s="44">
        <v>2596.8896300000001</v>
      </c>
      <c r="I26" s="44">
        <v>1605.8620999999998</v>
      </c>
      <c r="J26" s="41">
        <f t="shared" si="0"/>
        <v>-991.0275300000003</v>
      </c>
      <c r="K26" s="22" t="s">
        <v>24</v>
      </c>
      <c r="L26" s="25" t="str">
        <f t="shared" si="1"/>
        <v>meet</v>
      </c>
      <c r="M26" s="43"/>
      <c r="N26" s="31"/>
    </row>
    <row r="27" spans="2:14" ht="43.2" x14ac:dyDescent="0.3">
      <c r="B27" s="28" t="s">
        <v>18</v>
      </c>
      <c r="C27" s="1" t="s">
        <v>13</v>
      </c>
      <c r="D27" s="2" t="s">
        <v>73</v>
      </c>
      <c r="E27" s="1" t="s">
        <v>74</v>
      </c>
      <c r="F27" s="5" t="s">
        <v>107</v>
      </c>
      <c r="G27" s="47" t="s">
        <v>108</v>
      </c>
      <c r="H27" s="44">
        <v>1181.6662766666666</v>
      </c>
      <c r="I27" s="44">
        <v>7.3611500000000003</v>
      </c>
      <c r="J27" s="41">
        <f t="shared" si="0"/>
        <v>-1174.3051266666666</v>
      </c>
      <c r="K27" s="22" t="s">
        <v>24</v>
      </c>
      <c r="L27" s="25" t="str">
        <f t="shared" si="1"/>
        <v>meet</v>
      </c>
      <c r="M27" s="43"/>
      <c r="N27" s="31"/>
    </row>
    <row r="28" spans="2:14" ht="28.8" x14ac:dyDescent="0.3">
      <c r="B28" s="29" t="s">
        <v>41</v>
      </c>
      <c r="C28" s="1" t="s">
        <v>13</v>
      </c>
      <c r="D28" s="3" t="s">
        <v>129</v>
      </c>
      <c r="E28" s="4" t="s">
        <v>130</v>
      </c>
      <c r="F28" s="3" t="s">
        <v>131</v>
      </c>
      <c r="G28" s="45" t="s">
        <v>132</v>
      </c>
      <c r="H28" s="25">
        <v>0</v>
      </c>
      <c r="I28" s="25">
        <v>0</v>
      </c>
      <c r="J28" s="41">
        <f t="shared" si="0"/>
        <v>0</v>
      </c>
      <c r="K28" s="22" t="s">
        <v>24</v>
      </c>
      <c r="L28" s="25" t="str">
        <f t="shared" si="1"/>
        <v/>
      </c>
      <c r="M28" s="11"/>
      <c r="N28" s="31"/>
    </row>
    <row r="29" spans="2:14" x14ac:dyDescent="0.3">
      <c r="B29" s="29" t="s">
        <v>12</v>
      </c>
      <c r="C29" s="1" t="s">
        <v>13</v>
      </c>
      <c r="D29" s="2" t="s">
        <v>199</v>
      </c>
      <c r="E29" s="4" t="s">
        <v>200</v>
      </c>
      <c r="F29" s="5" t="s">
        <v>201</v>
      </c>
      <c r="G29" s="45" t="s">
        <v>202</v>
      </c>
      <c r="H29" s="44">
        <v>67504.220250899889</v>
      </c>
      <c r="I29" s="44">
        <v>125029</v>
      </c>
      <c r="J29" s="41">
        <f t="shared" si="0"/>
        <v>57524.779749100111</v>
      </c>
      <c r="K29" s="22" t="s">
        <v>24</v>
      </c>
      <c r="L29" s="25" t="str">
        <f t="shared" si="1"/>
        <v>meet</v>
      </c>
      <c r="M29" s="11"/>
      <c r="N29" s="31"/>
    </row>
    <row r="30" spans="2:14" ht="28.8" x14ac:dyDescent="0.3">
      <c r="B30" s="29" t="s">
        <v>41</v>
      </c>
      <c r="C30" s="1" t="s">
        <v>13</v>
      </c>
      <c r="D30" s="2" t="s">
        <v>199</v>
      </c>
      <c r="E30" s="1" t="s">
        <v>200</v>
      </c>
      <c r="F30" s="5" t="s">
        <v>225</v>
      </c>
      <c r="G30" s="1" t="s">
        <v>226</v>
      </c>
      <c r="H30" s="25" t="s">
        <v>212</v>
      </c>
      <c r="I30" s="25" t="s">
        <v>212</v>
      </c>
      <c r="J30" s="41" t="str">
        <f t="shared" si="0"/>
        <v/>
      </c>
      <c r="K30" s="22" t="s">
        <v>291</v>
      </c>
      <c r="L30" s="25" t="str">
        <f t="shared" si="1"/>
        <v/>
      </c>
      <c r="M30" s="11"/>
      <c r="N30" s="31"/>
    </row>
    <row r="31" spans="2:14" ht="57.6" x14ac:dyDescent="0.3">
      <c r="B31" s="29" t="s">
        <v>41</v>
      </c>
      <c r="C31" s="1" t="s">
        <v>13</v>
      </c>
      <c r="D31" s="3" t="s">
        <v>199</v>
      </c>
      <c r="E31" s="1" t="s">
        <v>200</v>
      </c>
      <c r="F31" s="5" t="s">
        <v>227</v>
      </c>
      <c r="G31" s="1" t="s">
        <v>228</v>
      </c>
      <c r="H31" s="25" t="s">
        <v>212</v>
      </c>
      <c r="I31" s="25" t="s">
        <v>212</v>
      </c>
      <c r="J31" s="41" t="str">
        <f t="shared" si="0"/>
        <v/>
      </c>
      <c r="K31" s="22" t="s">
        <v>291</v>
      </c>
      <c r="L31" s="25" t="str">
        <f t="shared" si="1"/>
        <v/>
      </c>
      <c r="M31" s="11"/>
      <c r="N31" s="31"/>
    </row>
    <row r="32" spans="2:14" ht="28.8" x14ac:dyDescent="0.3">
      <c r="B32" s="29" t="s">
        <v>12</v>
      </c>
      <c r="C32" s="1" t="s">
        <v>13</v>
      </c>
      <c r="D32" s="2" t="s">
        <v>14</v>
      </c>
      <c r="E32" s="4" t="s">
        <v>15</v>
      </c>
      <c r="F32" s="5" t="s">
        <v>16</v>
      </c>
      <c r="G32" s="45" t="s">
        <v>17</v>
      </c>
      <c r="H32" s="44">
        <v>1233980.7283134698</v>
      </c>
      <c r="I32" s="44">
        <v>1128010</v>
      </c>
      <c r="J32" s="41">
        <f t="shared" si="0"/>
        <v>-105970.72831346979</v>
      </c>
      <c r="K32" s="22" t="s">
        <v>24</v>
      </c>
      <c r="L32" s="25" t="str">
        <f t="shared" si="1"/>
        <v>not met</v>
      </c>
      <c r="M32" s="11"/>
      <c r="N32" s="31"/>
    </row>
    <row r="33" spans="2:14" ht="28.8" x14ac:dyDescent="0.3">
      <c r="B33" s="29" t="s">
        <v>12</v>
      </c>
      <c r="C33" s="1" t="s">
        <v>13</v>
      </c>
      <c r="D33" s="3" t="s">
        <v>65</v>
      </c>
      <c r="E33" s="1" t="s">
        <v>66</v>
      </c>
      <c r="F33" s="5" t="s">
        <v>164</v>
      </c>
      <c r="G33" s="45" t="s">
        <v>165</v>
      </c>
      <c r="H33" s="44">
        <v>14134.173199999999</v>
      </c>
      <c r="I33" s="44">
        <v>17282</v>
      </c>
      <c r="J33" s="41">
        <f t="shared" si="0"/>
        <v>3147.8268000000007</v>
      </c>
      <c r="K33" s="22" t="s">
        <v>24</v>
      </c>
      <c r="L33" s="25" t="str">
        <f t="shared" si="1"/>
        <v>meet</v>
      </c>
      <c r="M33" s="41"/>
      <c r="N33" s="31"/>
    </row>
    <row r="34" spans="2:14" ht="28.8" x14ac:dyDescent="0.3">
      <c r="B34" s="29" t="s">
        <v>12</v>
      </c>
      <c r="C34" s="1" t="s">
        <v>13</v>
      </c>
      <c r="D34" s="3" t="s">
        <v>65</v>
      </c>
      <c r="E34" s="1" t="s">
        <v>66</v>
      </c>
      <c r="F34" s="3" t="s">
        <v>67</v>
      </c>
      <c r="G34" s="45" t="s">
        <v>68</v>
      </c>
      <c r="H34" s="44">
        <v>5000</v>
      </c>
      <c r="I34" s="44">
        <v>2673</v>
      </c>
      <c r="J34" s="41">
        <f t="shared" si="0"/>
        <v>-2327</v>
      </c>
      <c r="K34" s="22" t="s">
        <v>24</v>
      </c>
      <c r="L34" s="25" t="str">
        <f t="shared" si="1"/>
        <v>meet</v>
      </c>
      <c r="M34" s="41"/>
      <c r="N34" s="31"/>
    </row>
    <row r="35" spans="2:14" ht="43.2" x14ac:dyDescent="0.3">
      <c r="B35" s="29" t="s">
        <v>12</v>
      </c>
      <c r="C35" s="1" t="s">
        <v>13</v>
      </c>
      <c r="D35" s="3" t="s">
        <v>103</v>
      </c>
      <c r="E35" s="6" t="s">
        <v>104</v>
      </c>
      <c r="F35" s="3" t="s">
        <v>105</v>
      </c>
      <c r="G35" s="45" t="s">
        <v>106</v>
      </c>
      <c r="H35" s="44">
        <v>12679.2</v>
      </c>
      <c r="I35" s="44">
        <v>12151.24</v>
      </c>
      <c r="J35" s="41">
        <f t="shared" si="0"/>
        <v>-527.96000000000095</v>
      </c>
      <c r="K35" s="22" t="s">
        <v>293</v>
      </c>
      <c r="L35" s="25" t="str">
        <f t="shared" si="1"/>
        <v>not met</v>
      </c>
      <c r="M35" s="11"/>
      <c r="N35" s="31"/>
    </row>
    <row r="36" spans="2:14" x14ac:dyDescent="0.3">
      <c r="B36" s="29" t="s">
        <v>12</v>
      </c>
      <c r="C36" s="1" t="s">
        <v>13</v>
      </c>
      <c r="D36" s="3" t="s">
        <v>149</v>
      </c>
      <c r="E36" s="6" t="s">
        <v>150</v>
      </c>
      <c r="F36" s="5" t="s">
        <v>151</v>
      </c>
      <c r="G36" s="45" t="s">
        <v>152</v>
      </c>
      <c r="H36" s="44">
        <v>3796.5281100000002</v>
      </c>
      <c r="I36" s="44">
        <v>5190</v>
      </c>
      <c r="J36" s="41">
        <f t="shared" si="0"/>
        <v>1393.4718899999998</v>
      </c>
      <c r="K36" s="22" t="s">
        <v>294</v>
      </c>
      <c r="L36" s="25" t="str">
        <f t="shared" si="1"/>
        <v>meet</v>
      </c>
      <c r="M36" s="43">
        <v>-10222.278510000004</v>
      </c>
      <c r="N36" s="31"/>
    </row>
    <row r="37" spans="2:14" ht="28.8" x14ac:dyDescent="0.3">
      <c r="B37" s="29" t="s">
        <v>12</v>
      </c>
      <c r="C37" s="1" t="s">
        <v>13</v>
      </c>
      <c r="D37" s="3" t="s">
        <v>81</v>
      </c>
      <c r="E37" s="1" t="s">
        <v>82</v>
      </c>
      <c r="F37" s="5" t="s">
        <v>83</v>
      </c>
      <c r="G37" s="45" t="s">
        <v>84</v>
      </c>
      <c r="H37" s="44">
        <v>3169.8</v>
      </c>
      <c r="I37" s="44">
        <v>1809.29</v>
      </c>
      <c r="J37" s="41">
        <f t="shared" si="0"/>
        <v>-1360.5100000000002</v>
      </c>
      <c r="K37" s="22" t="s">
        <v>24</v>
      </c>
      <c r="L37" s="25" t="str">
        <f t="shared" si="1"/>
        <v>meet</v>
      </c>
      <c r="M37" s="43">
        <v>-10222.278510000004</v>
      </c>
      <c r="N37" s="31"/>
    </row>
    <row r="38" spans="2:14" ht="28.8" x14ac:dyDescent="0.3">
      <c r="B38" s="29" t="s">
        <v>12</v>
      </c>
      <c r="C38" s="1" t="s">
        <v>13</v>
      </c>
      <c r="D38" s="2" t="s">
        <v>37</v>
      </c>
      <c r="E38" s="4" t="s">
        <v>38</v>
      </c>
      <c r="F38" s="3" t="s">
        <v>39</v>
      </c>
      <c r="G38" s="45" t="s">
        <v>40</v>
      </c>
      <c r="H38" s="44">
        <v>27962.093339999999</v>
      </c>
      <c r="I38" s="44">
        <v>18258</v>
      </c>
      <c r="J38" s="41">
        <f t="shared" si="0"/>
        <v>-9704.0933399999994</v>
      </c>
      <c r="K38" s="22" t="s">
        <v>24</v>
      </c>
      <c r="L38" s="25" t="str">
        <f t="shared" si="1"/>
        <v>meet</v>
      </c>
      <c r="M38" s="43">
        <v>-10222.278510000004</v>
      </c>
      <c r="N38" s="31"/>
    </row>
    <row r="39" spans="2:14" x14ac:dyDescent="0.3">
      <c r="B39" s="29" t="s">
        <v>12</v>
      </c>
      <c r="C39" s="1" t="s">
        <v>13</v>
      </c>
      <c r="D39" s="3" t="s">
        <v>160</v>
      </c>
      <c r="E39" s="4" t="s">
        <v>161</v>
      </c>
      <c r="F39" s="3" t="s">
        <v>162</v>
      </c>
      <c r="G39" s="45" t="s">
        <v>163</v>
      </c>
      <c r="H39" s="41">
        <v>1873.5091239300741</v>
      </c>
      <c r="I39" s="44">
        <v>4847</v>
      </c>
      <c r="J39" s="41">
        <f t="shared" si="0"/>
        <v>2973.4908760699259</v>
      </c>
      <c r="K39" s="22" t="s">
        <v>24</v>
      </c>
      <c r="L39" s="25" t="str">
        <f t="shared" si="1"/>
        <v>meet</v>
      </c>
      <c r="M39" s="43">
        <v>16914.605</v>
      </c>
      <c r="N39" s="31"/>
    </row>
    <row r="40" spans="2:14" ht="28.8" x14ac:dyDescent="0.3">
      <c r="B40" s="28" t="s">
        <v>12</v>
      </c>
      <c r="C40" s="1" t="s">
        <v>13</v>
      </c>
      <c r="D40" s="3" t="s">
        <v>184</v>
      </c>
      <c r="E40" s="1" t="s">
        <v>185</v>
      </c>
      <c r="F40" s="3" t="s">
        <v>186</v>
      </c>
      <c r="G40" s="45" t="s">
        <v>187</v>
      </c>
      <c r="H40" s="41">
        <v>1442.7148827227502</v>
      </c>
      <c r="I40" s="44">
        <v>1538.73054</v>
      </c>
      <c r="J40" s="41">
        <f t="shared" si="0"/>
        <v>96.015657277249829</v>
      </c>
      <c r="K40" s="22" t="s">
        <v>24</v>
      </c>
      <c r="L40" s="25" t="str">
        <f t="shared" si="1"/>
        <v>not met</v>
      </c>
      <c r="M40" s="43">
        <v>211.67612000000008</v>
      </c>
      <c r="N40" s="31"/>
    </row>
    <row r="41" spans="2:14" ht="28.8" x14ac:dyDescent="0.3">
      <c r="B41" s="29" t="s">
        <v>12</v>
      </c>
      <c r="C41" s="1" t="s">
        <v>13</v>
      </c>
      <c r="D41" s="2" t="s">
        <v>25</v>
      </c>
      <c r="E41" s="6" t="s">
        <v>26</v>
      </c>
      <c r="F41" s="3" t="s">
        <v>27</v>
      </c>
      <c r="G41" s="45" t="s">
        <v>28</v>
      </c>
      <c r="H41" s="41">
        <v>1737.8943772772498</v>
      </c>
      <c r="I41" s="44">
        <v>1853.55484</v>
      </c>
      <c r="J41" s="41">
        <f t="shared" si="0"/>
        <v>115.66046272275025</v>
      </c>
      <c r="K41" s="22" t="s">
        <v>24</v>
      </c>
      <c r="L41" s="25" t="str">
        <f t="shared" si="1"/>
        <v>not met</v>
      </c>
      <c r="M41" s="43">
        <v>211.67612000000008</v>
      </c>
      <c r="N41" s="31"/>
    </row>
    <row r="42" spans="2:14" ht="28.8" x14ac:dyDescent="0.3">
      <c r="B42" s="29" t="s">
        <v>12</v>
      </c>
      <c r="C42" s="1" t="s">
        <v>13</v>
      </c>
      <c r="D42" s="3" t="s">
        <v>295</v>
      </c>
      <c r="E42" s="1" t="s">
        <v>70</v>
      </c>
      <c r="F42" s="3" t="s">
        <v>71</v>
      </c>
      <c r="G42" s="45" t="s">
        <v>72</v>
      </c>
      <c r="H42" s="44">
        <v>41301.115850000002</v>
      </c>
      <c r="I42" s="44">
        <v>35571</v>
      </c>
      <c r="J42" s="41">
        <f t="shared" si="0"/>
        <v>-5730.115850000002</v>
      </c>
      <c r="K42" s="22" t="s">
        <v>24</v>
      </c>
      <c r="L42" s="25" t="str">
        <f t="shared" si="1"/>
        <v>meet</v>
      </c>
      <c r="M42" s="43"/>
      <c r="N42" s="31"/>
    </row>
    <row r="43" spans="2:14" ht="28.8" x14ac:dyDescent="0.3">
      <c r="B43" s="28" t="s">
        <v>99</v>
      </c>
      <c r="C43" s="1" t="s">
        <v>13</v>
      </c>
      <c r="D43" s="2" t="s">
        <v>229</v>
      </c>
      <c r="E43" s="4" t="s">
        <v>230</v>
      </c>
      <c r="F43" s="3" t="s">
        <v>231</v>
      </c>
      <c r="G43" s="1" t="s">
        <v>232</v>
      </c>
      <c r="H43" s="41" t="s">
        <v>212</v>
      </c>
      <c r="I43" s="41" t="s">
        <v>212</v>
      </c>
      <c r="J43" s="41" t="str">
        <f t="shared" si="0"/>
        <v/>
      </c>
      <c r="K43" s="22" t="s">
        <v>291</v>
      </c>
      <c r="L43" s="25" t="str">
        <f t="shared" si="1"/>
        <v/>
      </c>
      <c r="M43" s="43"/>
      <c r="N43" s="31"/>
    </row>
    <row r="44" spans="2:14" ht="28.8" x14ac:dyDescent="0.3">
      <c r="B44" s="28" t="s">
        <v>99</v>
      </c>
      <c r="C44" s="1" t="s">
        <v>13</v>
      </c>
      <c r="D44" s="2" t="s">
        <v>25</v>
      </c>
      <c r="E44" s="6" t="s">
        <v>26</v>
      </c>
      <c r="F44" s="3" t="s">
        <v>233</v>
      </c>
      <c r="G44" s="1" t="s">
        <v>234</v>
      </c>
      <c r="H44" s="25" t="s">
        <v>212</v>
      </c>
      <c r="I44" s="25" t="s">
        <v>212</v>
      </c>
      <c r="J44" s="41" t="str">
        <f t="shared" si="0"/>
        <v/>
      </c>
      <c r="K44" s="22" t="s">
        <v>291</v>
      </c>
      <c r="L44" s="25" t="str">
        <f t="shared" si="1"/>
        <v/>
      </c>
      <c r="M44" s="11"/>
      <c r="N44" s="31"/>
    </row>
    <row r="45" spans="2:14" x14ac:dyDescent="0.3">
      <c r="B45" s="29" t="s">
        <v>12</v>
      </c>
      <c r="C45" s="1" t="s">
        <v>13</v>
      </c>
      <c r="D45" s="3" t="s">
        <v>188</v>
      </c>
      <c r="E45" s="7" t="s">
        <v>189</v>
      </c>
      <c r="F45" s="3" t="s">
        <v>190</v>
      </c>
      <c r="G45" s="45" t="s">
        <v>191</v>
      </c>
      <c r="H45" s="41">
        <v>8783.8858760699277</v>
      </c>
      <c r="I45" s="44">
        <v>22725</v>
      </c>
      <c r="J45" s="41">
        <f t="shared" si="0"/>
        <v>13941.114123930072</v>
      </c>
      <c r="K45" s="22" t="s">
        <v>24</v>
      </c>
      <c r="L45" s="25" t="str">
        <f t="shared" si="1"/>
        <v>meet</v>
      </c>
      <c r="M45" s="43">
        <v>16914.605</v>
      </c>
      <c r="N45" s="31"/>
    </row>
    <row r="46" spans="2:14" ht="43.2" x14ac:dyDescent="0.3">
      <c r="B46" s="28" t="s">
        <v>41</v>
      </c>
      <c r="C46" s="10" t="s">
        <v>118</v>
      </c>
      <c r="D46" s="9" t="s">
        <v>235</v>
      </c>
      <c r="E46" s="8" t="s">
        <v>134</v>
      </c>
      <c r="F46" s="3" t="s">
        <v>236</v>
      </c>
      <c r="G46" s="1" t="s">
        <v>237</v>
      </c>
      <c r="H46" s="25" t="s">
        <v>212</v>
      </c>
      <c r="I46" s="25" t="s">
        <v>212</v>
      </c>
      <c r="J46" s="41" t="str">
        <f t="shared" si="0"/>
        <v/>
      </c>
      <c r="K46" s="22" t="s">
        <v>291</v>
      </c>
      <c r="L46" s="25" t="str">
        <f t="shared" si="1"/>
        <v/>
      </c>
      <c r="M46" s="11"/>
      <c r="N46" s="31"/>
    </row>
    <row r="47" spans="2:14" ht="43.2" x14ac:dyDescent="0.3">
      <c r="B47" s="29" t="s">
        <v>41</v>
      </c>
      <c r="C47" s="10" t="s">
        <v>118</v>
      </c>
      <c r="D47" s="9" t="s">
        <v>235</v>
      </c>
      <c r="E47" s="8" t="s">
        <v>134</v>
      </c>
      <c r="F47" s="3" t="s">
        <v>238</v>
      </c>
      <c r="G47" s="1" t="s">
        <v>239</v>
      </c>
      <c r="H47" s="25" t="s">
        <v>212</v>
      </c>
      <c r="I47" s="25" t="s">
        <v>212</v>
      </c>
      <c r="J47" s="41" t="str">
        <f t="shared" si="0"/>
        <v/>
      </c>
      <c r="K47" s="22" t="s">
        <v>291</v>
      </c>
      <c r="L47" s="25" t="str">
        <f t="shared" si="1"/>
        <v/>
      </c>
      <c r="M47" s="11"/>
      <c r="N47" s="31"/>
    </row>
    <row r="48" spans="2:14" ht="43.2" x14ac:dyDescent="0.3">
      <c r="B48" s="28" t="s">
        <v>99</v>
      </c>
      <c r="C48" s="10" t="s">
        <v>118</v>
      </c>
      <c r="D48" s="9" t="s">
        <v>100</v>
      </c>
      <c r="E48" s="10" t="s">
        <v>119</v>
      </c>
      <c r="F48" s="3" t="s">
        <v>240</v>
      </c>
      <c r="G48" s="1" t="s">
        <v>241</v>
      </c>
      <c r="H48" s="25" t="s">
        <v>212</v>
      </c>
      <c r="I48" s="25" t="s">
        <v>212</v>
      </c>
      <c r="J48" s="41" t="str">
        <f t="shared" si="0"/>
        <v/>
      </c>
      <c r="K48" s="22" t="s">
        <v>291</v>
      </c>
      <c r="L48" s="25" t="str">
        <f t="shared" si="1"/>
        <v/>
      </c>
      <c r="M48" s="11"/>
      <c r="N48" s="31"/>
    </row>
    <row r="49" spans="2:14" ht="86.4" x14ac:dyDescent="0.3">
      <c r="B49" s="29" t="s">
        <v>12</v>
      </c>
      <c r="C49" s="10" t="s">
        <v>118</v>
      </c>
      <c r="D49" s="9" t="s">
        <v>100</v>
      </c>
      <c r="E49" s="10" t="s">
        <v>119</v>
      </c>
      <c r="F49" s="3" t="s">
        <v>120</v>
      </c>
      <c r="G49" s="46" t="s">
        <v>121</v>
      </c>
      <c r="H49" s="44">
        <v>10800</v>
      </c>
      <c r="I49" s="44">
        <v>10610.02362</v>
      </c>
      <c r="J49" s="41">
        <f t="shared" si="0"/>
        <v>-189.97638000000006</v>
      </c>
      <c r="K49" s="22" t="s">
        <v>24</v>
      </c>
      <c r="L49" s="25" t="str">
        <f t="shared" si="1"/>
        <v>not met</v>
      </c>
      <c r="M49" s="43"/>
      <c r="N49" s="31"/>
    </row>
    <row r="50" spans="2:14" ht="86.4" x14ac:dyDescent="0.3">
      <c r="B50" s="28" t="s">
        <v>12</v>
      </c>
      <c r="C50" s="10" t="s">
        <v>118</v>
      </c>
      <c r="D50" s="9" t="s">
        <v>242</v>
      </c>
      <c r="E50" s="10" t="s">
        <v>243</v>
      </c>
      <c r="F50" s="3" t="s">
        <v>244</v>
      </c>
      <c r="G50" s="7" t="s">
        <v>245</v>
      </c>
      <c r="H50" s="25" t="s">
        <v>212</v>
      </c>
      <c r="I50" s="25" t="s">
        <v>212</v>
      </c>
      <c r="J50" s="41" t="str">
        <f t="shared" si="0"/>
        <v/>
      </c>
      <c r="K50" s="22" t="s">
        <v>291</v>
      </c>
      <c r="L50" s="25" t="str">
        <f t="shared" si="1"/>
        <v/>
      </c>
      <c r="M50" s="11"/>
      <c r="N50" s="31"/>
    </row>
    <row r="51" spans="2:14" ht="43.2" x14ac:dyDescent="0.3">
      <c r="B51" s="28" t="s">
        <v>99</v>
      </c>
      <c r="C51" s="10" t="s">
        <v>118</v>
      </c>
      <c r="D51" s="9" t="s">
        <v>133</v>
      </c>
      <c r="E51" s="8" t="s">
        <v>134</v>
      </c>
      <c r="F51" s="3" t="s">
        <v>246</v>
      </c>
      <c r="G51" s="1" t="s">
        <v>247</v>
      </c>
      <c r="H51" s="25" t="s">
        <v>212</v>
      </c>
      <c r="I51" s="25" t="s">
        <v>212</v>
      </c>
      <c r="J51" s="41" t="str">
        <f t="shared" si="0"/>
        <v/>
      </c>
      <c r="K51" s="22" t="s">
        <v>291</v>
      </c>
      <c r="L51" s="25" t="str">
        <f t="shared" si="1"/>
        <v/>
      </c>
      <c r="M51" s="11"/>
      <c r="N51" s="31"/>
    </row>
    <row r="52" spans="2:14" ht="43.2" x14ac:dyDescent="0.3">
      <c r="B52" s="28" t="s">
        <v>99</v>
      </c>
      <c r="C52" s="10" t="s">
        <v>118</v>
      </c>
      <c r="D52" s="9" t="s">
        <v>133</v>
      </c>
      <c r="E52" s="8" t="s">
        <v>134</v>
      </c>
      <c r="F52" s="3" t="s">
        <v>248</v>
      </c>
      <c r="G52" s="1" t="s">
        <v>249</v>
      </c>
      <c r="H52" s="25" t="s">
        <v>212</v>
      </c>
      <c r="I52" s="25" t="s">
        <v>212</v>
      </c>
      <c r="J52" s="41" t="str">
        <f t="shared" si="0"/>
        <v/>
      </c>
      <c r="K52" s="22" t="s">
        <v>291</v>
      </c>
      <c r="L52" s="25" t="str">
        <f t="shared" si="1"/>
        <v/>
      </c>
      <c r="M52" s="11"/>
      <c r="N52" s="31"/>
    </row>
    <row r="53" spans="2:14" ht="43.2" x14ac:dyDescent="0.3">
      <c r="B53" s="28" t="s">
        <v>41</v>
      </c>
      <c r="C53" s="10" t="s">
        <v>118</v>
      </c>
      <c r="D53" s="9" t="s">
        <v>133</v>
      </c>
      <c r="E53" s="8" t="s">
        <v>134</v>
      </c>
      <c r="F53" s="3" t="s">
        <v>250</v>
      </c>
      <c r="G53" s="1" t="s">
        <v>251</v>
      </c>
      <c r="H53" s="25" t="s">
        <v>212</v>
      </c>
      <c r="I53" s="25" t="s">
        <v>212</v>
      </c>
      <c r="J53" s="41" t="str">
        <f t="shared" si="0"/>
        <v/>
      </c>
      <c r="K53" s="22" t="s">
        <v>291</v>
      </c>
      <c r="L53" s="25" t="str">
        <f t="shared" si="1"/>
        <v/>
      </c>
      <c r="M53" s="11"/>
      <c r="N53" s="31"/>
    </row>
    <row r="54" spans="2:14" ht="43.2" x14ac:dyDescent="0.3">
      <c r="B54" s="28" t="s">
        <v>41</v>
      </c>
      <c r="C54" s="10" t="s">
        <v>118</v>
      </c>
      <c r="D54" s="9" t="s">
        <v>133</v>
      </c>
      <c r="E54" s="8" t="s">
        <v>134</v>
      </c>
      <c r="F54" s="3" t="s">
        <v>135</v>
      </c>
      <c r="G54" s="1" t="s">
        <v>136</v>
      </c>
      <c r="H54" s="25" t="s">
        <v>212</v>
      </c>
      <c r="I54" s="25" t="s">
        <v>212</v>
      </c>
      <c r="J54" s="41" t="str">
        <f t="shared" si="0"/>
        <v/>
      </c>
      <c r="K54" s="22" t="s">
        <v>291</v>
      </c>
      <c r="L54" s="25" t="str">
        <f t="shared" si="1"/>
        <v/>
      </c>
      <c r="M54" s="11"/>
      <c r="N54" s="31"/>
    </row>
    <row r="55" spans="2:14" ht="28.8" x14ac:dyDescent="0.3">
      <c r="B55" s="29" t="s">
        <v>41</v>
      </c>
      <c r="C55" s="7" t="s">
        <v>51</v>
      </c>
      <c r="D55" s="3" t="s">
        <v>137</v>
      </c>
      <c r="E55" s="1" t="s">
        <v>138</v>
      </c>
      <c r="F55" s="3" t="s">
        <v>139</v>
      </c>
      <c r="G55" s="45" t="s">
        <v>140</v>
      </c>
      <c r="H55" s="41">
        <v>6412.6448399999999</v>
      </c>
      <c r="I55" s="41">
        <v>6153.0574699999997</v>
      </c>
      <c r="J55" s="41">
        <f t="shared" si="0"/>
        <v>-259.58737000000019</v>
      </c>
      <c r="K55" s="22" t="s">
        <v>24</v>
      </c>
      <c r="L55" s="25" t="str">
        <f t="shared" si="1"/>
        <v>not met</v>
      </c>
      <c r="M55" s="11"/>
      <c r="N55" s="31"/>
    </row>
    <row r="56" spans="2:14" ht="43.2" x14ac:dyDescent="0.3">
      <c r="B56" s="29" t="s">
        <v>12</v>
      </c>
      <c r="C56" s="7" t="s">
        <v>51</v>
      </c>
      <c r="D56" s="3" t="s">
        <v>52</v>
      </c>
      <c r="E56" s="6" t="s">
        <v>53</v>
      </c>
      <c r="F56" s="3" t="s">
        <v>54</v>
      </c>
      <c r="G56" s="45" t="s">
        <v>55</v>
      </c>
      <c r="H56" s="44">
        <v>7798.5821800000003</v>
      </c>
      <c r="I56" s="44">
        <v>3008</v>
      </c>
      <c r="J56" s="41">
        <f t="shared" si="0"/>
        <v>-4790.5821800000003</v>
      </c>
      <c r="K56" s="22" t="s">
        <v>24</v>
      </c>
      <c r="L56" s="25" t="str">
        <f t="shared" si="1"/>
        <v>meet</v>
      </c>
      <c r="M56" s="43"/>
      <c r="N56" s="31"/>
    </row>
    <row r="57" spans="2:14" ht="28.8" x14ac:dyDescent="0.3">
      <c r="B57" s="29" t="s">
        <v>41</v>
      </c>
      <c r="C57" s="7" t="s">
        <v>51</v>
      </c>
      <c r="D57" s="3" t="s">
        <v>91</v>
      </c>
      <c r="E57" s="7" t="s">
        <v>92</v>
      </c>
      <c r="F57" s="3" t="s">
        <v>252</v>
      </c>
      <c r="G57" s="1" t="s">
        <v>253</v>
      </c>
      <c r="H57" s="25" t="s">
        <v>212</v>
      </c>
      <c r="I57" s="25" t="s">
        <v>212</v>
      </c>
      <c r="J57" s="41" t="str">
        <f t="shared" si="0"/>
        <v/>
      </c>
      <c r="K57" s="22" t="s">
        <v>291</v>
      </c>
      <c r="L57" s="25" t="str">
        <f t="shared" si="1"/>
        <v/>
      </c>
      <c r="M57" s="11"/>
      <c r="N57" s="31"/>
    </row>
    <row r="58" spans="2:14" ht="28.8" x14ac:dyDescent="0.3">
      <c r="B58" s="29" t="s">
        <v>41</v>
      </c>
      <c r="C58" s="7" t="s">
        <v>51</v>
      </c>
      <c r="D58" s="2" t="s">
        <v>181</v>
      </c>
      <c r="E58" s="1" t="s">
        <v>138</v>
      </c>
      <c r="F58" s="3" t="s">
        <v>182</v>
      </c>
      <c r="G58" s="45" t="s">
        <v>183</v>
      </c>
      <c r="H58" s="44">
        <v>1976.01144</v>
      </c>
      <c r="I58" s="44">
        <v>1880.6446299999998</v>
      </c>
      <c r="J58" s="41">
        <f t="shared" si="0"/>
        <v>-95.366810000000214</v>
      </c>
      <c r="K58" s="22" t="s">
        <v>24</v>
      </c>
      <c r="L58" s="25" t="str">
        <f t="shared" si="1"/>
        <v>not met</v>
      </c>
      <c r="M58" s="11"/>
      <c r="N58" s="31"/>
    </row>
    <row r="59" spans="2:14" ht="28.8" x14ac:dyDescent="0.3">
      <c r="B59" s="29" t="s">
        <v>41</v>
      </c>
      <c r="C59" s="7" t="s">
        <v>51</v>
      </c>
      <c r="D59" s="2" t="s">
        <v>181</v>
      </c>
      <c r="E59" s="1" t="s">
        <v>138</v>
      </c>
      <c r="F59" s="3" t="s">
        <v>254</v>
      </c>
      <c r="G59" s="1" t="s">
        <v>255</v>
      </c>
      <c r="H59" s="25" t="s">
        <v>212</v>
      </c>
      <c r="I59" s="25" t="s">
        <v>212</v>
      </c>
      <c r="J59" s="41" t="str">
        <f t="shared" si="0"/>
        <v/>
      </c>
      <c r="K59" s="22" t="s">
        <v>291</v>
      </c>
      <c r="L59" s="25" t="str">
        <f t="shared" si="1"/>
        <v/>
      </c>
      <c r="M59" s="11"/>
      <c r="N59" s="31"/>
    </row>
    <row r="60" spans="2:14" ht="28.8" x14ac:dyDescent="0.3">
      <c r="B60" s="28" t="s">
        <v>99</v>
      </c>
      <c r="C60" s="7" t="s">
        <v>51</v>
      </c>
      <c r="D60" s="2" t="s">
        <v>181</v>
      </c>
      <c r="E60" s="1" t="s">
        <v>138</v>
      </c>
      <c r="F60" s="3" t="s">
        <v>256</v>
      </c>
      <c r="G60" s="1" t="s">
        <v>257</v>
      </c>
      <c r="H60" s="25" t="s">
        <v>212</v>
      </c>
      <c r="I60" s="25" t="s">
        <v>212</v>
      </c>
      <c r="J60" s="41" t="str">
        <f t="shared" si="0"/>
        <v/>
      </c>
      <c r="K60" s="22" t="s">
        <v>291</v>
      </c>
      <c r="L60" s="25" t="str">
        <f t="shared" si="1"/>
        <v/>
      </c>
      <c r="M60" s="11"/>
      <c r="N60" s="31"/>
    </row>
    <row r="61" spans="2:14" ht="28.8" x14ac:dyDescent="0.3">
      <c r="B61" s="29" t="s">
        <v>41</v>
      </c>
      <c r="C61" s="7" t="s">
        <v>51</v>
      </c>
      <c r="D61" s="3" t="s">
        <v>137</v>
      </c>
      <c r="E61" s="1" t="s">
        <v>138</v>
      </c>
      <c r="F61" s="3" t="s">
        <v>258</v>
      </c>
      <c r="G61" s="1" t="s">
        <v>259</v>
      </c>
      <c r="H61" s="25" t="s">
        <v>212</v>
      </c>
      <c r="I61" s="25" t="s">
        <v>212</v>
      </c>
      <c r="J61" s="41" t="str">
        <f t="shared" si="0"/>
        <v/>
      </c>
      <c r="K61" s="22" t="s">
        <v>291</v>
      </c>
      <c r="L61" s="25" t="str">
        <f t="shared" si="1"/>
        <v/>
      </c>
      <c r="M61" s="11"/>
      <c r="N61" s="31"/>
    </row>
    <row r="62" spans="2:14" ht="28.8" x14ac:dyDescent="0.3">
      <c r="B62" s="28" t="s">
        <v>99</v>
      </c>
      <c r="C62" s="7" t="s">
        <v>51</v>
      </c>
      <c r="D62" s="3" t="s">
        <v>137</v>
      </c>
      <c r="E62" s="1" t="s">
        <v>138</v>
      </c>
      <c r="F62" s="3" t="s">
        <v>260</v>
      </c>
      <c r="G62" s="1" t="s">
        <v>261</v>
      </c>
      <c r="H62" s="25" t="s">
        <v>212</v>
      </c>
      <c r="I62" s="25" t="s">
        <v>212</v>
      </c>
      <c r="J62" s="41" t="str">
        <f t="shared" si="0"/>
        <v/>
      </c>
      <c r="K62" s="22" t="s">
        <v>291</v>
      </c>
      <c r="L62" s="25" t="str">
        <f t="shared" si="1"/>
        <v/>
      </c>
      <c r="M62" s="11"/>
      <c r="N62" s="31"/>
    </row>
    <row r="63" spans="2:14" x14ac:dyDescent="0.3">
      <c r="B63" s="29" t="s">
        <v>41</v>
      </c>
      <c r="C63" s="7" t="s">
        <v>51</v>
      </c>
      <c r="D63" s="3" t="s">
        <v>137</v>
      </c>
      <c r="E63" s="1" t="s">
        <v>138</v>
      </c>
      <c r="F63" s="3" t="s">
        <v>262</v>
      </c>
      <c r="G63" s="1" t="s">
        <v>253</v>
      </c>
      <c r="H63" s="25" t="s">
        <v>212</v>
      </c>
      <c r="I63" s="25" t="s">
        <v>212</v>
      </c>
      <c r="J63" s="41" t="str">
        <f t="shared" si="0"/>
        <v/>
      </c>
      <c r="K63" s="22" t="s">
        <v>291</v>
      </c>
      <c r="L63" s="25" t="str">
        <f t="shared" si="1"/>
        <v/>
      </c>
      <c r="M63" s="11"/>
      <c r="N63" s="31"/>
    </row>
    <row r="64" spans="2:14" ht="28.8" x14ac:dyDescent="0.3">
      <c r="B64" s="29" t="s">
        <v>12</v>
      </c>
      <c r="C64" s="7" t="s">
        <v>51</v>
      </c>
      <c r="D64" s="3" t="s">
        <v>91</v>
      </c>
      <c r="E64" s="7" t="s">
        <v>92</v>
      </c>
      <c r="F64" s="3" t="s">
        <v>93</v>
      </c>
      <c r="G64" s="45" t="s">
        <v>94</v>
      </c>
      <c r="H64" s="44">
        <v>999.91995999999995</v>
      </c>
      <c r="I64" s="41">
        <v>180</v>
      </c>
      <c r="J64" s="41">
        <f t="shared" si="0"/>
        <v>-819.91995999999995</v>
      </c>
      <c r="K64" s="22" t="s">
        <v>24</v>
      </c>
      <c r="L64" s="25" t="str">
        <f t="shared" si="1"/>
        <v>meet</v>
      </c>
      <c r="M64" s="43"/>
      <c r="N64" s="31"/>
    </row>
    <row r="65" spans="2:14" ht="28.8" x14ac:dyDescent="0.3">
      <c r="B65" s="29" t="s">
        <v>12</v>
      </c>
      <c r="C65" s="7" t="s">
        <v>51</v>
      </c>
      <c r="D65" s="3" t="s">
        <v>91</v>
      </c>
      <c r="E65" s="7" t="s">
        <v>92</v>
      </c>
      <c r="F65" s="3" t="s">
        <v>109</v>
      </c>
      <c r="G65" s="45" t="s">
        <v>110</v>
      </c>
      <c r="H65" s="44">
        <v>999.65682000000004</v>
      </c>
      <c r="I65" s="44">
        <v>644</v>
      </c>
      <c r="J65" s="41">
        <f t="shared" si="0"/>
        <v>-355.65682000000004</v>
      </c>
      <c r="K65" s="22" t="s">
        <v>24</v>
      </c>
      <c r="L65" s="25" t="str">
        <f t="shared" si="1"/>
        <v>meet</v>
      </c>
      <c r="M65" s="43">
        <v>-6453.0510700000013</v>
      </c>
      <c r="N65" s="31"/>
    </row>
    <row r="66" spans="2:14" ht="28.8" x14ac:dyDescent="0.3">
      <c r="B66" s="28" t="s">
        <v>99</v>
      </c>
      <c r="C66" s="7" t="s">
        <v>51</v>
      </c>
      <c r="D66" s="3" t="s">
        <v>137</v>
      </c>
      <c r="E66" s="1" t="s">
        <v>138</v>
      </c>
      <c r="F66" s="3" t="s">
        <v>263</v>
      </c>
      <c r="G66" s="1" t="s">
        <v>264</v>
      </c>
      <c r="H66" s="25" t="s">
        <v>212</v>
      </c>
      <c r="I66" s="25" t="s">
        <v>212</v>
      </c>
      <c r="J66" s="41" t="str">
        <f t="shared" si="0"/>
        <v/>
      </c>
      <c r="K66" s="22" t="s">
        <v>291</v>
      </c>
      <c r="L66" s="25" t="str">
        <f t="shared" si="1"/>
        <v/>
      </c>
      <c r="M66" s="11"/>
      <c r="N66" s="31"/>
    </row>
    <row r="67" spans="2:14" ht="28.8" x14ac:dyDescent="0.3">
      <c r="B67" s="28" t="s">
        <v>18</v>
      </c>
      <c r="C67" s="7" t="s">
        <v>19</v>
      </c>
      <c r="D67" s="3" t="s">
        <v>77</v>
      </c>
      <c r="E67" s="1" t="s">
        <v>78</v>
      </c>
      <c r="F67" s="3" t="s">
        <v>79</v>
      </c>
      <c r="G67" s="47" t="s">
        <v>80</v>
      </c>
      <c r="H67" s="44">
        <v>10163</v>
      </c>
      <c r="I67" s="44">
        <v>8575.3029999999999</v>
      </c>
      <c r="J67" s="41">
        <f t="shared" si="0"/>
        <v>-1587.6970000000001</v>
      </c>
      <c r="K67" s="22" t="s">
        <v>24</v>
      </c>
      <c r="L67" s="25" t="str">
        <f t="shared" si="1"/>
        <v>meet</v>
      </c>
      <c r="M67" s="11"/>
      <c r="N67" s="31" t="s">
        <v>296</v>
      </c>
    </row>
    <row r="68" spans="2:14" x14ac:dyDescent="0.3">
      <c r="B68" s="28" t="s">
        <v>18</v>
      </c>
      <c r="C68" s="7" t="s">
        <v>19</v>
      </c>
      <c r="D68" s="2" t="s">
        <v>114</v>
      </c>
      <c r="E68" s="4" t="s">
        <v>115</v>
      </c>
      <c r="F68" s="3" t="s">
        <v>116</v>
      </c>
      <c r="G68" s="45" t="s">
        <v>117</v>
      </c>
      <c r="H68" s="44">
        <v>17049.5</v>
      </c>
      <c r="I68" s="44">
        <v>16818.322578768002</v>
      </c>
      <c r="J68" s="41">
        <f t="shared" si="0"/>
        <v>-231.17742123199787</v>
      </c>
      <c r="K68" s="22" t="s">
        <v>24</v>
      </c>
      <c r="L68" s="25" t="str">
        <f t="shared" si="1"/>
        <v>not met</v>
      </c>
      <c r="M68" s="11"/>
      <c r="N68" s="31"/>
    </row>
    <row r="69" spans="2:14" x14ac:dyDescent="0.3">
      <c r="B69" s="28" t="s">
        <v>18</v>
      </c>
      <c r="C69" s="7" t="s">
        <v>19</v>
      </c>
      <c r="D69" s="3" t="s">
        <v>20</v>
      </c>
      <c r="E69" s="1" t="s">
        <v>21</v>
      </c>
      <c r="F69" s="3" t="s">
        <v>22</v>
      </c>
      <c r="G69" s="45" t="s">
        <v>23</v>
      </c>
      <c r="H69" s="41">
        <v>0</v>
      </c>
      <c r="I69" s="41">
        <v>0</v>
      </c>
      <c r="J69" s="41">
        <f t="shared" si="0"/>
        <v>0</v>
      </c>
      <c r="K69" s="22" t="s">
        <v>24</v>
      </c>
      <c r="L69" s="25" t="str">
        <f t="shared" si="1"/>
        <v/>
      </c>
      <c r="M69" s="11"/>
      <c r="N69" s="31"/>
    </row>
    <row r="70" spans="2:14" x14ac:dyDescent="0.3">
      <c r="B70" s="28" t="s">
        <v>18</v>
      </c>
      <c r="C70" s="7" t="s">
        <v>19</v>
      </c>
      <c r="D70" s="3" t="s">
        <v>29</v>
      </c>
      <c r="E70" s="1" t="s">
        <v>30</v>
      </c>
      <c r="F70" s="3" t="s">
        <v>31</v>
      </c>
      <c r="G70" s="45" t="s">
        <v>32</v>
      </c>
      <c r="H70" s="44">
        <v>160356.73724319643</v>
      </c>
      <c r="I70" s="44">
        <v>64936.3512071</v>
      </c>
      <c r="J70" s="41">
        <f t="shared" si="0"/>
        <v>-95420.386036096432</v>
      </c>
      <c r="K70" s="22" t="s">
        <v>24</v>
      </c>
      <c r="L70" s="25" t="str">
        <f t="shared" si="1"/>
        <v>meet</v>
      </c>
      <c r="M70" s="11"/>
      <c r="N70" s="31"/>
    </row>
    <row r="71" spans="2:14" ht="28.8" x14ac:dyDescent="0.3">
      <c r="B71" s="28" t="s">
        <v>18</v>
      </c>
      <c r="C71" s="7" t="s">
        <v>19</v>
      </c>
      <c r="D71" s="3" t="s">
        <v>95</v>
      </c>
      <c r="E71" s="1" t="s">
        <v>96</v>
      </c>
      <c r="F71" s="3" t="s">
        <v>147</v>
      </c>
      <c r="G71" s="45" t="s">
        <v>148</v>
      </c>
      <c r="H71" s="44">
        <v>2521.7316999999998</v>
      </c>
      <c r="I71" s="44">
        <v>3374.6762100000001</v>
      </c>
      <c r="J71" s="41">
        <f t="shared" ref="J71:J88" si="2">IFERROR(I71-H71,"")</f>
        <v>852.94451000000026</v>
      </c>
      <c r="K71" s="22" t="s">
        <v>24</v>
      </c>
      <c r="L71" s="25" t="str">
        <f t="shared" ref="L71:L88" si="3">IFERROR(IF(ABS(J71/H71)&gt;0.1,"meet","not met"),"")</f>
        <v>meet</v>
      </c>
      <c r="M71" s="11"/>
      <c r="N71" s="31"/>
    </row>
    <row r="72" spans="2:14" ht="28.8" x14ac:dyDescent="0.3">
      <c r="B72" s="28" t="s">
        <v>18</v>
      </c>
      <c r="C72" s="7" t="s">
        <v>19</v>
      </c>
      <c r="D72" s="3" t="s">
        <v>95</v>
      </c>
      <c r="E72" s="1" t="s">
        <v>96</v>
      </c>
      <c r="F72" s="3" t="s">
        <v>145</v>
      </c>
      <c r="G72" s="45" t="s">
        <v>146</v>
      </c>
      <c r="H72" s="44">
        <v>407.60199999999998</v>
      </c>
      <c r="I72" s="44">
        <v>695</v>
      </c>
      <c r="J72" s="41">
        <f t="shared" si="2"/>
        <v>287.39800000000002</v>
      </c>
      <c r="K72" s="22" t="s">
        <v>24</v>
      </c>
      <c r="L72" s="25" t="str">
        <f t="shared" si="3"/>
        <v>meet</v>
      </c>
      <c r="M72" s="11"/>
      <c r="N72" s="31"/>
    </row>
    <row r="73" spans="2:14" ht="43.2" x14ac:dyDescent="0.3">
      <c r="B73" s="28" t="s">
        <v>18</v>
      </c>
      <c r="C73" s="7" t="s">
        <v>19</v>
      </c>
      <c r="D73" s="3" t="s">
        <v>95</v>
      </c>
      <c r="E73" s="1" t="s">
        <v>96</v>
      </c>
      <c r="F73" s="3" t="s">
        <v>97</v>
      </c>
      <c r="G73" s="45" t="s">
        <v>98</v>
      </c>
      <c r="H73" s="44">
        <v>1906.6666666666667</v>
      </c>
      <c r="I73" s="44">
        <v>1321.5243733333334</v>
      </c>
      <c r="J73" s="41">
        <f t="shared" si="2"/>
        <v>-585.14229333333333</v>
      </c>
      <c r="K73" s="22" t="s">
        <v>24</v>
      </c>
      <c r="L73" s="25" t="str">
        <f t="shared" si="3"/>
        <v>meet</v>
      </c>
      <c r="M73" s="11"/>
      <c r="N73" s="31"/>
    </row>
    <row r="74" spans="2:14" ht="28.8" x14ac:dyDescent="0.3">
      <c r="B74" s="28" t="s">
        <v>12</v>
      </c>
      <c r="C74" s="7" t="s">
        <v>19</v>
      </c>
      <c r="D74" s="3" t="s">
        <v>169</v>
      </c>
      <c r="E74" s="8" t="s">
        <v>170</v>
      </c>
      <c r="F74" s="3" t="s">
        <v>171</v>
      </c>
      <c r="G74" s="47" t="s">
        <v>172</v>
      </c>
      <c r="H74" s="41" t="s">
        <v>297</v>
      </c>
      <c r="I74" s="41" t="s">
        <v>297</v>
      </c>
      <c r="J74" s="41" t="str">
        <f t="shared" si="2"/>
        <v/>
      </c>
      <c r="K74" s="22" t="s">
        <v>24</v>
      </c>
      <c r="L74" s="25" t="str">
        <f t="shared" si="3"/>
        <v/>
      </c>
      <c r="M74" s="11"/>
      <c r="N74" s="31"/>
    </row>
    <row r="75" spans="2:14" ht="28.8" x14ac:dyDescent="0.3">
      <c r="B75" s="29" t="s">
        <v>41</v>
      </c>
      <c r="C75" s="7" t="s">
        <v>19</v>
      </c>
      <c r="D75" s="2" t="s">
        <v>265</v>
      </c>
      <c r="E75" s="4" t="s">
        <v>266</v>
      </c>
      <c r="F75" s="3" t="s">
        <v>267</v>
      </c>
      <c r="G75" s="45" t="s">
        <v>268</v>
      </c>
      <c r="H75" s="41">
        <v>0</v>
      </c>
      <c r="I75" s="41">
        <v>0</v>
      </c>
      <c r="J75" s="41">
        <f t="shared" si="2"/>
        <v>0</v>
      </c>
      <c r="K75" s="22" t="s">
        <v>24</v>
      </c>
      <c r="L75" s="25" t="str">
        <f t="shared" si="3"/>
        <v/>
      </c>
      <c r="M75" s="11"/>
      <c r="N75" s="31"/>
    </row>
    <row r="76" spans="2:14" ht="43.2" x14ac:dyDescent="0.3">
      <c r="B76" s="28" t="s">
        <v>99</v>
      </c>
      <c r="C76" s="7" t="s">
        <v>19</v>
      </c>
      <c r="D76" s="2" t="s">
        <v>269</v>
      </c>
      <c r="E76" s="6" t="s">
        <v>270</v>
      </c>
      <c r="F76" s="3" t="s">
        <v>271</v>
      </c>
      <c r="G76" s="47" t="s">
        <v>272</v>
      </c>
      <c r="H76" s="41" t="s">
        <v>298</v>
      </c>
      <c r="I76" s="41" t="s">
        <v>298</v>
      </c>
      <c r="J76" s="41" t="str">
        <f t="shared" si="2"/>
        <v/>
      </c>
      <c r="K76" s="22" t="s">
        <v>24</v>
      </c>
      <c r="L76" s="25" t="str">
        <f t="shared" si="3"/>
        <v/>
      </c>
      <c r="M76" s="11"/>
      <c r="N76" s="41" t="s">
        <v>299</v>
      </c>
    </row>
    <row r="77" spans="2:14" ht="28.8" x14ac:dyDescent="0.3">
      <c r="B77" s="28" t="s">
        <v>99</v>
      </c>
      <c r="C77" s="7" t="s">
        <v>19</v>
      </c>
      <c r="D77" s="3" t="s">
        <v>20</v>
      </c>
      <c r="E77" s="1" t="s">
        <v>21</v>
      </c>
      <c r="F77" s="3" t="s">
        <v>273</v>
      </c>
      <c r="G77" s="47" t="s">
        <v>274</v>
      </c>
      <c r="H77" s="41" t="s">
        <v>298</v>
      </c>
      <c r="I77" s="41" t="s">
        <v>298</v>
      </c>
      <c r="J77" s="41" t="str">
        <f t="shared" si="2"/>
        <v/>
      </c>
      <c r="K77" s="22" t="s">
        <v>24</v>
      </c>
      <c r="L77" s="25" t="str">
        <f t="shared" si="3"/>
        <v/>
      </c>
      <c r="M77" s="11"/>
      <c r="N77" s="41" t="s">
        <v>299</v>
      </c>
    </row>
    <row r="78" spans="2:14" ht="28.8" x14ac:dyDescent="0.3">
      <c r="B78" s="28" t="s">
        <v>99</v>
      </c>
      <c r="C78" s="7" t="s">
        <v>19</v>
      </c>
      <c r="D78" s="12" t="s">
        <v>275</v>
      </c>
      <c r="E78" s="4" t="s">
        <v>276</v>
      </c>
      <c r="F78" s="3" t="s">
        <v>277</v>
      </c>
      <c r="G78" s="47" t="s">
        <v>278</v>
      </c>
      <c r="H78" s="41" t="s">
        <v>298</v>
      </c>
      <c r="I78" s="41" t="s">
        <v>298</v>
      </c>
      <c r="J78" s="41" t="str">
        <f t="shared" si="2"/>
        <v/>
      </c>
      <c r="K78" s="22" t="s">
        <v>24</v>
      </c>
      <c r="L78" s="25" t="str">
        <f t="shared" si="3"/>
        <v/>
      </c>
      <c r="M78" s="11"/>
      <c r="N78" s="41" t="s">
        <v>299</v>
      </c>
    </row>
    <row r="79" spans="2:14" x14ac:dyDescent="0.3">
      <c r="B79" s="28" t="s">
        <v>18</v>
      </c>
      <c r="C79" s="7" t="s">
        <v>19</v>
      </c>
      <c r="D79" s="3" t="s">
        <v>77</v>
      </c>
      <c r="E79" s="1" t="s">
        <v>157</v>
      </c>
      <c r="F79" s="3" t="s">
        <v>158</v>
      </c>
      <c r="G79" s="47" t="s">
        <v>159</v>
      </c>
      <c r="H79" s="44">
        <v>21727</v>
      </c>
      <c r="I79" s="44">
        <v>23798.348999999998</v>
      </c>
      <c r="J79" s="41">
        <f t="shared" si="2"/>
        <v>2071.3489999999983</v>
      </c>
      <c r="K79" s="22" t="s">
        <v>24</v>
      </c>
      <c r="L79" s="25" t="str">
        <f t="shared" si="3"/>
        <v>not met</v>
      </c>
      <c r="M79" s="11"/>
      <c r="N79" s="31" t="s">
        <v>296</v>
      </c>
    </row>
    <row r="80" spans="2:14" x14ac:dyDescent="0.3">
      <c r="B80" s="28" t="s">
        <v>18</v>
      </c>
      <c r="C80" s="7" t="s">
        <v>19</v>
      </c>
      <c r="D80" s="3" t="s">
        <v>166</v>
      </c>
      <c r="E80" s="1" t="s">
        <v>167</v>
      </c>
      <c r="F80" s="3" t="s">
        <v>168</v>
      </c>
      <c r="G80" s="47" t="s">
        <v>167</v>
      </c>
      <c r="H80" s="44">
        <v>1000</v>
      </c>
      <c r="I80" s="44">
        <v>4210.26</v>
      </c>
      <c r="J80" s="41">
        <f t="shared" si="2"/>
        <v>3210.26</v>
      </c>
      <c r="K80" s="22" t="s">
        <v>24</v>
      </c>
      <c r="L80" s="25" t="str">
        <f t="shared" si="3"/>
        <v>meet</v>
      </c>
      <c r="M80" s="11"/>
      <c r="N80" s="31" t="s">
        <v>296</v>
      </c>
    </row>
    <row r="81" spans="2:14" ht="28.8" x14ac:dyDescent="0.3">
      <c r="B81" s="28" t="s">
        <v>18</v>
      </c>
      <c r="C81" s="7" t="s">
        <v>19</v>
      </c>
      <c r="D81" s="3" t="s">
        <v>47</v>
      </c>
      <c r="E81" s="1" t="s">
        <v>48</v>
      </c>
      <c r="F81" s="3" t="s">
        <v>49</v>
      </c>
      <c r="G81" s="47" t="s">
        <v>50</v>
      </c>
      <c r="H81" s="44">
        <v>12679</v>
      </c>
      <c r="I81" s="44">
        <v>963.90800000000002</v>
      </c>
      <c r="J81" s="41">
        <f t="shared" si="2"/>
        <v>-11715.092000000001</v>
      </c>
      <c r="K81" s="22" t="s">
        <v>24</v>
      </c>
      <c r="L81" s="25" t="str">
        <f t="shared" si="3"/>
        <v>meet</v>
      </c>
      <c r="M81" s="11"/>
      <c r="N81" s="31" t="s">
        <v>296</v>
      </c>
    </row>
    <row r="82" spans="2:14" x14ac:dyDescent="0.3">
      <c r="B82" s="28" t="s">
        <v>18</v>
      </c>
      <c r="C82" s="7" t="s">
        <v>19</v>
      </c>
      <c r="D82" s="3" t="s">
        <v>203</v>
      </c>
      <c r="E82" s="1" t="s">
        <v>204</v>
      </c>
      <c r="F82" s="3" t="s">
        <v>205</v>
      </c>
      <c r="G82" s="45" t="s">
        <v>204</v>
      </c>
      <c r="H82" s="41">
        <v>354500</v>
      </c>
      <c r="I82" s="44">
        <v>235600</v>
      </c>
      <c r="J82" s="41">
        <f t="shared" si="2"/>
        <v>-118900</v>
      </c>
      <c r="K82" s="22" t="s">
        <v>24</v>
      </c>
      <c r="L82" s="25" t="str">
        <f t="shared" si="3"/>
        <v>meet</v>
      </c>
      <c r="M82" s="11"/>
      <c r="N82" s="31"/>
    </row>
    <row r="83" spans="2:14" x14ac:dyDescent="0.3">
      <c r="B83" s="28" t="s">
        <v>18</v>
      </c>
      <c r="C83" s="7" t="s">
        <v>19</v>
      </c>
      <c r="D83" s="3" t="s">
        <v>196</v>
      </c>
      <c r="E83" s="1" t="s">
        <v>197</v>
      </c>
      <c r="F83" s="3" t="s">
        <v>198</v>
      </c>
      <c r="G83" s="45" t="s">
        <v>197</v>
      </c>
      <c r="H83" s="41">
        <v>87200</v>
      </c>
      <c r="I83" s="41">
        <v>71300</v>
      </c>
      <c r="J83" s="41">
        <f t="shared" si="2"/>
        <v>-15900</v>
      </c>
      <c r="K83" s="22" t="s">
        <v>24</v>
      </c>
      <c r="L83" s="25" t="str">
        <f t="shared" si="3"/>
        <v>meet</v>
      </c>
      <c r="M83" s="11"/>
      <c r="N83" s="31"/>
    </row>
    <row r="84" spans="2:14" ht="28.8" x14ac:dyDescent="0.3">
      <c r="B84" s="28" t="s">
        <v>18</v>
      </c>
      <c r="C84" s="7" t="s">
        <v>19</v>
      </c>
      <c r="D84" s="3" t="s">
        <v>33</v>
      </c>
      <c r="E84" s="1" t="s">
        <v>34</v>
      </c>
      <c r="F84" s="3" t="s">
        <v>35</v>
      </c>
      <c r="G84" s="45" t="s">
        <v>36</v>
      </c>
      <c r="H84" s="41" t="s">
        <v>300</v>
      </c>
      <c r="I84" s="41" t="s">
        <v>300</v>
      </c>
      <c r="J84" s="41" t="str">
        <f t="shared" si="2"/>
        <v/>
      </c>
      <c r="K84" s="22" t="s">
        <v>24</v>
      </c>
      <c r="L84" s="25" t="str">
        <f t="shared" si="3"/>
        <v/>
      </c>
      <c r="M84" s="11"/>
      <c r="N84" t="s">
        <v>301</v>
      </c>
    </row>
    <row r="85" spans="2:14" ht="43.2" x14ac:dyDescent="0.3">
      <c r="B85" s="29" t="s">
        <v>41</v>
      </c>
      <c r="C85" s="7" t="s">
        <v>19</v>
      </c>
      <c r="D85" s="3" t="s">
        <v>192</v>
      </c>
      <c r="E85" s="1" t="s">
        <v>193</v>
      </c>
      <c r="F85" s="3" t="s">
        <v>194</v>
      </c>
      <c r="G85" s="50" t="s">
        <v>195</v>
      </c>
      <c r="H85" s="44">
        <v>18000</v>
      </c>
      <c r="I85" s="44">
        <v>35300.136319999983</v>
      </c>
      <c r="J85" s="41">
        <f t="shared" si="2"/>
        <v>17300.136319999983</v>
      </c>
      <c r="K85" s="22" t="s">
        <v>24</v>
      </c>
      <c r="L85" s="25" t="str">
        <f t="shared" si="3"/>
        <v>meet</v>
      </c>
      <c r="M85" s="11"/>
      <c r="N85" s="49" t="s">
        <v>302</v>
      </c>
    </row>
    <row r="86" spans="2:14" ht="28.8" x14ac:dyDescent="0.3">
      <c r="B86" s="29" t="s">
        <v>41</v>
      </c>
      <c r="C86" s="7" t="s">
        <v>19</v>
      </c>
      <c r="D86" s="3" t="s">
        <v>192</v>
      </c>
      <c r="E86" s="1" t="s">
        <v>193</v>
      </c>
      <c r="F86" s="3" t="s">
        <v>279</v>
      </c>
      <c r="G86" s="50" t="s">
        <v>280</v>
      </c>
      <c r="H86" s="41" t="s">
        <v>300</v>
      </c>
      <c r="I86" s="41" t="s">
        <v>300</v>
      </c>
      <c r="J86" s="41" t="str">
        <f t="shared" si="2"/>
        <v/>
      </c>
      <c r="K86" s="22" t="s">
        <v>24</v>
      </c>
      <c r="L86" s="25" t="str">
        <f t="shared" si="3"/>
        <v/>
      </c>
      <c r="M86" s="11"/>
      <c r="N86" s="49" t="s">
        <v>302</v>
      </c>
    </row>
    <row r="87" spans="2:14" x14ac:dyDescent="0.3">
      <c r="B87" s="29" t="s">
        <v>41</v>
      </c>
      <c r="C87" s="7" t="s">
        <v>19</v>
      </c>
      <c r="D87" s="3" t="s">
        <v>20</v>
      </c>
      <c r="E87" s="1" t="s">
        <v>21</v>
      </c>
      <c r="F87" s="3" t="s">
        <v>281</v>
      </c>
      <c r="G87" s="50" t="s">
        <v>282</v>
      </c>
      <c r="H87" s="41" t="s">
        <v>300</v>
      </c>
      <c r="I87" s="41" t="s">
        <v>300</v>
      </c>
      <c r="J87" s="41" t="str">
        <f t="shared" si="2"/>
        <v/>
      </c>
      <c r="K87" s="22" t="s">
        <v>24</v>
      </c>
      <c r="L87" s="25" t="str">
        <f t="shared" si="3"/>
        <v/>
      </c>
      <c r="M87" s="11"/>
      <c r="N87" s="49" t="s">
        <v>302</v>
      </c>
    </row>
    <row r="88" spans="2:14" ht="28.8" x14ac:dyDescent="0.3">
      <c r="B88" s="28" t="s">
        <v>12</v>
      </c>
      <c r="C88" s="7" t="s">
        <v>19</v>
      </c>
      <c r="D88" s="3" t="s">
        <v>56</v>
      </c>
      <c r="E88" s="1" t="s">
        <v>57</v>
      </c>
      <c r="F88" s="3" t="s">
        <v>58</v>
      </c>
      <c r="G88" s="48" t="s">
        <v>59</v>
      </c>
      <c r="H88" s="44">
        <v>11029.695529961436</v>
      </c>
      <c r="I88" s="44">
        <v>34362.582847999998</v>
      </c>
      <c r="J88" s="41">
        <f t="shared" si="2"/>
        <v>23332.887318038564</v>
      </c>
      <c r="K88" s="22" t="s">
        <v>24</v>
      </c>
      <c r="L88" s="25" t="str">
        <f t="shared" si="3"/>
        <v>meet</v>
      </c>
      <c r="M88" s="11"/>
      <c r="N88" s="31"/>
    </row>
    <row r="89" spans="2:14" x14ac:dyDescent="0.3">
      <c r="B89" s="33" t="s">
        <v>283</v>
      </c>
      <c r="C89" s="34"/>
      <c r="D89" s="35"/>
      <c r="E89" s="36"/>
      <c r="F89" s="35"/>
      <c r="G89" s="37"/>
      <c r="H89" s="42">
        <f>SUBTOTAL(109,Table3[2023 Planned Budget (as reported in the WMP Errata in 1,000s)])</f>
        <v>2279275.8587663607</v>
      </c>
      <c r="I89" s="42">
        <f>SUBTOTAL(109,Table3[2023 Actual Expenditure HFTD (in 1,000s)])</f>
        <v>2026083.0072272017</v>
      </c>
      <c r="J89" s="42">
        <f>SUBTOTAL(109,Table3[Variance])</f>
        <v>-253192.85153915954</v>
      </c>
      <c r="K89" s="22"/>
      <c r="L89" s="38"/>
      <c r="M89" s="39"/>
      <c r="N89" s="40">
        <f>SUBTOTAL(103,Table3[Detailed explanation of the reason for the discrepancy])</f>
        <v>11</v>
      </c>
    </row>
    <row r="91" spans="2:14" x14ac:dyDescent="0.3">
      <c r="H91" s="44" t="e">
        <v>#VALUE!</v>
      </c>
      <c r="I91" s="44" t="e">
        <v>#VALUE!</v>
      </c>
    </row>
    <row r="93" spans="2:14" ht="15" thickBot="1" x14ac:dyDescent="0.35">
      <c r="G93" s="23" t="s">
        <v>283</v>
      </c>
      <c r="H93" s="24">
        <f>SUM(H7:H88)</f>
        <v>2279275.8587663607</v>
      </c>
      <c r="I93" s="24">
        <f>SUM(I7:I88)</f>
        <v>2026083.0072272017</v>
      </c>
      <c r="J93" s="24">
        <f>SUM(J7:J88)</f>
        <v>-253192.85153915954</v>
      </c>
    </row>
  </sheetData>
  <mergeCells count="2">
    <mergeCell ref="H3:N3"/>
    <mergeCell ref="H5:I5"/>
  </mergeCells>
  <conditionalFormatting sqref="C4">
    <cfRule type="duplicateValues" dxfId="11" priority="1"/>
  </conditionalFormatting>
  <pageMargins left="0.7" right="0.7" top="0.75" bottom="0.75" header="0.3" footer="0.3"/>
  <pageSetup orientation="portrait" r:id="rId1"/>
  <headerFooter>
    <oddFooter>&amp;C&amp;1#&amp;"Calibri"&amp;10&amp;K000000Internal</oddFooter>
  </headerFooter>
  <customProperties>
    <customPr name="_pios_id" r:id="rId2"/>
  </customProperties>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06c99b3-cd83-43e5-b4c1-d62f316c1e37" ContentTypeId="0x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304371DA33928241A9165B774E0D417E" ma:contentTypeVersion="20" ma:contentTypeDescription="Create a new document." ma:contentTypeScope="" ma:versionID="5af448c892b53cabc111bb4d8d87f17a">
  <xsd:schema xmlns:xsd="http://www.w3.org/2001/XMLSchema" xmlns:xs="http://www.w3.org/2001/XMLSchema" xmlns:p="http://schemas.microsoft.com/office/2006/metadata/properties" xmlns:ns2="97e57212-3e02-407f-8b2d-05f7d7f19b15" xmlns:ns3="40bb2e20-c99a-48cc-80db-434d1595ba13" xmlns:ns4="0e2cf007-4c51-442b-ade6-699dc3b482c1" targetNamespace="http://schemas.microsoft.com/office/2006/metadata/properties" ma:root="true" ma:fieldsID="de87a05060518d24b9d0fe3abe72fda8" ns2:_="" ns3:_="" ns4:_="">
    <xsd:import namespace="97e57212-3e02-407f-8b2d-05f7d7f19b15"/>
    <xsd:import namespace="40bb2e20-c99a-48cc-80db-434d1595ba13"/>
    <xsd:import namespace="0e2cf007-4c51-442b-ade6-699dc3b482c1"/>
    <xsd:element name="properties">
      <xsd:complexType>
        <xsd:sequence>
          <xsd:element name="documentManagement">
            <xsd:complexType>
              <xsd:all>
                <xsd:element ref="ns2:pgeRetentionTriggerDate" minOccurs="0"/>
                <xsd:element ref="ns2:TaxCatchAll" minOccurs="0"/>
                <xsd:element ref="ns2:TaxCatchAllLabel" minOccurs="0"/>
                <xsd:element ref="ns2:mca9ac2a47d44219b4ff213ace4480ec"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SearchProperties" minOccurs="0"/>
                <xsd:element ref="ns3:MediaServiceObjectDetectorVersions" minOccurs="0"/>
                <xsd:element ref="ns3:MediaServiceOCR" minOccurs="0"/>
                <xsd:element ref="ns3:MediaServiceGenerationTime" minOccurs="0"/>
                <xsd:element ref="ns3:MediaServiceEventHashCode" minOccurs="0"/>
                <xsd:element ref="ns3:lcf76f155ced4ddcb4097134ff3c332f" minOccurs="0"/>
                <xsd:element ref="ns3:Logged_x003f_" minOccurs="0"/>
                <xsd:element ref="ns3:MediaServiceLocation"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RetentionTriggerDate" ma:index="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element name="TaxCatchAll" ma:index="3" nillable="true" ma:displayName="Taxonomy Catch All Column" ma:hidden="true" ma:list="{5c516db4-7eeb-479e-819c-2a10126c3e48}" ma:internalName="TaxCatchAll" ma:showField="CatchAllData" ma:web="0e2cf007-4c51-442b-ade6-699dc3b482c1">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5c516db4-7eeb-479e-819c-2a10126c3e48}" ma:internalName="TaxCatchAllLabel" ma:readOnly="true" ma:showField="CatchAllDataLabel" ma:web="0e2cf007-4c51-442b-ade6-699dc3b482c1">
      <xsd:complexType>
        <xsd:complexContent>
          <xsd:extension base="dms:MultiChoiceLookup">
            <xsd:sequence>
              <xsd:element name="Value" type="dms:Lookup" maxOccurs="unbounded" minOccurs="0" nillable="true"/>
            </xsd:sequence>
          </xsd:extension>
        </xsd:complexContent>
      </xsd:complexType>
    </xsd:element>
    <xsd:element name="mca9ac2a47d44219b4ff213ace4480ec" ma:index="6"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bb2e20-c99a-48cc-80db-434d1595ba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Logged_x003f_" ma:index="22" nillable="true" ma:displayName="Logged?" ma:format="Dropdown" ma:internalName="Logged_x003f_">
      <xsd:simpleType>
        <xsd:restriction base="dms:Text">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2cf007-4c51-442b-ade6-699dc3b482c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bb2e20-c99a-48cc-80db-434d1595ba13">
      <Terms xmlns="http://schemas.microsoft.com/office/infopath/2007/PartnerControls"/>
    </lcf76f155ced4ddcb4097134ff3c332f>
    <Logged_x003f_ xmlns="40bb2e20-c99a-48cc-80db-434d1595ba13" xsi:nil="true"/>
    <SharedWithUsers xmlns="0e2cf007-4c51-442b-ade6-699dc3b482c1">
      <UserInfo>
        <DisplayName>Born, Jeff</DisplayName>
        <AccountId>4663</AccountId>
        <AccountType/>
      </UserInfo>
    </SharedWithUsers>
    <TaxCatchAll xmlns="97e57212-3e02-407f-8b2d-05f7d7f19b15" xsi:nil="true"/>
    <pgeRetentionTriggerDate xmlns="97e57212-3e02-407f-8b2d-05f7d7f19b15" xsi:nil="true"/>
    <mca9ac2a47d44219b4ff213ace4480ec xmlns="97e57212-3e02-407f-8b2d-05f7d7f19b15">
      <Terms xmlns="http://schemas.microsoft.com/office/infopath/2007/PartnerControls"/>
    </mca9ac2a47d44219b4ff213ace4480e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152551-6863-4144-990D-0C2C4E68EAFB}">
  <ds:schemaRefs>
    <ds:schemaRef ds:uri="Microsoft.SharePoint.Taxonomy.ContentTypeSync"/>
  </ds:schemaRefs>
</ds:datastoreItem>
</file>

<file path=customXml/itemProps2.xml><?xml version="1.0" encoding="utf-8"?>
<ds:datastoreItem xmlns:ds="http://schemas.openxmlformats.org/officeDocument/2006/customXml" ds:itemID="{06BDF6C8-C449-460E-AB5E-52D171654D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40bb2e20-c99a-48cc-80db-434d1595ba13"/>
    <ds:schemaRef ds:uri="0e2cf007-4c51-442b-ade6-699dc3b48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B23D98-F859-481E-8641-9A9FE8571E67}">
  <ds:schemaRefs>
    <ds:schemaRef ds:uri="http://purl.org/dc/elements/1.1/"/>
    <ds:schemaRef ds:uri="97e57212-3e02-407f-8b2d-05f7d7f19b15"/>
    <ds:schemaRef ds:uri="40bb2e20-c99a-48cc-80db-434d1595ba13"/>
    <ds:schemaRef ds:uri="http://purl.org/dc/terms/"/>
    <ds:schemaRef ds:uri="http://schemas.openxmlformats.org/package/2006/metadata/core-properties"/>
    <ds:schemaRef ds:uri="http://purl.org/dc/dcmitype/"/>
    <ds:schemaRef ds:uri="0e2cf007-4c51-442b-ade6-699dc3b482c1"/>
    <ds:schemaRef ds:uri="http://schemas.microsoft.com/office/2006/documentManagement/types"/>
    <ds:schemaRef ds:uri="http://schemas.microsoft.com/office/2006/metadata/properties"/>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CCFE69E4-6275-4595-B57A-0564A466FC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2024 Expense Summary</vt:lpstr>
      <vt:lpstr>2024 Capital Summary</vt:lpstr>
      <vt:lpstr>Template</vt:lpstr>
    </vt:vector>
  </TitlesOfParts>
  <Manager/>
  <Company>Pacific Gas and Electric 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Bhatt, Hitesh</dc:creator>
  <cp:keywords/>
  <dc:description/>
  <cp:lastModifiedBy>Basani, Saritha</cp:lastModifiedBy>
  <cp:revision/>
  <dcterms:created xsi:type="dcterms:W3CDTF">2024-01-24T18:59:51Z</dcterms:created>
  <dcterms:modified xsi:type="dcterms:W3CDTF">2025-04-01T04:54:15Z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fb56ae-b253-43b2-ae76-5b0fef4d3037_Enabled">
    <vt:lpwstr>true</vt:lpwstr>
  </property>
  <property fmtid="{D5CDD505-2E9C-101B-9397-08002B2CF9AE}" pid="3" name="MSIP_Label_64fb56ae-b253-43b2-ae76-5b0fef4d3037_SetDate">
    <vt:lpwstr>2024-01-24T19:18:13Z</vt:lpwstr>
  </property>
  <property fmtid="{D5CDD505-2E9C-101B-9397-08002B2CF9AE}" pid="4" name="MSIP_Label_64fb56ae-b253-43b2-ae76-5b0fef4d3037_Method">
    <vt:lpwstr>Privileged</vt:lpwstr>
  </property>
  <property fmtid="{D5CDD505-2E9C-101B-9397-08002B2CF9AE}" pid="5" name="MSIP_Label_64fb56ae-b253-43b2-ae76-5b0fef4d3037_Name">
    <vt:lpwstr>Internal (With Markings)</vt:lpwstr>
  </property>
  <property fmtid="{D5CDD505-2E9C-101B-9397-08002B2CF9AE}" pid="6" name="MSIP_Label_64fb56ae-b253-43b2-ae76-5b0fef4d3037_SiteId">
    <vt:lpwstr>44ae661a-ece6-41aa-bc96-7c2c85a08941</vt:lpwstr>
  </property>
  <property fmtid="{D5CDD505-2E9C-101B-9397-08002B2CF9AE}" pid="7" name="MSIP_Label_64fb56ae-b253-43b2-ae76-5b0fef4d3037_ActionId">
    <vt:lpwstr>0efab843-b48b-4c5d-8d6a-68ee9d14e053</vt:lpwstr>
  </property>
  <property fmtid="{D5CDD505-2E9C-101B-9397-08002B2CF9AE}" pid="8" name="MSIP_Label_64fb56ae-b253-43b2-ae76-5b0fef4d3037_ContentBits">
    <vt:lpwstr>3</vt:lpwstr>
  </property>
  <property fmtid="{D5CDD505-2E9C-101B-9397-08002B2CF9AE}" pid="9" name="ContentTypeId">
    <vt:lpwstr>0x010100304371DA33928241A9165B774E0D417E</vt:lpwstr>
  </property>
  <property fmtid="{D5CDD505-2E9C-101B-9397-08002B2CF9AE}" pid="10" name="MediaServiceImageTags">
    <vt:lpwstr/>
  </property>
  <property fmtid="{D5CDD505-2E9C-101B-9397-08002B2CF9AE}" pid="11" name="pgeRecordCategory">
    <vt:lpwstr/>
  </property>
</Properties>
</file>