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ge.sharepoint.com/sites/UG-10KPMO/Shared Documents/General/Regulatory Proceedings/10k Plan/10-Yr Plan EUP Filing/Second pre-submission working folder/Volume 2 - To Edit (Post 2nd Pre-Submission)/Attachment B - Workpapers/Word_Excel_Visio/"/>
    </mc:Choice>
  </mc:AlternateContent>
  <xr:revisionPtr revIDLastSave="4" documentId="13_ncr:1_{BFBA38D9-1421-4715-A3F1-3AD9578CC2FF}" xr6:coauthVersionLast="47" xr6:coauthVersionMax="47" xr10:uidLastSave="{47FF7085-95C2-43C5-B71D-1503E8AADB6C}"/>
  <bookViews>
    <workbookView xWindow="-120" yWindow="-120" windowWidth="29040" windowHeight="15720" xr2:uid="{78BF4AF3-07DE-45E1-9258-B75ADCE26970}"/>
  </bookViews>
  <sheets>
    <sheet name="Core Capability 5" sheetId="3" r:id="rId1"/>
  </sheets>
  <definedNames>
    <definedName name="_xlnm.Print_Area" localSheetId="0">'Core Capability 5'!$A$1:$AA$32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7" i="3" l="1"/>
  <c r="K31" i="3"/>
  <c r="P30" i="3"/>
  <c r="P31" i="3"/>
  <c r="P29" i="3"/>
  <c r="O30" i="3"/>
  <c r="O31" i="3"/>
  <c r="O29" i="3"/>
  <c r="N30" i="3"/>
  <c r="N31" i="3"/>
  <c r="N29" i="3"/>
  <c r="M30" i="3"/>
  <c r="M31" i="3"/>
  <c r="M29" i="3"/>
  <c r="R31" i="3"/>
  <c r="V30" i="3"/>
  <c r="V29" i="3"/>
  <c r="O24" i="3"/>
  <c r="X16" i="3"/>
  <c r="X15" i="3"/>
  <c r="W15" i="3"/>
  <c r="V16" i="3"/>
  <c r="V17" i="3"/>
  <c r="X17" i="3" s="1"/>
  <c r="Y15" i="3" s="1"/>
  <c r="V15" i="3"/>
  <c r="U15" i="3"/>
  <c r="T16" i="3"/>
  <c r="T17" i="3"/>
  <c r="T15" i="3"/>
  <c r="S15" i="3"/>
  <c r="R16" i="3"/>
  <c r="R17" i="3"/>
  <c r="R15" i="3"/>
  <c r="Q16" i="3"/>
  <c r="Q17" i="3"/>
  <c r="Q15" i="3"/>
  <c r="M23" i="3"/>
  <c r="P23" i="3" s="1"/>
  <c r="M24" i="3"/>
  <c r="N24" i="3" s="1"/>
  <c r="R24" i="3" s="1"/>
  <c r="M22" i="3"/>
  <c r="O22" i="3" s="1"/>
  <c r="T22" i="3" s="1"/>
  <c r="P16" i="3"/>
  <c r="P17" i="3"/>
  <c r="P15" i="3"/>
  <c r="O16" i="3"/>
  <c r="O15" i="3"/>
  <c r="N16" i="3"/>
  <c r="N17" i="3"/>
  <c r="N15" i="3"/>
  <c r="M16" i="3"/>
  <c r="M17" i="3"/>
  <c r="M15" i="3"/>
  <c r="G29" i="3"/>
  <c r="G22" i="3"/>
  <c r="G15" i="3"/>
  <c r="P22" i="3" l="1"/>
  <c r="V22" i="3" s="1"/>
  <c r="N23" i="3"/>
  <c r="R23" i="3" s="1"/>
  <c r="P24" i="3"/>
  <c r="V24" i="3" s="1"/>
  <c r="N22" i="3"/>
  <c r="O23" i="3"/>
  <c r="Q23" i="3" s="1"/>
  <c r="V23" i="3"/>
  <c r="T24" i="3"/>
  <c r="T23" i="3"/>
  <c r="R22" i="3"/>
  <c r="S22" i="3" s="1"/>
  <c r="X23" i="3"/>
  <c r="X24" i="3"/>
  <c r="R30" i="3"/>
  <c r="R29" i="3"/>
  <c r="V31" i="3"/>
  <c r="W29" i="3" s="1"/>
  <c r="X22" i="3"/>
  <c r="Q22" i="3"/>
  <c r="U22" i="3"/>
  <c r="W22" i="3"/>
  <c r="Q24" i="3" l="1"/>
  <c r="Y22" i="3"/>
  <c r="S29" i="3"/>
  <c r="T29" i="3"/>
  <c r="Q29" i="3"/>
  <c r="T30" i="3"/>
  <c r="X30" i="3" s="1"/>
  <c r="Q30" i="3"/>
  <c r="T31" i="3"/>
  <c r="X31" i="3" s="1"/>
  <c r="Q31" i="3"/>
  <c r="U29" i="3" l="1"/>
  <c r="X29" i="3"/>
  <c r="Y29" i="3" s="1"/>
</calcChain>
</file>

<file path=xl/sharedStrings.xml><?xml version="1.0" encoding="utf-8"?>
<sst xmlns="http://schemas.openxmlformats.org/spreadsheetml/2006/main" count="180" uniqueCount="91">
  <si>
    <t>Core Capability 5 Supporting Formulas</t>
  </si>
  <si>
    <t>Kangaroo Flats 1</t>
  </si>
  <si>
    <t xml:space="preserve">Undergrounding Primary </t>
  </si>
  <si>
    <t>Pacific Gas and Electric Company</t>
  </si>
  <si>
    <t>Electrical Undergrounding Program</t>
  </si>
  <si>
    <t>Workpaper 012</t>
  </si>
  <si>
    <t>Core Capability 5: Supporting Formulas</t>
  </si>
  <si>
    <t>*In this scenario, PG&amp;E assumes this exemplar Circuit Segment is crossing 2 County lines, therefore there are 2 Undergrounding Primary Sub-Projects
**The methodology used to assess risk reduction for Fire Rebuild Projects is consistent with the methodology applied to standard EUP projects</t>
  </si>
  <si>
    <t>Low Risk Scenario</t>
  </si>
  <si>
    <t>Medium Risk Scenario</t>
  </si>
  <si>
    <t>High Risk Scenario</t>
  </si>
  <si>
    <t>Overhead Hardening</t>
  </si>
  <si>
    <t>The figures in this table are examples only and do not represent actual data</t>
  </si>
  <si>
    <t>Alder Glen 1</t>
  </si>
  <si>
    <t>Cedar Falls 3</t>
  </si>
  <si>
    <t>Birch Ridge 2</t>
  </si>
  <si>
    <t>Circuit Segment
(B)</t>
  </si>
  <si>
    <t>Circuit Segment Overhead Miles Removed
(C)</t>
  </si>
  <si>
    <t>Wildfire Risk 
(D)</t>
  </si>
  <si>
    <t>PSPS Risk
(E)</t>
  </si>
  <si>
    <t>EPSS Risk
(F)</t>
  </si>
  <si>
    <t>Outage Risk
(G)</t>
  </si>
  <si>
    <t>Sub-Project Mitigation
(H)</t>
  </si>
  <si>
    <t>Circuit Segment and Mitigation Specific Wild Fire Mitigation Effectiveness
(I)</t>
  </si>
  <si>
    <t>Mitigation Specific PSPS Risk Mitigation Effectiveness
(J)</t>
  </si>
  <si>
    <t>Mitigation Specific EPSS Risk Mitigation Effectiveness
(K)</t>
  </si>
  <si>
    <t>Sub-Project Overhead Miles Removed
(L)</t>
  </si>
  <si>
    <t>Percentage of Circuit Segment Mitigated by Sub-Project
(M)</t>
  </si>
  <si>
    <t>Sub-Project Wildfire Risk 
(N)</t>
  </si>
  <si>
    <t>Sub-Project PSPS Risk
(O)</t>
  </si>
  <si>
    <t>Sub-Project EPSS Risk
(P)</t>
  </si>
  <si>
    <t>Sub-Project Outage Risk
(Q)</t>
  </si>
  <si>
    <t>Sub Project Post Mitigation Wildfire Risk
(R)</t>
  </si>
  <si>
    <t>Circuit Segment Post Mitigation Wildfire Risk
(S)</t>
  </si>
  <si>
    <t>Sub-Project Post Mitigation PSPS Risk 
(T)</t>
  </si>
  <si>
    <t>Circuit Segment Post Mitigation PSPS Risk
(U)</t>
  </si>
  <si>
    <t>Sub-Project Post Mitigation EPSS Risk
(V)</t>
  </si>
  <si>
    <t>Circuit Segment Post Mitigation EPSS Risk
(W)</t>
  </si>
  <si>
    <t>Sub-Project Post Mitigation Outage Risk
(X)</t>
  </si>
  <si>
    <t>Circuit Segment Post Mitigation Outage Risk
(Y)</t>
  </si>
  <si>
    <t>Energization Date
(Z)</t>
  </si>
  <si>
    <t>Year Risk Reduction can be Claimed
(AA)</t>
  </si>
  <si>
    <t>C</t>
  </si>
  <si>
    <t>D</t>
  </si>
  <si>
    <t>E</t>
  </si>
  <si>
    <t>F</t>
  </si>
  <si>
    <t>G = E + F</t>
  </si>
  <si>
    <t>I1</t>
  </si>
  <si>
    <t>J1</t>
  </si>
  <si>
    <t>K1</t>
  </si>
  <si>
    <t>L1</t>
  </si>
  <si>
    <t>M1 = L1 / C</t>
  </si>
  <si>
    <t>N1 = M1 * D1</t>
  </si>
  <si>
    <t>O1 = M1 * E1</t>
  </si>
  <si>
    <t>P1 = M1 * F1</t>
  </si>
  <si>
    <t>Q1 = O1 + P1</t>
  </si>
  <si>
    <t>R1 = N1 * (1 - I1)</t>
  </si>
  <si>
    <t>T1 = O1 * (1 - J1)</t>
  </si>
  <si>
    <t>V1 = P1 * (1 - K1)</t>
  </si>
  <si>
    <t>X1 = T1 + V1</t>
  </si>
  <si>
    <t>I2</t>
  </si>
  <si>
    <t>J2</t>
  </si>
  <si>
    <t>K2</t>
  </si>
  <si>
    <t>L2</t>
  </si>
  <si>
    <t>M2 = L2 / C</t>
  </si>
  <si>
    <t>N2 = M2 * D2</t>
  </si>
  <si>
    <t>O2 = M2 * E2</t>
  </si>
  <si>
    <t>P2 = M2 * F2</t>
  </si>
  <si>
    <t>Q2 = O2 + P2</t>
  </si>
  <si>
    <t>R2 = N2 * (1 - I2)</t>
  </si>
  <si>
    <t>T2 = O2 * (1 - J2)</t>
  </si>
  <si>
    <t>V2 = P2 * (1 - K2)</t>
  </si>
  <si>
    <t>X2 = T2 + V2</t>
  </si>
  <si>
    <t>I3</t>
  </si>
  <si>
    <t>J3</t>
  </si>
  <si>
    <t>K3</t>
  </si>
  <si>
    <t>L3</t>
  </si>
  <si>
    <t>M3 = L3 / C</t>
  </si>
  <si>
    <t>N3 = M3 * D3</t>
  </si>
  <si>
    <t>O3 = M3 * E3</t>
  </si>
  <si>
    <t>P3 = M3 * F3</t>
  </si>
  <si>
    <t>Q3 = O3 + P3</t>
  </si>
  <si>
    <t>R3 = N3 * (1 - I3)</t>
  </si>
  <si>
    <t>T3 = O3 * (1 - J3)</t>
  </si>
  <si>
    <t>V3 = P3 * (1 - K3)</t>
  </si>
  <si>
    <t>X3 = T3 + V3</t>
  </si>
  <si>
    <t>S = R1 + R2 + R3</t>
  </si>
  <si>
    <t>U = T1 + T2 + T3</t>
  </si>
  <si>
    <t>W = V1 + V2 + V3</t>
  </si>
  <si>
    <t>Y = X1 + X2 + X3</t>
  </si>
  <si>
    <t>Circuit Segment 
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</si>
</sst>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.0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9" fontId="3" fillId="2" borderId="1" xfId="0" quotePrefix="1" applyNumberFormat="1" applyFont="1" applyFill="1" applyBorder="1" applyAlignment="1">
      <alignment horizontal="center" vertical="center"/>
    </xf>
    <xf numFmtId="9" fontId="3" fillId="2" borderId="1" xfId="0" applyNumberFormat="1" applyFont="1" applyFill="1" applyBorder="1" applyAlignment="1">
      <alignment horizontal="center" vertical="center"/>
    </xf>
    <xf numFmtId="9" fontId="3" fillId="2" borderId="1" xfId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2" borderId="1" xfId="0" quotePrefix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5" fontId="3" fillId="2" borderId="1" xfId="0" quotePrefix="1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9" fontId="3" fillId="2" borderId="2" xfId="0" applyNumberFormat="1" applyFont="1" applyFill="1" applyBorder="1" applyAlignment="1">
      <alignment horizontal="center" vertical="center"/>
    </xf>
    <xf numFmtId="9" fontId="3" fillId="2" borderId="3" xfId="0" applyNumberFormat="1" applyFont="1" applyFill="1" applyBorder="1" applyAlignment="1">
      <alignment horizontal="center" vertical="center"/>
    </xf>
    <xf numFmtId="9" fontId="3" fillId="2" borderId="4" xfId="0" applyNumberFormat="1" applyFont="1" applyFill="1" applyBorder="1" applyAlignment="1">
      <alignment horizontal="center" vertical="center"/>
    </xf>
    <xf numFmtId="9" fontId="3" fillId="2" borderId="2" xfId="0" quotePrefix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164" fontId="3" fillId="2" borderId="2" xfId="0" quotePrefix="1" applyNumberFormat="1" applyFont="1" applyFill="1" applyBorder="1" applyAlignment="1">
      <alignment horizontal="center" vertical="center"/>
    </xf>
    <xf numFmtId="165" fontId="3" fillId="2" borderId="2" xfId="0" quotePrefix="1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D77FF-BC4D-49DE-BA58-CC61BE9687C6}">
  <dimension ref="A1:AB32"/>
  <sheetViews>
    <sheetView tabSelected="1" view="pageLayout" zoomScale="80" zoomScaleNormal="130" zoomScalePageLayoutView="80" workbookViewId="0">
      <selection activeCell="E8" sqref="E8:E10"/>
    </sheetView>
  </sheetViews>
  <sheetFormatPr defaultColWidth="9.1796875" defaultRowHeight="14" x14ac:dyDescent="0.35"/>
  <cols>
    <col min="1" max="1" width="2.453125" style="1" customWidth="1"/>
    <col min="2" max="2" width="31.1796875" style="1" customWidth="1"/>
    <col min="3" max="3" width="19.1796875" style="1" customWidth="1"/>
    <col min="4" max="6" width="12.81640625" style="1" customWidth="1"/>
    <col min="7" max="7" width="16.26953125" style="1" customWidth="1"/>
    <col min="8" max="8" width="35.26953125" style="1" customWidth="1"/>
    <col min="9" max="9" width="23.453125" style="1" customWidth="1"/>
    <col min="10" max="12" width="20.1796875" style="1" customWidth="1"/>
    <col min="13" max="13" width="26.26953125" style="1" bestFit="1" customWidth="1"/>
    <col min="14" max="14" width="22.26953125" style="1" bestFit="1" customWidth="1"/>
    <col min="15" max="16" width="19.7265625" style="1" bestFit="1" customWidth="1"/>
    <col min="17" max="17" width="21.26953125" style="1" bestFit="1" customWidth="1"/>
    <col min="18" max="18" width="23.54296875" style="1" bestFit="1" customWidth="1"/>
    <col min="19" max="19" width="27.7265625" style="1" customWidth="1"/>
    <col min="20" max="20" width="23.7265625" style="1" bestFit="1" customWidth="1"/>
    <col min="21" max="21" width="29.453125" style="1" customWidth="1"/>
    <col min="22" max="22" width="23.7265625" style="1" bestFit="1" customWidth="1"/>
    <col min="23" max="23" width="29" style="1" customWidth="1"/>
    <col min="24" max="24" width="23.7265625" style="1" bestFit="1" customWidth="1"/>
    <col min="25" max="25" width="24.26953125" style="1" bestFit="1" customWidth="1"/>
    <col min="26" max="27" width="24.26953125" style="1" customWidth="1"/>
    <col min="28" max="16384" width="9.1796875" style="1"/>
  </cols>
  <sheetData>
    <row r="1" spans="1:28" s="3" customFormat="1" x14ac:dyDescent="0.35">
      <c r="B1" s="36" t="s">
        <v>5</v>
      </c>
      <c r="C1" s="36"/>
      <c r="D1" s="36"/>
      <c r="E1" s="36"/>
      <c r="F1" s="36"/>
      <c r="G1" s="36"/>
      <c r="H1" s="3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8" s="3" customFormat="1" x14ac:dyDescent="0.35">
      <c r="B2" s="36" t="s">
        <v>3</v>
      </c>
      <c r="C2" s="36"/>
      <c r="D2" s="36"/>
      <c r="E2" s="36"/>
      <c r="F2" s="36"/>
      <c r="G2" s="36"/>
      <c r="H2" s="3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8" s="3" customFormat="1" x14ac:dyDescent="0.35">
      <c r="B3" s="36" t="s">
        <v>4</v>
      </c>
      <c r="C3" s="36"/>
      <c r="D3" s="36"/>
      <c r="E3" s="36"/>
      <c r="F3" s="36"/>
      <c r="G3" s="36"/>
      <c r="H3" s="36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8" s="3" customFormat="1" x14ac:dyDescent="0.35">
      <c r="B4" s="36" t="s">
        <v>6</v>
      </c>
      <c r="C4" s="36"/>
      <c r="D4" s="36"/>
      <c r="E4" s="36"/>
      <c r="F4" s="36"/>
      <c r="G4" s="36"/>
      <c r="H4" s="36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8" x14ac:dyDescent="0.35">
      <c r="A5" s="36" t="s">
        <v>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</row>
    <row r="6" spans="1:28" x14ac:dyDescent="0.35">
      <c r="D6" s="2"/>
      <c r="E6" s="2"/>
    </row>
    <row r="7" spans="1:28" s="24" customFormat="1" ht="70" x14ac:dyDescent="0.3">
      <c r="B7" s="21" t="s">
        <v>90</v>
      </c>
      <c r="C7" s="22" t="s">
        <v>17</v>
      </c>
      <c r="D7" s="22" t="s">
        <v>18</v>
      </c>
      <c r="E7" s="22" t="s">
        <v>19</v>
      </c>
      <c r="F7" s="22" t="s">
        <v>20</v>
      </c>
      <c r="G7" s="22" t="s">
        <v>21</v>
      </c>
      <c r="H7" s="22" t="s">
        <v>22</v>
      </c>
      <c r="I7" s="22" t="s">
        <v>23</v>
      </c>
      <c r="J7" s="22" t="s">
        <v>24</v>
      </c>
      <c r="K7" s="22" t="s">
        <v>25</v>
      </c>
      <c r="L7" s="22" t="s">
        <v>26</v>
      </c>
      <c r="M7" s="23" t="s">
        <v>27</v>
      </c>
      <c r="N7" s="22" t="s">
        <v>28</v>
      </c>
      <c r="O7" s="22" t="s">
        <v>29</v>
      </c>
      <c r="P7" s="22" t="s">
        <v>30</v>
      </c>
      <c r="Q7" s="23" t="s">
        <v>31</v>
      </c>
      <c r="R7" s="22" t="s">
        <v>32</v>
      </c>
      <c r="S7" s="22" t="s">
        <v>33</v>
      </c>
      <c r="T7" s="22" t="s">
        <v>34</v>
      </c>
      <c r="U7" s="22" t="s">
        <v>35</v>
      </c>
      <c r="V7" s="22" t="s">
        <v>36</v>
      </c>
      <c r="W7" s="22" t="s">
        <v>37</v>
      </c>
      <c r="X7" s="22" t="s">
        <v>38</v>
      </c>
      <c r="Y7" s="22" t="s">
        <v>39</v>
      </c>
      <c r="Z7" s="22" t="s">
        <v>40</v>
      </c>
      <c r="AA7" s="22" t="s">
        <v>41</v>
      </c>
      <c r="AB7" s="25"/>
    </row>
    <row r="8" spans="1:28" s="4" customFormat="1" x14ac:dyDescent="0.35">
      <c r="B8" s="37" t="s">
        <v>1</v>
      </c>
      <c r="C8" s="26" t="s">
        <v>42</v>
      </c>
      <c r="D8" s="29" t="s">
        <v>43</v>
      </c>
      <c r="E8" s="29" t="s">
        <v>44</v>
      </c>
      <c r="F8" s="32" t="s">
        <v>45</v>
      </c>
      <c r="G8" s="35" t="s">
        <v>46</v>
      </c>
      <c r="H8" s="6" t="s">
        <v>2</v>
      </c>
      <c r="I8" s="6" t="s">
        <v>47</v>
      </c>
      <c r="J8" s="6" t="s">
        <v>48</v>
      </c>
      <c r="K8" s="6" t="s">
        <v>49</v>
      </c>
      <c r="L8" s="6" t="s">
        <v>50</v>
      </c>
      <c r="M8" s="6" t="s">
        <v>51</v>
      </c>
      <c r="N8" s="6" t="s">
        <v>52</v>
      </c>
      <c r="O8" s="6" t="s">
        <v>53</v>
      </c>
      <c r="P8" s="6" t="s">
        <v>54</v>
      </c>
      <c r="Q8" s="7" t="s">
        <v>55</v>
      </c>
      <c r="R8" s="10" t="s">
        <v>56</v>
      </c>
      <c r="S8" s="35" t="s">
        <v>86</v>
      </c>
      <c r="T8" s="10" t="s">
        <v>57</v>
      </c>
      <c r="U8" s="35" t="s">
        <v>87</v>
      </c>
      <c r="V8" s="10" t="s">
        <v>58</v>
      </c>
      <c r="W8" s="35" t="s">
        <v>88</v>
      </c>
      <c r="X8" s="10" t="s">
        <v>59</v>
      </c>
      <c r="Y8" s="35" t="s">
        <v>89</v>
      </c>
      <c r="Z8" s="8">
        <v>47338</v>
      </c>
      <c r="AA8" s="9">
        <v>2029</v>
      </c>
    </row>
    <row r="9" spans="1:28" s="4" customFormat="1" x14ac:dyDescent="0.35">
      <c r="B9" s="38"/>
      <c r="C9" s="27"/>
      <c r="D9" s="30"/>
      <c r="E9" s="30"/>
      <c r="F9" s="33"/>
      <c r="G9" s="33"/>
      <c r="H9" s="6" t="s">
        <v>2</v>
      </c>
      <c r="I9" s="6" t="s">
        <v>60</v>
      </c>
      <c r="J9" s="6" t="s">
        <v>61</v>
      </c>
      <c r="K9" s="6" t="s">
        <v>62</v>
      </c>
      <c r="L9" s="6" t="s">
        <v>63</v>
      </c>
      <c r="M9" s="6" t="s">
        <v>64</v>
      </c>
      <c r="N9" s="6" t="s">
        <v>65</v>
      </c>
      <c r="O9" s="6" t="s">
        <v>66</v>
      </c>
      <c r="P9" s="6" t="s">
        <v>67</v>
      </c>
      <c r="Q9" s="7" t="s">
        <v>68</v>
      </c>
      <c r="R9" s="10" t="s">
        <v>69</v>
      </c>
      <c r="S9" s="33"/>
      <c r="T9" s="10" t="s">
        <v>70</v>
      </c>
      <c r="U9" s="33"/>
      <c r="V9" s="10" t="s">
        <v>71</v>
      </c>
      <c r="W9" s="33"/>
      <c r="X9" s="10" t="s">
        <v>72</v>
      </c>
      <c r="Y9" s="33"/>
      <c r="Z9" s="8">
        <v>47089</v>
      </c>
      <c r="AA9" s="9">
        <v>2028</v>
      </c>
    </row>
    <row r="10" spans="1:28" s="4" customFormat="1" x14ac:dyDescent="0.35">
      <c r="B10" s="39"/>
      <c r="C10" s="28"/>
      <c r="D10" s="31"/>
      <c r="E10" s="31"/>
      <c r="F10" s="34"/>
      <c r="G10" s="34"/>
      <c r="H10" s="6" t="s">
        <v>11</v>
      </c>
      <c r="I10" s="6" t="s">
        <v>73</v>
      </c>
      <c r="J10" s="6" t="s">
        <v>74</v>
      </c>
      <c r="K10" s="6" t="s">
        <v>75</v>
      </c>
      <c r="L10" s="6" t="s">
        <v>76</v>
      </c>
      <c r="M10" s="6" t="s">
        <v>77</v>
      </c>
      <c r="N10" s="6" t="s">
        <v>78</v>
      </c>
      <c r="O10" s="6" t="s">
        <v>79</v>
      </c>
      <c r="P10" s="6" t="s">
        <v>80</v>
      </c>
      <c r="Q10" s="7" t="s">
        <v>81</v>
      </c>
      <c r="R10" s="10" t="s">
        <v>82</v>
      </c>
      <c r="S10" s="34"/>
      <c r="T10" s="10" t="s">
        <v>83</v>
      </c>
      <c r="U10" s="34"/>
      <c r="V10" s="10" t="s">
        <v>84</v>
      </c>
      <c r="W10" s="34"/>
      <c r="X10" s="10" t="s">
        <v>85</v>
      </c>
      <c r="Y10" s="34"/>
      <c r="Z10" s="8">
        <v>47747</v>
      </c>
      <c r="AA10" s="9">
        <v>2030</v>
      </c>
    </row>
    <row r="11" spans="1:28" s="4" customFormat="1" ht="34.15" customHeight="1" x14ac:dyDescent="0.35">
      <c r="B11" s="44" t="s">
        <v>7</v>
      </c>
      <c r="C11" s="44"/>
      <c r="D11" s="44"/>
      <c r="E11" s="44"/>
      <c r="F11" s="44"/>
      <c r="G11" s="44"/>
      <c r="H11" s="44"/>
      <c r="I11" s="44"/>
    </row>
    <row r="13" spans="1:28" x14ac:dyDescent="0.35">
      <c r="B13" s="17" t="s">
        <v>8</v>
      </c>
    </row>
    <row r="14" spans="1:28" s="20" customFormat="1" ht="70" x14ac:dyDescent="0.3">
      <c r="B14" s="21" t="s">
        <v>16</v>
      </c>
      <c r="C14" s="22" t="s">
        <v>17</v>
      </c>
      <c r="D14" s="22" t="s">
        <v>18</v>
      </c>
      <c r="E14" s="22" t="s">
        <v>19</v>
      </c>
      <c r="F14" s="22" t="s">
        <v>20</v>
      </c>
      <c r="G14" s="22" t="s">
        <v>21</v>
      </c>
      <c r="H14" s="22" t="s">
        <v>22</v>
      </c>
      <c r="I14" s="22" t="s">
        <v>23</v>
      </c>
      <c r="J14" s="22" t="s">
        <v>24</v>
      </c>
      <c r="K14" s="22" t="s">
        <v>25</v>
      </c>
      <c r="L14" s="22" t="s">
        <v>26</v>
      </c>
      <c r="M14" s="23" t="s">
        <v>27</v>
      </c>
      <c r="N14" s="22" t="s">
        <v>28</v>
      </c>
      <c r="O14" s="22" t="s">
        <v>29</v>
      </c>
      <c r="P14" s="22" t="s">
        <v>30</v>
      </c>
      <c r="Q14" s="23" t="s">
        <v>31</v>
      </c>
      <c r="R14" s="22" t="s">
        <v>32</v>
      </c>
      <c r="S14" s="22" t="s">
        <v>33</v>
      </c>
      <c r="T14" s="22" t="s">
        <v>34</v>
      </c>
      <c r="U14" s="22" t="s">
        <v>35</v>
      </c>
      <c r="V14" s="22" t="s">
        <v>36</v>
      </c>
      <c r="W14" s="22" t="s">
        <v>37</v>
      </c>
      <c r="X14" s="22" t="s">
        <v>38</v>
      </c>
      <c r="Y14" s="22" t="s">
        <v>39</v>
      </c>
      <c r="Z14" s="22" t="s">
        <v>40</v>
      </c>
      <c r="AA14" s="22" t="s">
        <v>41</v>
      </c>
    </row>
    <row r="15" spans="1:28" x14ac:dyDescent="0.35">
      <c r="B15" s="37" t="s">
        <v>13</v>
      </c>
      <c r="C15" s="26">
        <v>1</v>
      </c>
      <c r="D15" s="29">
        <v>1</v>
      </c>
      <c r="E15" s="29">
        <v>7.0000000000000007E-2</v>
      </c>
      <c r="F15" s="29">
        <v>0.02</v>
      </c>
      <c r="G15" s="40">
        <f>E15+F15</f>
        <v>9.0000000000000011E-2</v>
      </c>
      <c r="H15" s="6" t="s">
        <v>2</v>
      </c>
      <c r="I15" s="11">
        <v>0.95</v>
      </c>
      <c r="J15" s="12">
        <v>1</v>
      </c>
      <c r="K15" s="12">
        <v>1</v>
      </c>
      <c r="L15" s="13">
        <v>0.35</v>
      </c>
      <c r="M15" s="12">
        <f>L15/$C$15</f>
        <v>0.35</v>
      </c>
      <c r="N15" s="14">
        <f>M15*$D$15</f>
        <v>0.35</v>
      </c>
      <c r="O15" s="14">
        <f>M15*$E$15</f>
        <v>2.4500000000000001E-2</v>
      </c>
      <c r="P15" s="19">
        <f>M15*$F$15</f>
        <v>6.9999999999999993E-3</v>
      </c>
      <c r="Q15" s="15">
        <f>O15+P15</f>
        <v>3.15E-2</v>
      </c>
      <c r="R15" s="16">
        <f>N15*(1-I15)</f>
        <v>1.7500000000000016E-2</v>
      </c>
      <c r="S15" s="40">
        <f>SUM(R15:R17)</f>
        <v>0.17500000000000004</v>
      </c>
      <c r="T15" s="16">
        <f>O15*(1-J15)</f>
        <v>0</v>
      </c>
      <c r="U15" s="40">
        <f>SUM(T15:T17)</f>
        <v>1.7500000000000002E-2</v>
      </c>
      <c r="V15" s="18">
        <f>P15*(1-K15)</f>
        <v>0</v>
      </c>
      <c r="W15" s="41">
        <f>SUM(V15:V17)</f>
        <v>2.3999999999999998E-3</v>
      </c>
      <c r="X15" s="16">
        <f>T15+V15</f>
        <v>0</v>
      </c>
      <c r="Y15" s="40">
        <f>SUM(X15:X17)</f>
        <v>1.9900000000000001E-2</v>
      </c>
      <c r="Z15" s="8">
        <v>47338</v>
      </c>
      <c r="AA15" s="9">
        <v>2029</v>
      </c>
    </row>
    <row r="16" spans="1:28" x14ac:dyDescent="0.35">
      <c r="B16" s="38"/>
      <c r="C16" s="27"/>
      <c r="D16" s="30"/>
      <c r="E16" s="30"/>
      <c r="F16" s="30"/>
      <c r="G16" s="33"/>
      <c r="H16" s="6" t="s">
        <v>2</v>
      </c>
      <c r="I16" s="11">
        <v>0.95</v>
      </c>
      <c r="J16" s="12">
        <v>1</v>
      </c>
      <c r="K16" s="12">
        <v>1</v>
      </c>
      <c r="L16" s="13">
        <v>0.4</v>
      </c>
      <c r="M16" s="12">
        <f t="shared" ref="M16:M17" si="0">L16/$C$15</f>
        <v>0.4</v>
      </c>
      <c r="N16" s="14">
        <f t="shared" ref="N16:N17" si="1">M16*$D$15</f>
        <v>0.4</v>
      </c>
      <c r="O16" s="14">
        <f t="shared" ref="O16" si="2">M16*$E$15</f>
        <v>2.8000000000000004E-2</v>
      </c>
      <c r="P16" s="19">
        <f t="shared" ref="P16:P17" si="3">M16*$F$15</f>
        <v>8.0000000000000002E-3</v>
      </c>
      <c r="Q16" s="15">
        <f t="shared" ref="Q16:Q17" si="4">O16+P16</f>
        <v>3.6000000000000004E-2</v>
      </c>
      <c r="R16" s="16">
        <f t="shared" ref="R16:R17" si="5">N16*(1-I16)</f>
        <v>2.0000000000000018E-2</v>
      </c>
      <c r="S16" s="33"/>
      <c r="T16" s="16">
        <f t="shared" ref="T16:T17" si="6">O16*(1-J16)</f>
        <v>0</v>
      </c>
      <c r="U16" s="33"/>
      <c r="V16" s="18">
        <f t="shared" ref="V16:V17" si="7">P16*(1-K16)</f>
        <v>0</v>
      </c>
      <c r="W16" s="42"/>
      <c r="X16" s="16">
        <f t="shared" ref="X16:X17" si="8">T16+V16</f>
        <v>0</v>
      </c>
      <c r="Y16" s="33"/>
      <c r="Z16" s="8">
        <v>47089</v>
      </c>
      <c r="AA16" s="9">
        <v>2028</v>
      </c>
    </row>
    <row r="17" spans="2:27" x14ac:dyDescent="0.35">
      <c r="B17" s="39"/>
      <c r="C17" s="28"/>
      <c r="D17" s="31"/>
      <c r="E17" s="31"/>
      <c r="F17" s="31"/>
      <c r="G17" s="34"/>
      <c r="H17" s="6" t="s">
        <v>11</v>
      </c>
      <c r="I17" s="11">
        <v>0.45</v>
      </c>
      <c r="J17" s="12">
        <v>0</v>
      </c>
      <c r="K17" s="12">
        <v>0.52</v>
      </c>
      <c r="L17" s="13">
        <v>0.25</v>
      </c>
      <c r="M17" s="12">
        <f t="shared" si="0"/>
        <v>0.25</v>
      </c>
      <c r="N17" s="14">
        <f t="shared" si="1"/>
        <v>0.25</v>
      </c>
      <c r="O17" s="14">
        <f>M17*$E$15</f>
        <v>1.7500000000000002E-2</v>
      </c>
      <c r="P17" s="19">
        <f t="shared" si="3"/>
        <v>5.0000000000000001E-3</v>
      </c>
      <c r="Q17" s="15">
        <f t="shared" si="4"/>
        <v>2.2500000000000003E-2</v>
      </c>
      <c r="R17" s="16">
        <f t="shared" si="5"/>
        <v>0.13750000000000001</v>
      </c>
      <c r="S17" s="34"/>
      <c r="T17" s="16">
        <f t="shared" si="6"/>
        <v>1.7500000000000002E-2</v>
      </c>
      <c r="U17" s="34"/>
      <c r="V17" s="18">
        <f t="shared" si="7"/>
        <v>2.3999999999999998E-3</v>
      </c>
      <c r="W17" s="43"/>
      <c r="X17" s="16">
        <f t="shared" si="8"/>
        <v>1.9900000000000001E-2</v>
      </c>
      <c r="Y17" s="34"/>
      <c r="Z17" s="8">
        <v>47747</v>
      </c>
      <c r="AA17" s="9">
        <v>2030</v>
      </c>
    </row>
    <row r="18" spans="2:27" x14ac:dyDescent="0.35">
      <c r="B18" s="3" t="s">
        <v>12</v>
      </c>
    </row>
    <row r="20" spans="2:27" x14ac:dyDescent="0.35">
      <c r="B20" s="17" t="s">
        <v>9</v>
      </c>
    </row>
    <row r="21" spans="2:27" s="20" customFormat="1" ht="70" x14ac:dyDescent="0.3">
      <c r="B21" s="21" t="s">
        <v>16</v>
      </c>
      <c r="C21" s="22" t="s">
        <v>17</v>
      </c>
      <c r="D21" s="22" t="s">
        <v>18</v>
      </c>
      <c r="E21" s="22" t="s">
        <v>19</v>
      </c>
      <c r="F21" s="22" t="s">
        <v>20</v>
      </c>
      <c r="G21" s="22" t="s">
        <v>21</v>
      </c>
      <c r="H21" s="22" t="s">
        <v>22</v>
      </c>
      <c r="I21" s="22" t="s">
        <v>23</v>
      </c>
      <c r="J21" s="22" t="s">
        <v>24</v>
      </c>
      <c r="K21" s="22" t="s">
        <v>25</v>
      </c>
      <c r="L21" s="22" t="s">
        <v>26</v>
      </c>
      <c r="M21" s="23" t="s">
        <v>27</v>
      </c>
      <c r="N21" s="22" t="s">
        <v>28</v>
      </c>
      <c r="O21" s="22" t="s">
        <v>29</v>
      </c>
      <c r="P21" s="22" t="s">
        <v>30</v>
      </c>
      <c r="Q21" s="23" t="s">
        <v>31</v>
      </c>
      <c r="R21" s="22" t="s">
        <v>32</v>
      </c>
      <c r="S21" s="22" t="s">
        <v>33</v>
      </c>
      <c r="T21" s="22" t="s">
        <v>34</v>
      </c>
      <c r="U21" s="22" t="s">
        <v>35</v>
      </c>
      <c r="V21" s="22" t="s">
        <v>36</v>
      </c>
      <c r="W21" s="22" t="s">
        <v>37</v>
      </c>
      <c r="X21" s="22" t="s">
        <v>38</v>
      </c>
      <c r="Y21" s="22" t="s">
        <v>39</v>
      </c>
      <c r="Z21" s="22" t="s">
        <v>40</v>
      </c>
      <c r="AA21" s="22" t="s">
        <v>41</v>
      </c>
    </row>
    <row r="22" spans="2:27" x14ac:dyDescent="0.35">
      <c r="B22" s="37" t="s">
        <v>15</v>
      </c>
      <c r="C22" s="26">
        <v>1</v>
      </c>
      <c r="D22" s="29">
        <v>2</v>
      </c>
      <c r="E22" s="29">
        <v>2.82</v>
      </c>
      <c r="F22" s="29">
        <v>3.78</v>
      </c>
      <c r="G22" s="40">
        <f>E22+F22</f>
        <v>6.6</v>
      </c>
      <c r="H22" s="6" t="s">
        <v>2</v>
      </c>
      <c r="I22" s="11">
        <v>0.95</v>
      </c>
      <c r="J22" s="11">
        <v>1</v>
      </c>
      <c r="K22" s="11">
        <v>1</v>
      </c>
      <c r="L22" s="13">
        <v>0.35</v>
      </c>
      <c r="M22" s="12">
        <f>L22/$C$22</f>
        <v>0.35</v>
      </c>
      <c r="N22" s="14">
        <f>M22*$D$22</f>
        <v>0.7</v>
      </c>
      <c r="O22" s="14">
        <f>M22*$E$22</f>
        <v>0.98699999999999988</v>
      </c>
      <c r="P22" s="14">
        <f>M22*$F$22</f>
        <v>1.323</v>
      </c>
      <c r="Q22" s="15">
        <f>O22+P22</f>
        <v>2.3099999999999996</v>
      </c>
      <c r="R22" s="16">
        <f>N22*(1-I22)</f>
        <v>3.5000000000000031E-2</v>
      </c>
      <c r="S22" s="40">
        <f>SUM(R22:R24)</f>
        <v>0.35000000000000009</v>
      </c>
      <c r="T22" s="16">
        <f>O22*(1-J22)</f>
        <v>0</v>
      </c>
      <c r="U22" s="40">
        <f>SUM(T22:T24)</f>
        <v>0.70499999999999996</v>
      </c>
      <c r="V22" s="18">
        <f>P22*(1-K22)</f>
        <v>0</v>
      </c>
      <c r="W22" s="40">
        <f>SUM(V22:V24)</f>
        <v>0.45359999999999995</v>
      </c>
      <c r="X22" s="16">
        <f>T22+V22</f>
        <v>0</v>
      </c>
      <c r="Y22" s="40">
        <f>SUM(X22:X24)</f>
        <v>1.1585999999999999</v>
      </c>
      <c r="Z22" s="8">
        <v>47338</v>
      </c>
      <c r="AA22" s="9">
        <v>2029</v>
      </c>
    </row>
    <row r="23" spans="2:27" x14ac:dyDescent="0.35">
      <c r="B23" s="38"/>
      <c r="C23" s="27"/>
      <c r="D23" s="30"/>
      <c r="E23" s="30"/>
      <c r="F23" s="30"/>
      <c r="G23" s="33"/>
      <c r="H23" s="6" t="s">
        <v>2</v>
      </c>
      <c r="I23" s="11">
        <v>0.95</v>
      </c>
      <c r="J23" s="11">
        <v>1</v>
      </c>
      <c r="K23" s="11">
        <v>1</v>
      </c>
      <c r="L23" s="13">
        <v>0.4</v>
      </c>
      <c r="M23" s="12">
        <f t="shared" ref="M23:M24" si="9">L23/$C$22</f>
        <v>0.4</v>
      </c>
      <c r="N23" s="14">
        <f t="shared" ref="N23:N24" si="10">M23*$D$22</f>
        <v>0.8</v>
      </c>
      <c r="O23" s="14">
        <f t="shared" ref="O23:O24" si="11">M23*$E$22</f>
        <v>1.1279999999999999</v>
      </c>
      <c r="P23" s="14">
        <f t="shared" ref="P23:P24" si="12">M23*$F$22</f>
        <v>1.512</v>
      </c>
      <c r="Q23" s="15">
        <f t="shared" ref="Q23:Q24" si="13">O23+P23</f>
        <v>2.6399999999999997</v>
      </c>
      <c r="R23" s="16">
        <f t="shared" ref="R23:R24" si="14">N23*(1-I23)</f>
        <v>4.0000000000000036E-2</v>
      </c>
      <c r="S23" s="33"/>
      <c r="T23" s="16">
        <f t="shared" ref="T23:T24" si="15">O23*(1-J23)</f>
        <v>0</v>
      </c>
      <c r="U23" s="33"/>
      <c r="V23" s="18">
        <f t="shared" ref="V23:V24" si="16">P23*(1-K23)</f>
        <v>0</v>
      </c>
      <c r="W23" s="33"/>
      <c r="X23" s="16">
        <f t="shared" ref="X23:X24" si="17">T23+V23</f>
        <v>0</v>
      </c>
      <c r="Y23" s="33"/>
      <c r="Z23" s="8">
        <v>47089</v>
      </c>
      <c r="AA23" s="9">
        <v>2028</v>
      </c>
    </row>
    <row r="24" spans="2:27" x14ac:dyDescent="0.35">
      <c r="B24" s="39"/>
      <c r="C24" s="28"/>
      <c r="D24" s="31"/>
      <c r="E24" s="31"/>
      <c r="F24" s="31"/>
      <c r="G24" s="34"/>
      <c r="H24" s="6" t="s">
        <v>11</v>
      </c>
      <c r="I24" s="11">
        <v>0.45</v>
      </c>
      <c r="J24" s="11">
        <v>0</v>
      </c>
      <c r="K24" s="11">
        <v>0.52</v>
      </c>
      <c r="L24" s="13">
        <v>0.25</v>
      </c>
      <c r="M24" s="12">
        <f t="shared" si="9"/>
        <v>0.25</v>
      </c>
      <c r="N24" s="14">
        <f t="shared" si="10"/>
        <v>0.5</v>
      </c>
      <c r="O24" s="14">
        <f t="shared" si="11"/>
        <v>0.70499999999999996</v>
      </c>
      <c r="P24" s="14">
        <f t="shared" si="12"/>
        <v>0.94499999999999995</v>
      </c>
      <c r="Q24" s="15">
        <f t="shared" si="13"/>
        <v>1.65</v>
      </c>
      <c r="R24" s="16">
        <f t="shared" si="14"/>
        <v>0.27500000000000002</v>
      </c>
      <c r="S24" s="34"/>
      <c r="T24" s="16">
        <f t="shared" si="15"/>
        <v>0.70499999999999996</v>
      </c>
      <c r="U24" s="34"/>
      <c r="V24" s="18">
        <f t="shared" si="16"/>
        <v>0.45359999999999995</v>
      </c>
      <c r="W24" s="34"/>
      <c r="X24" s="16">
        <f t="shared" si="17"/>
        <v>1.1585999999999999</v>
      </c>
      <c r="Y24" s="34"/>
      <c r="Z24" s="8">
        <v>47747</v>
      </c>
      <c r="AA24" s="9">
        <v>2030</v>
      </c>
    </row>
    <row r="25" spans="2:27" x14ac:dyDescent="0.35">
      <c r="B25" s="3" t="s">
        <v>12</v>
      </c>
    </row>
    <row r="27" spans="2:27" x14ac:dyDescent="0.35">
      <c r="B27" s="17" t="s">
        <v>10</v>
      </c>
    </row>
    <row r="28" spans="2:27" s="20" customFormat="1" ht="70" x14ac:dyDescent="0.3">
      <c r="B28" s="21" t="s">
        <v>16</v>
      </c>
      <c r="C28" s="22" t="s">
        <v>17</v>
      </c>
      <c r="D28" s="22" t="s">
        <v>18</v>
      </c>
      <c r="E28" s="22" t="s">
        <v>19</v>
      </c>
      <c r="F28" s="22" t="s">
        <v>20</v>
      </c>
      <c r="G28" s="22" t="s">
        <v>21</v>
      </c>
      <c r="H28" s="22" t="s">
        <v>22</v>
      </c>
      <c r="I28" s="22" t="s">
        <v>23</v>
      </c>
      <c r="J28" s="22" t="s">
        <v>24</v>
      </c>
      <c r="K28" s="22" t="s">
        <v>25</v>
      </c>
      <c r="L28" s="22" t="s">
        <v>26</v>
      </c>
      <c r="M28" s="23" t="s">
        <v>27</v>
      </c>
      <c r="N28" s="22" t="s">
        <v>28</v>
      </c>
      <c r="O28" s="22" t="s">
        <v>29</v>
      </c>
      <c r="P28" s="22" t="s">
        <v>30</v>
      </c>
      <c r="Q28" s="23" t="s">
        <v>31</v>
      </c>
      <c r="R28" s="22" t="s">
        <v>32</v>
      </c>
      <c r="S28" s="22" t="s">
        <v>33</v>
      </c>
      <c r="T28" s="22" t="s">
        <v>34</v>
      </c>
      <c r="U28" s="22" t="s">
        <v>35</v>
      </c>
      <c r="V28" s="22" t="s">
        <v>36</v>
      </c>
      <c r="W28" s="22" t="s">
        <v>37</v>
      </c>
      <c r="X28" s="22" t="s">
        <v>38</v>
      </c>
      <c r="Y28" s="22" t="s">
        <v>39</v>
      </c>
      <c r="Z28" s="22" t="s">
        <v>40</v>
      </c>
      <c r="AA28" s="22" t="s">
        <v>41</v>
      </c>
    </row>
    <row r="29" spans="2:27" x14ac:dyDescent="0.35">
      <c r="B29" s="37" t="s">
        <v>14</v>
      </c>
      <c r="C29" s="26">
        <v>1</v>
      </c>
      <c r="D29" s="29">
        <v>4</v>
      </c>
      <c r="E29" s="29">
        <v>6.51</v>
      </c>
      <c r="F29" s="29">
        <v>16.079999999999998</v>
      </c>
      <c r="G29" s="40">
        <f>E29+F29</f>
        <v>22.589999999999996</v>
      </c>
      <c r="H29" s="6" t="s">
        <v>2</v>
      </c>
      <c r="I29" s="11">
        <v>0.95</v>
      </c>
      <c r="J29" s="12">
        <v>1</v>
      </c>
      <c r="K29" s="12">
        <v>1</v>
      </c>
      <c r="L29" s="13">
        <v>0.35</v>
      </c>
      <c r="M29" s="12">
        <f>L29/$C$29</f>
        <v>0.35</v>
      </c>
      <c r="N29" s="14">
        <f>M29*$D$29</f>
        <v>1.4</v>
      </c>
      <c r="O29" s="14">
        <f>M29*$E$29</f>
        <v>2.2784999999999997</v>
      </c>
      <c r="P29" s="14">
        <f>M29*$F$29</f>
        <v>5.6279999999999992</v>
      </c>
      <c r="Q29" s="15">
        <f>O29+P29</f>
        <v>7.9064999999999994</v>
      </c>
      <c r="R29" s="16">
        <f>N29*(1-I29)</f>
        <v>7.0000000000000062E-2</v>
      </c>
      <c r="S29" s="40">
        <f>SUM(R29:R31)</f>
        <v>0.70000000000000018</v>
      </c>
      <c r="T29" s="16">
        <f>O29*(1-J29)</f>
        <v>0</v>
      </c>
      <c r="U29" s="40">
        <f>SUM(T29:T31)</f>
        <v>1.6274999999999999</v>
      </c>
      <c r="V29" s="18">
        <f>P29*(1-K29)</f>
        <v>0</v>
      </c>
      <c r="W29" s="40">
        <f>SUM(V29:V31)</f>
        <v>1.9295999999999998</v>
      </c>
      <c r="X29" s="16">
        <f>T29+V29</f>
        <v>0</v>
      </c>
      <c r="Y29" s="40">
        <f>SUM(X29:X31)</f>
        <v>3.5570999999999997</v>
      </c>
      <c r="Z29" s="8">
        <v>47338</v>
      </c>
      <c r="AA29" s="9">
        <v>2029</v>
      </c>
    </row>
    <row r="30" spans="2:27" x14ac:dyDescent="0.35">
      <c r="B30" s="38"/>
      <c r="C30" s="27"/>
      <c r="D30" s="30"/>
      <c r="E30" s="30"/>
      <c r="F30" s="30"/>
      <c r="G30" s="33"/>
      <c r="H30" s="6" t="s">
        <v>2</v>
      </c>
      <c r="I30" s="11">
        <v>0.95</v>
      </c>
      <c r="J30" s="12">
        <v>1</v>
      </c>
      <c r="K30" s="12">
        <v>1</v>
      </c>
      <c r="L30" s="13">
        <v>0.4</v>
      </c>
      <c r="M30" s="12">
        <f t="shared" ref="M30:M31" si="18">L30/$C$29</f>
        <v>0.4</v>
      </c>
      <c r="N30" s="14">
        <f t="shared" ref="N30:N31" si="19">M30*$D$29</f>
        <v>1.6</v>
      </c>
      <c r="O30" s="14">
        <f t="shared" ref="O30:O31" si="20">M30*$E$29</f>
        <v>2.6040000000000001</v>
      </c>
      <c r="P30" s="14">
        <f t="shared" ref="P30:P31" si="21">M30*$F$29</f>
        <v>6.4319999999999995</v>
      </c>
      <c r="Q30" s="15">
        <f t="shared" ref="Q30:Q31" si="22">O30+P30</f>
        <v>9.0359999999999996</v>
      </c>
      <c r="R30" s="16">
        <f t="shared" ref="R30:R31" si="23">N30*(1-I30)</f>
        <v>8.0000000000000071E-2</v>
      </c>
      <c r="S30" s="33"/>
      <c r="T30" s="16">
        <f t="shared" ref="T30:T31" si="24">O30*(1-J30)</f>
        <v>0</v>
      </c>
      <c r="U30" s="33"/>
      <c r="V30" s="18">
        <f t="shared" ref="V30:V31" si="25">P30*(1-K30)</f>
        <v>0</v>
      </c>
      <c r="W30" s="33"/>
      <c r="X30" s="16">
        <f t="shared" ref="X30:X31" si="26">T30+V30</f>
        <v>0</v>
      </c>
      <c r="Y30" s="33"/>
      <c r="Z30" s="8">
        <v>47089</v>
      </c>
      <c r="AA30" s="9">
        <v>2028</v>
      </c>
    </row>
    <row r="31" spans="2:27" x14ac:dyDescent="0.35">
      <c r="B31" s="39"/>
      <c r="C31" s="28"/>
      <c r="D31" s="31"/>
      <c r="E31" s="31"/>
      <c r="F31" s="31"/>
      <c r="G31" s="34"/>
      <c r="H31" s="6" t="s">
        <v>11</v>
      </c>
      <c r="I31" s="11">
        <v>0.45</v>
      </c>
      <c r="J31" s="12">
        <v>0</v>
      </c>
      <c r="K31" s="12">
        <f>K17</f>
        <v>0.52</v>
      </c>
      <c r="L31" s="13">
        <v>0.25</v>
      </c>
      <c r="M31" s="12">
        <f t="shared" si="18"/>
        <v>0.25</v>
      </c>
      <c r="N31" s="14">
        <f t="shared" si="19"/>
        <v>1</v>
      </c>
      <c r="O31" s="14">
        <f t="shared" si="20"/>
        <v>1.6274999999999999</v>
      </c>
      <c r="P31" s="14">
        <f t="shared" si="21"/>
        <v>4.0199999999999996</v>
      </c>
      <c r="Q31" s="15">
        <f t="shared" si="22"/>
        <v>5.6474999999999991</v>
      </c>
      <c r="R31" s="16">
        <f t="shared" si="23"/>
        <v>0.55000000000000004</v>
      </c>
      <c r="S31" s="34"/>
      <c r="T31" s="16">
        <f t="shared" si="24"/>
        <v>1.6274999999999999</v>
      </c>
      <c r="U31" s="34"/>
      <c r="V31" s="18">
        <f t="shared" si="25"/>
        <v>1.9295999999999998</v>
      </c>
      <c r="W31" s="34"/>
      <c r="X31" s="16">
        <f t="shared" si="26"/>
        <v>3.5570999999999997</v>
      </c>
      <c r="Y31" s="34"/>
      <c r="Z31" s="8">
        <v>47747</v>
      </c>
      <c r="AA31" s="9">
        <v>2030</v>
      </c>
    </row>
    <row r="32" spans="2:27" x14ac:dyDescent="0.35">
      <c r="B32" s="3" t="s">
        <v>12</v>
      </c>
    </row>
  </sheetData>
  <mergeCells count="46">
    <mergeCell ref="G29:G31"/>
    <mergeCell ref="S29:S31"/>
    <mergeCell ref="U29:U31"/>
    <mergeCell ref="W29:W31"/>
    <mergeCell ref="Y29:Y31"/>
    <mergeCell ref="B29:B31"/>
    <mergeCell ref="C29:C31"/>
    <mergeCell ref="D29:D31"/>
    <mergeCell ref="E29:E31"/>
    <mergeCell ref="F29:F31"/>
    <mergeCell ref="G22:G24"/>
    <mergeCell ref="S22:S24"/>
    <mergeCell ref="U22:U24"/>
    <mergeCell ref="W22:W24"/>
    <mergeCell ref="Y22:Y24"/>
    <mergeCell ref="B22:B24"/>
    <mergeCell ref="C22:C24"/>
    <mergeCell ref="D22:D24"/>
    <mergeCell ref="E22:E24"/>
    <mergeCell ref="F22:F24"/>
    <mergeCell ref="S8:S10"/>
    <mergeCell ref="U8:U10"/>
    <mergeCell ref="W8:W10"/>
    <mergeCell ref="Y8:Y10"/>
    <mergeCell ref="B15:B17"/>
    <mergeCell ref="C15:C17"/>
    <mergeCell ref="D15:D17"/>
    <mergeCell ref="E15:E17"/>
    <mergeCell ref="F15:F17"/>
    <mergeCell ref="G15:G17"/>
    <mergeCell ref="S15:S17"/>
    <mergeCell ref="U15:U17"/>
    <mergeCell ref="W15:W17"/>
    <mergeCell ref="Y15:Y17"/>
    <mergeCell ref="B11:I11"/>
    <mergeCell ref="B8:B10"/>
    <mergeCell ref="B1:H1"/>
    <mergeCell ref="B2:H2"/>
    <mergeCell ref="B3:H3"/>
    <mergeCell ref="B4:H4"/>
    <mergeCell ref="A5:AA5"/>
    <mergeCell ref="C8:C10"/>
    <mergeCell ref="D8:D10"/>
    <mergeCell ref="E8:E10"/>
    <mergeCell ref="F8:F10"/>
    <mergeCell ref="G8:G10"/>
  </mergeCells>
  <printOptions horizontalCentered="1"/>
  <pageMargins left="0.7" right="0.7" top="0.75" bottom="0.75" header="0.3" footer="0.3"/>
  <pageSetup scale="20" orientation="landscape" r:id="rId1"/>
  <headerFooter>
    <oddFooter xml:space="preserve">&amp;C
</oddFooter>
  </headerFooter>
  <colBreaks count="1" manualBreakCount="1">
    <brk id="2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mca9ac2a47d44219b4ff213ace4480ec xmlns="97e57212-3e02-407f-8b2d-05f7d7f19b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ADM15: Program Management</TermName>
          <TermId xmlns="http://schemas.microsoft.com/office/infopath/2007/PartnerControls">f77708e7-d804-4dc8-a338-1158e6b3c273</TermId>
        </TermInfo>
      </Terms>
    </mca9ac2a47d44219b4ff213ace4480ec>
    <Image xmlns="64192cb3-a5ab-49a3-ac6a-26cc30377d2f" xsi:nil="true"/>
    <lcf76f155ced4ddcb4097134ff3c332f xmlns="64192cb3-a5ab-49a3-ac6a-26cc30377d2f">
      <Terms xmlns="http://schemas.microsoft.com/office/infopath/2007/PartnerControls"/>
    </lcf76f155ced4ddcb4097134ff3c332f>
    <Session_x0023_ xmlns="64192cb3-a5ab-49a3-ac6a-26cc30377d2f" xsi:nil="true"/>
    <_Flow_SignoffStatus xmlns="64192cb3-a5ab-49a3-ac6a-26cc30377d2f" xsi:nil="true"/>
    <TaxCatchAll xmlns="97e57212-3e02-407f-8b2d-05f7d7f19b15">
      <Value>18</Value>
    </TaxCatchAll>
    <Subgroup xmlns="64192cb3-a5ab-49a3-ac6a-26cc30377d2f" xsi:nil="true"/>
    <Thumbnail xmlns="64192cb3-a5ab-49a3-ac6a-26cc30377d2f" xsi:nil="true"/>
    <Comments xmlns="64192cb3-a5ab-49a3-ac6a-26cc30377d2f" xsi:nil="true"/>
    <IconOverlay xmlns="http://schemas.microsoft.com/sharepoint/v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0442C5452334B9E87366606956D10" ma:contentTypeVersion="30" ma:contentTypeDescription="Create a new document." ma:contentTypeScope="" ma:versionID="c16c709006cb33f9919d1158fa1fbf9f">
  <xsd:schema xmlns:xsd="http://www.w3.org/2001/XMLSchema" xmlns:xs="http://www.w3.org/2001/XMLSchema" xmlns:p="http://schemas.microsoft.com/office/2006/metadata/properties" xmlns:ns2="97e57212-3e02-407f-8b2d-05f7d7f19b15" xmlns:ns3="64192cb3-a5ab-49a3-ac6a-26cc30377d2f" xmlns:ns4="1c10ec90-3ec7-4743-91af-7ae5f9839562" xmlns:ns5="http://schemas.microsoft.com/sharepoint/v4" targetNamespace="http://schemas.microsoft.com/office/2006/metadata/properties" ma:root="true" ma:fieldsID="192fdc10cf20f216d60c2e9370045619" ns2:_="" ns3:_="" ns4:_="" ns5:_="">
    <xsd:import namespace="97e57212-3e02-407f-8b2d-05f7d7f19b15"/>
    <xsd:import namespace="64192cb3-a5ab-49a3-ac6a-26cc30377d2f"/>
    <xsd:import namespace="1c10ec90-3ec7-4743-91af-7ae5f9839562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pgeRetentionTriggerDate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Session_x0023_" minOccurs="0"/>
                <xsd:element ref="ns3:_Flow_SignoffStatus" minOccurs="0"/>
                <xsd:element ref="ns3:Comments" minOccurs="0"/>
                <xsd:element ref="ns3:Subgroup" minOccurs="0"/>
                <xsd:element ref="ns3:MediaServiceObjectDetectorVersions" minOccurs="0"/>
                <xsd:element ref="ns3:MediaServiceBillingMetadata" minOccurs="0"/>
                <xsd:element ref="ns3:Thumbnail" minOccurs="0"/>
                <xsd:element ref="ns3:Image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RetentionTriggerDate" ma:index="3" nillable="true" ma:displayName="PGE Event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  <xsd:element name="mca9ac2a47d44219b4ff213ace4480ec" ma:index="8" nillable="true" ma:taxonomy="true" ma:internalName="mca9ac2a47d44219b4ff213ace4480ec" ma:taxonomyFieldName="pgeRecordCategory" ma:displayName="PGE Schedule Title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d1fc78c-11d3-4d9b-8258-6f42ca75c065}" ma:internalName="TaxCatchAll" ma:showField="CatchAllData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d1fc78c-11d3-4d9b-8258-6f42ca75c065}" ma:internalName="TaxCatchAllLabel" ma:readOnly="true" ma:showField="CatchAllDataLabel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192cb3-a5ab-49a3-ac6a-26cc30377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ession_x0023_" ma:index="28" nillable="true" ma:displayName="Session #" ma:format="Dropdown" ma:internalName="Session_x0023_">
      <xsd:simpleType>
        <xsd:restriction base="dms:Text">
          <xsd:maxLength value="255"/>
        </xsd:restriction>
      </xsd:simpleType>
    </xsd:element>
    <xsd:element name="_Flow_SignoffStatus" ma:index="29" nillable="true" ma:displayName="Sign-off status" ma:internalName="Sign_x002d_off_x0020_status">
      <xsd:simpleType>
        <xsd:restriction base="dms:Text"/>
      </xsd:simpleType>
    </xsd:element>
    <xsd:element name="Comments" ma:index="30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Subgroup" ma:index="31" nillable="true" ma:displayName="Subgroup" ma:format="Dropdown" ma:internalName="Subgroup">
      <xsd:simpleType>
        <xsd:restriction base="dms:Choice">
          <xsd:enumeration value="Environmental"/>
          <xsd:enumeration value="Permitting"/>
          <xsd:enumeration value="Other"/>
        </xsd:restriction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humbnail" ma:index="34" nillable="true" ma:displayName="Thumbnail" ma:format="Thumbnail" ma:internalName="Thumbnail">
      <xsd:simpleType>
        <xsd:restriction base="dms:Unknown"/>
      </xsd:simpleType>
    </xsd:element>
    <xsd:element name="Image" ma:index="35" nillable="true" ma:displayName="Image" ma:format="Thumbnail" ma:internalName="Imag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0ec90-3ec7-4743-91af-7ae5f9839562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6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b06c99b3-cd83-43e5-b4c1-d62f316c1e37" ContentTypeId="0x0101" PreviousValue="true"/>
</file>

<file path=customXml/itemProps1.xml><?xml version="1.0" encoding="utf-8"?>
<ds:datastoreItem xmlns:ds="http://schemas.openxmlformats.org/officeDocument/2006/customXml" ds:itemID="{B87AB14D-0862-40D7-93CE-29D9D3914C3E}">
  <ds:schemaRefs>
    <ds:schemaRef ds:uri="http://purl.org/dc/elements/1.1/"/>
    <ds:schemaRef ds:uri="http://schemas.microsoft.com/office/2006/metadata/properties"/>
    <ds:schemaRef ds:uri="97e57212-3e02-407f-8b2d-05f7d7f19b15"/>
    <ds:schemaRef ds:uri="http://schemas.microsoft.com/sharepoint/v4"/>
    <ds:schemaRef ds:uri="http://purl.org/dc/terms/"/>
    <ds:schemaRef ds:uri="http://schemas.openxmlformats.org/package/2006/metadata/core-properties"/>
    <ds:schemaRef ds:uri="1c10ec90-3ec7-4743-91af-7ae5f9839562"/>
    <ds:schemaRef ds:uri="http://schemas.microsoft.com/office/2006/documentManagement/types"/>
    <ds:schemaRef ds:uri="http://schemas.microsoft.com/office/infopath/2007/PartnerControls"/>
    <ds:schemaRef ds:uri="64192cb3-a5ab-49a3-ac6a-26cc30377d2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68D48A-3302-47C7-AC71-D5EF2C56CF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267D41-8627-4D51-937F-A0749ABD25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64192cb3-a5ab-49a3-ac6a-26cc30377d2f"/>
    <ds:schemaRef ds:uri="1c10ec90-3ec7-4743-91af-7ae5f9839562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4FFF567-B241-4C29-B2FA-75F1F9C0CAF3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6b0d6fe9-5d6a-4bc0-a54c-bcad7a1ba9de}" enabled="1" method="Privileged" siteId="{44ae661a-ece6-41aa-bc96-7c2c85a0894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Core Capability 5</vt:lpstr>
      <vt:lpstr>'Core Capability 5'!Print_Area</vt:lpstr>
    </vt:vector>
  </TitlesOfParts>
  <Manager/>
  <Company>Pacific Gas and Electric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Vickers, Alex</dc:creator>
  <cp:keywords/>
  <dc:description/>
  <cp:lastModifiedBy>Popplewell, Alexa</cp:lastModifiedBy>
  <cp:revision/>
  <cp:lastPrinted>2026-09-17T19:15:55Z</cp:lastPrinted>
  <dcterms:created xsi:type="dcterms:W3CDTF">2025-07-30T21:11:00Z</dcterms:created>
  <dcterms:modified xsi:type="dcterms:W3CDTF">2026-09-24T17:31:13Z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0x010100C560442C5452334B9E87366606956D10</vt:lpwstr>
  </property>
  <property fmtid="{D5CDD505-2E9C-101B-9397-08002B2CF9AE}" pid="3" name="MediaServiceImageTags">
    <vt:lpwstr/>
  </property>
  <property fmtid="{D5CDD505-2E9C-101B-9397-08002B2CF9AE}" pid="4" name="pgeRecordCategory">
    <vt:lpwstr>18;#ADM15: Program Management|f77708e7-d804-4dc8-a338-1158e6b3c273</vt:lpwstr>
  </property>
</Properties>
</file>