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0" documentId="8_{23077B1E-1A0E-4174-BCC8-9A4D1189FC63}" xr6:coauthVersionLast="47" xr6:coauthVersionMax="47" xr10:uidLastSave="{00000000-0000-0000-0000-000000000000}"/>
  <bookViews>
    <workbookView xWindow="-120" yWindow="-120" windowWidth="51840" windowHeight="21120" xr2:uid="{78BF4AF3-07DE-45E1-9258-B75ADCE26970}"/>
  </bookViews>
  <sheets>
    <sheet name="Core Capability 1" sheetId="2" r:id="rId1"/>
  </sheets>
  <definedNames>
    <definedName name="_xlnm.Print_Area" localSheetId="0">'Core Capability 1'!$A$1:$AN$18</definedName>
    <definedName name="_xlnm.Print_Titles" localSheetId="0">'Core Capability 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8" i="2" l="1"/>
  <c r="AL9" i="2"/>
  <c r="AL10" i="2"/>
  <c r="AL11" i="2"/>
  <c r="AL12" i="2"/>
  <c r="AL13" i="2"/>
  <c r="AL14" i="2"/>
  <c r="AL15" i="2"/>
  <c r="Z8" i="2"/>
  <c r="Z9" i="2"/>
  <c r="Z10" i="2"/>
  <c r="Z11" i="2"/>
  <c r="Z12" i="2"/>
  <c r="Z13" i="2"/>
  <c r="Z14" i="2"/>
  <c r="Z15" i="2"/>
  <c r="N9" i="2"/>
  <c r="N10" i="2"/>
  <c r="N11" i="2"/>
  <c r="N12" i="2"/>
  <c r="N13" i="2"/>
  <c r="N14" i="2"/>
  <c r="N15" i="2"/>
  <c r="N8" i="2"/>
  <c r="AE9" i="2" l="1"/>
  <c r="AF9" i="2" s="1"/>
  <c r="AE10" i="2"/>
  <c r="AF10" i="2" s="1"/>
  <c r="AE11" i="2"/>
  <c r="AF11" i="2" s="1"/>
  <c r="AE12" i="2"/>
  <c r="AF12" i="2" s="1"/>
  <c r="AE13" i="2"/>
  <c r="AF13" i="2" s="1"/>
  <c r="AE14" i="2"/>
  <c r="AF14" i="2" s="1"/>
  <c r="AE15" i="2"/>
  <c r="AF15" i="2" s="1"/>
  <c r="AE8" i="2"/>
  <c r="AF8" i="2" s="1"/>
  <c r="S9" i="2"/>
  <c r="T9" i="2" s="1"/>
  <c r="S10" i="2"/>
  <c r="T10" i="2" s="1"/>
  <c r="S11" i="2"/>
  <c r="T11" i="2" s="1"/>
  <c r="S12" i="2"/>
  <c r="T12" i="2" s="1"/>
  <c r="S13" i="2"/>
  <c r="T13" i="2" s="1"/>
  <c r="S14" i="2"/>
  <c r="T14" i="2" s="1"/>
  <c r="S15" i="2"/>
  <c r="T15" i="2" s="1"/>
  <c r="S8" i="2"/>
  <c r="T8" i="2" s="1"/>
  <c r="H14" i="2"/>
  <c r="H13" i="2"/>
  <c r="H12" i="2"/>
  <c r="C8" i="2"/>
  <c r="C9" i="2"/>
  <c r="C10" i="2"/>
  <c r="C11" i="2"/>
  <c r="C12" i="2"/>
  <c r="C13" i="2"/>
  <c r="C14" i="2"/>
  <c r="C15" i="2"/>
  <c r="H10" i="2"/>
  <c r="AG13" i="2" l="1"/>
  <c r="AJ8" i="2"/>
  <c r="AG15" i="2"/>
  <c r="AH8" i="2"/>
  <c r="AG14" i="2"/>
  <c r="AG12" i="2"/>
  <c r="AG11" i="2"/>
  <c r="AG10" i="2"/>
  <c r="AG9" i="2"/>
  <c r="AG8" i="2"/>
  <c r="AH12" i="2"/>
  <c r="AI12" i="2" s="1"/>
  <c r="AJ12" i="2"/>
  <c r="AH10" i="2"/>
  <c r="AI10" i="2" s="1"/>
  <c r="AJ10" i="2"/>
  <c r="AH15" i="2"/>
  <c r="AI15" i="2" s="1"/>
  <c r="AJ15" i="2"/>
  <c r="AH14" i="2"/>
  <c r="AI14" i="2" s="1"/>
  <c r="AJ14" i="2"/>
  <c r="AH13" i="2"/>
  <c r="AI13" i="2" s="1"/>
  <c r="AJ13" i="2"/>
  <c r="AH11" i="2"/>
  <c r="AI11" i="2" s="1"/>
  <c r="AJ11" i="2"/>
  <c r="AH9" i="2"/>
  <c r="AI9" i="2" s="1"/>
  <c r="AJ9" i="2"/>
  <c r="V14" i="2"/>
  <c r="W14" i="2" s="1"/>
  <c r="X14" i="2"/>
  <c r="V13" i="2"/>
  <c r="W13" i="2" s="1"/>
  <c r="X13" i="2"/>
  <c r="V12" i="2"/>
  <c r="W12" i="2" s="1"/>
  <c r="X12" i="2"/>
  <c r="V11" i="2"/>
  <c r="W11" i="2" s="1"/>
  <c r="X11" i="2"/>
  <c r="X8" i="2"/>
  <c r="V8" i="2"/>
  <c r="U14" i="2"/>
  <c r="U8" i="2"/>
  <c r="U13" i="2"/>
  <c r="U15" i="2"/>
  <c r="U9" i="2"/>
  <c r="U10" i="2"/>
  <c r="U12" i="2"/>
  <c r="U11" i="2"/>
  <c r="X15" i="2"/>
  <c r="V15" i="2"/>
  <c r="W15" i="2" s="1"/>
  <c r="V10" i="2"/>
  <c r="W10" i="2" s="1"/>
  <c r="X10" i="2"/>
  <c r="V9" i="2"/>
  <c r="W9" i="2" s="1"/>
  <c r="X9" i="2"/>
  <c r="J12" i="2"/>
  <c r="K12" i="2" s="1"/>
  <c r="L12" i="2"/>
  <c r="J13" i="2"/>
  <c r="K13" i="2" s="1"/>
  <c r="L13" i="2"/>
  <c r="J14" i="2"/>
  <c r="K14" i="2" s="1"/>
  <c r="L14" i="2"/>
  <c r="J10" i="2"/>
  <c r="K10" i="2" s="1"/>
  <c r="L10" i="2"/>
  <c r="H9" i="2"/>
  <c r="AI8" i="2" l="1"/>
  <c r="AK8" i="2"/>
  <c r="AM8" i="2" s="1"/>
  <c r="AK9" i="2"/>
  <c r="AM9" i="2" s="1"/>
  <c r="AK11" i="2"/>
  <c r="AM11" i="2" s="1"/>
  <c r="AK12" i="2"/>
  <c r="AM12" i="2" s="1"/>
  <c r="AK13" i="2"/>
  <c r="AM13" i="2" s="1"/>
  <c r="AK10" i="2"/>
  <c r="AM10" i="2" s="1"/>
  <c r="AK14" i="2"/>
  <c r="AM14" i="2" s="1"/>
  <c r="AK15" i="2"/>
  <c r="AM15" i="2" s="1"/>
  <c r="Y14" i="2"/>
  <c r="AA14" i="2" s="1"/>
  <c r="W8" i="2"/>
  <c r="Y12" i="2"/>
  <c r="AA12" i="2" s="1"/>
  <c r="Y9" i="2"/>
  <c r="AA9" i="2" s="1"/>
  <c r="Y13" i="2"/>
  <c r="AA13" i="2" s="1"/>
  <c r="Y15" i="2"/>
  <c r="AA15" i="2" s="1"/>
  <c r="Y11" i="2"/>
  <c r="AA11" i="2" s="1"/>
  <c r="Y8" i="2"/>
  <c r="AA8" i="2" s="1"/>
  <c r="Y10" i="2"/>
  <c r="AA10" i="2" s="1"/>
  <c r="L9" i="2"/>
  <c r="J9" i="2"/>
  <c r="H11" i="2"/>
  <c r="H15" i="2"/>
  <c r="H8" i="2"/>
  <c r="L8" i="2" s="1"/>
  <c r="I13" i="2" l="1"/>
  <c r="I14" i="2"/>
  <c r="I15" i="2"/>
  <c r="I9" i="2"/>
  <c r="I10" i="2"/>
  <c r="I11" i="2"/>
  <c r="I12" i="2"/>
  <c r="I8" i="2"/>
  <c r="L15" i="2"/>
  <c r="L11" i="2"/>
  <c r="K9" i="2"/>
  <c r="J15" i="2"/>
  <c r="K15" i="2" s="1"/>
  <c r="J11" i="2"/>
  <c r="K11" i="2" s="1"/>
  <c r="J8" i="2"/>
  <c r="K8" i="2" l="1"/>
  <c r="M8" i="2" s="1"/>
  <c r="O8" i="2" s="1"/>
  <c r="M15" i="2" l="1"/>
  <c r="O15" i="2" s="1"/>
  <c r="M9" i="2"/>
  <c r="O9" i="2" s="1"/>
  <c r="M10" i="2"/>
  <c r="O10" i="2" s="1"/>
  <c r="M12" i="2"/>
  <c r="O12" i="2" s="1"/>
  <c r="M13" i="2"/>
  <c r="O13" i="2" s="1"/>
  <c r="M14" i="2"/>
  <c r="O14" i="2" s="1"/>
  <c r="M11" i="2"/>
  <c r="O11" i="2" s="1"/>
</calcChain>
</file>

<file path=xl/sharedStrings.xml><?xml version="1.0" encoding="utf-8"?>
<sst xmlns="http://schemas.openxmlformats.org/spreadsheetml/2006/main" count="60" uniqueCount="56">
  <si>
    <t>Pacific Gas and Electric Company</t>
  </si>
  <si>
    <t>Electrical Undergrounding Program</t>
  </si>
  <si>
    <t>Core Capability 1: Supporting Formulas</t>
  </si>
  <si>
    <r>
      <t>Wildfire Risk</t>
    </r>
    <r>
      <rPr>
        <b/>
        <vertAlign val="superscript"/>
        <sz val="11"/>
        <color theme="1"/>
        <rFont val="Arial"/>
        <family val="2"/>
      </rPr>
      <t>a</t>
    </r>
  </si>
  <si>
    <r>
      <t>EPSS Risk</t>
    </r>
    <r>
      <rPr>
        <b/>
        <vertAlign val="superscript"/>
        <sz val="11"/>
        <color theme="1"/>
        <rFont val="Arial"/>
        <family val="2"/>
      </rPr>
      <t>a</t>
    </r>
  </si>
  <si>
    <r>
      <t>PSPS Risk</t>
    </r>
    <r>
      <rPr>
        <b/>
        <vertAlign val="superscript"/>
        <sz val="11"/>
        <color theme="1"/>
        <rFont val="Arial"/>
        <family val="2"/>
      </rPr>
      <t>a</t>
    </r>
  </si>
  <si>
    <t>Scenario
(B)</t>
  </si>
  <si>
    <t>Circuit
(C)</t>
  </si>
  <si>
    <t>Circuit Segment
(D)</t>
  </si>
  <si>
    <t>Pre-Mitigated Wildfire Risk at Project-Level
(E)</t>
  </si>
  <si>
    <t>Wildfire Mitigation Effectiveness
(F)</t>
  </si>
  <si>
    <t>Underground Proportion
(G)</t>
  </si>
  <si>
    <t>Wildfire Risk Reduction at Project-Level
(H)</t>
  </si>
  <si>
    <t>Wildfire Risk Reduction at Portfolio-Level
(I)</t>
  </si>
  <si>
    <t>Separate Residual Wildfire Risk at Project-Level
(J)</t>
  </si>
  <si>
    <t>Collective Residual Wildfire Risk at Project-Level
(K)</t>
  </si>
  <si>
    <t>Separate Residual Wildfire Risk at Portfolio-Level
(L)</t>
  </si>
  <si>
    <t>Collective Residual Wildfire Risk at Portfolio-Level
(M)</t>
  </si>
  <si>
    <t>Residual Wildfire Risk Ablation at Project-Level
(N)</t>
  </si>
  <si>
    <t>Residual Wildfire Risk Ablation at Portfolio-Level
(O)</t>
  </si>
  <si>
    <t>Pre-Mitigated EPSS Risk at Project-Level
(Q)</t>
  </si>
  <si>
    <t>EPSS Mitigation Effectiveness
(R)</t>
  </si>
  <si>
    <t>Underground Proportion
(S)</t>
  </si>
  <si>
    <t>EPSS Risk Reduction at Project-Level
(T)</t>
  </si>
  <si>
    <t>EPSS Risk Reduction at Portfolio-Level
(U)</t>
  </si>
  <si>
    <t>Separate Residual EPSS Risk at Project-Level
(V)</t>
  </si>
  <si>
    <t>Collective Residual EPSS Risk at Project-Level
(W)</t>
  </si>
  <si>
    <t>Separate Residual EPSS Risk at Portfolio-Level
(X)</t>
  </si>
  <si>
    <t>Collective Residual EPSS Risk at Portfolio-Level
(Y)</t>
  </si>
  <si>
    <t>Residual EPSS Risk Ablation at Project-Level
(Z)</t>
  </si>
  <si>
    <t>Residual EPSS Risk Ablation at Portfolio-Level
(AA)</t>
  </si>
  <si>
    <t>Pre-Mitigated PSPS Risk at Project-Level
(AC)</t>
  </si>
  <si>
    <t>PSPS Mitigation Effectiveness
(AD)</t>
  </si>
  <si>
    <t>Underground Proportion
(AE)</t>
  </si>
  <si>
    <t>PSPS Risk Reduction at Project-Level
(AF)</t>
  </si>
  <si>
    <t>PSPS Risk Reduction at Portfolio-Level
(AG)</t>
  </si>
  <si>
    <t>Separate Residual PSPS Risk at Project-Level
(AH)</t>
  </si>
  <si>
    <t>Collective Residual PSPS Risk at Project-Level
(AI)</t>
  </si>
  <si>
    <t>Separate Residual PSPS Risk at Portfolio-Level
(AJ)</t>
  </si>
  <si>
    <t>Collective Residual PSPS Risk at Portfolio-Level
(AK)</t>
  </si>
  <si>
    <t>Residual PSPS Risk Ablation at Project-Level
(AL)</t>
  </si>
  <si>
    <t>Residual PSPS Risk Ablation at Portfolio-Level
(AM)</t>
  </si>
  <si>
    <t>Low Risk</t>
  </si>
  <si>
    <t>ALDER GLEN 1</t>
  </si>
  <si>
    <t>Not in Portfolio</t>
  </si>
  <si>
    <t>ALDER GLEN 2</t>
  </si>
  <si>
    <t>ALDER GLEN 3</t>
  </si>
  <si>
    <t>Medium Risk</t>
  </si>
  <si>
    <t>BIRCH RIDGE 1</t>
  </si>
  <si>
    <t>BIRCH RIDGE 2</t>
  </si>
  <si>
    <t>BIRCH RIDGE 3</t>
  </si>
  <si>
    <t>BIRCH RIDGE 4</t>
  </si>
  <si>
    <t>High Risk</t>
  </si>
  <si>
    <t>CEDAR FALLS 1</t>
  </si>
  <si>
    <r>
      <rPr>
        <vertAlign val="superscript"/>
        <sz val="9"/>
        <color theme="1"/>
        <rFont val="Arial"/>
        <family val="2"/>
      </rPr>
      <t>a</t>
    </r>
    <r>
      <rPr>
        <sz val="9"/>
        <color theme="1"/>
        <rFont val="Arial"/>
        <family val="2"/>
      </rPr>
      <t>Projects will have the same risk impact whether evaluated using a Collective or Separate Analysis.  This is due to the method PG&amp;E uses to estimate Overall Utility Risk, which subsumes the downstream impacts from a weather event and resulting customer outages in the risk calculation for each Circuit Segment.  Because these downstream impacts are assumed within each Project’s risk calculation, Collective and Ablation studies can be performed with a straightforward addition/subtraction approach, which effectively makes all risks strictly additive.</t>
    </r>
  </si>
  <si>
    <t xml:space="preserve">Workpaper 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</si>
</sst>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quot;$&quot;#,##0.00"/>
  </numFmts>
  <fonts count="10" x14ac:knownFonts="1">
    <font>
      <sz val="11"/>
      <color theme="1"/>
      <name val="Aptos Narrow"/>
      <family val="2"/>
      <scheme val="minor"/>
    </font>
    <font>
      <b/>
      <sz val="11"/>
      <color theme="1"/>
      <name val="Arial"/>
      <family val="2"/>
    </font>
    <font>
      <sz val="11"/>
      <color theme="1"/>
      <name val="Arial"/>
      <family val="2"/>
    </font>
    <font>
      <sz val="9"/>
      <color theme="1"/>
      <name val="Arial"/>
      <family val="2"/>
    </font>
    <font>
      <b/>
      <vertAlign val="superscript"/>
      <sz val="11"/>
      <color theme="1"/>
      <name val="Arial"/>
      <family val="2"/>
    </font>
    <font>
      <sz val="11"/>
      <color theme="1"/>
      <name val="Aptos Narrow"/>
      <family val="2"/>
      <scheme val="minor"/>
    </font>
    <font>
      <b/>
      <sz val="11"/>
      <color rgb="FF000000"/>
      <name val="Arial"/>
      <family val="2"/>
    </font>
    <font>
      <sz val="8"/>
      <name val="Aptos Narrow"/>
      <family val="2"/>
      <scheme val="minor"/>
    </font>
    <font>
      <sz val="11"/>
      <color theme="1"/>
      <name val="Arial"/>
      <family val="2"/>
    </font>
    <font>
      <vertAlign val="superscript"/>
      <sz val="9"/>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s>
  <cellStyleXfs count="2">
    <xf numFmtId="0" fontId="0" fillId="0" borderId="0"/>
    <xf numFmtId="9" fontId="5" fillId="0" borderId="0" applyFont="0" applyFill="0" applyBorder="0" applyAlignment="0" applyProtection="0"/>
  </cellStyleXfs>
  <cellXfs count="25">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wrapText="1"/>
    </xf>
    <xf numFmtId="0" fontId="1" fillId="0" borderId="1" xfId="0" applyFont="1" applyBorder="1" applyAlignment="1">
      <alignment horizontal="center" wrapText="1"/>
    </xf>
    <xf numFmtId="164" fontId="2" fillId="2" borderId="1" xfId="0" applyNumberFormat="1" applyFont="1" applyFill="1" applyBorder="1" applyAlignment="1">
      <alignment horizontal="center"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9" fontId="2" fillId="2" borderId="1" xfId="1" applyFont="1" applyFill="1" applyBorder="1" applyAlignment="1">
      <alignment horizontal="center" vertical="center"/>
    </xf>
    <xf numFmtId="164" fontId="2" fillId="2" borderId="2" xfId="0" applyNumberFormat="1" applyFont="1" applyFill="1" applyBorder="1" applyAlignment="1">
      <alignment horizontal="center" vertical="center"/>
    </xf>
    <xf numFmtId="9" fontId="2" fillId="2" borderId="2" xfId="1" applyFont="1" applyFill="1" applyBorder="1" applyAlignment="1">
      <alignment horizontal="center" vertical="center"/>
    </xf>
    <xf numFmtId="0" fontId="2" fillId="2" borderId="0" xfId="0" applyFont="1" applyFill="1" applyAlignment="1">
      <alignment horizontal="center"/>
    </xf>
    <xf numFmtId="0" fontId="1" fillId="2" borderId="0" xfId="0" applyFont="1" applyFill="1" applyAlignment="1">
      <alignment horizontal="left" vertical="center"/>
    </xf>
    <xf numFmtId="0" fontId="1" fillId="2" borderId="1" xfId="0" applyFont="1" applyFill="1" applyBorder="1" applyAlignment="1">
      <alignment horizontal="left" wrapText="1"/>
    </xf>
    <xf numFmtId="0" fontId="8" fillId="2" borderId="0" xfId="0" applyFont="1" applyFill="1" applyAlignment="1">
      <alignment horizontal="center" vertical="center"/>
    </xf>
    <xf numFmtId="165" fontId="2" fillId="2" borderId="1"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xf>
    <xf numFmtId="0" fontId="1" fillId="2" borderId="2" xfId="0" applyFont="1" applyFill="1" applyBorder="1" applyAlignment="1">
      <alignment horizontal="left" vertical="center"/>
    </xf>
    <xf numFmtId="0" fontId="6" fillId="0" borderId="1" xfId="0" applyFont="1" applyBorder="1" applyAlignment="1">
      <alignment horizontal="center" wrapText="1"/>
    </xf>
    <xf numFmtId="0" fontId="3" fillId="2" borderId="0" xfId="0" applyFont="1" applyFill="1" applyAlignment="1">
      <alignment horizontal="left" vertical="top" wrapText="1"/>
    </xf>
    <xf numFmtId="0" fontId="3" fillId="2" borderId="5" xfId="0" applyFont="1" applyFill="1" applyBorder="1" applyAlignment="1">
      <alignment horizontal="left" vertical="center" wrapText="1"/>
    </xf>
    <xf numFmtId="0" fontId="3" fillId="2" borderId="0" xfId="0" applyFont="1" applyFill="1" applyAlignment="1">
      <alignment horizontal="left" vertical="center" wrapText="1"/>
    </xf>
    <xf numFmtId="164" fontId="1" fillId="2" borderId="1"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773-2566-4283-AFEB-4530E16B5912}">
  <sheetPr>
    <pageSetUpPr fitToPage="1"/>
  </sheetPr>
  <dimension ref="A1:AN18"/>
  <sheetViews>
    <sheetView tabSelected="1" view="pageBreakPreview" zoomScale="80" zoomScaleNormal="78" zoomScaleSheetLayoutView="80" workbookViewId="0"/>
  </sheetViews>
  <sheetFormatPr defaultColWidth="9.28515625" defaultRowHeight="14.25" x14ac:dyDescent="0.25"/>
  <cols>
    <col min="1" max="1" width="5.42578125" style="2" customWidth="1"/>
    <col min="2" max="2" width="15.7109375" style="2" bestFit="1" customWidth="1"/>
    <col min="3" max="3" width="15.85546875" style="7" bestFit="1" customWidth="1"/>
    <col min="4" max="4" width="17.7109375" style="2" bestFit="1" customWidth="1"/>
    <col min="5" max="5" width="30.28515625" style="2" customWidth="1"/>
    <col min="6" max="6" width="20.28515625" style="2" bestFit="1" customWidth="1"/>
    <col min="7" max="7" width="18.85546875" style="2" customWidth="1"/>
    <col min="8" max="8" width="25.28515625" style="2" customWidth="1"/>
    <col min="9" max="9" width="30.28515625" style="2" customWidth="1"/>
    <col min="10" max="10" width="29.7109375" style="2" customWidth="1"/>
    <col min="11" max="15" width="30.28515625" style="2" customWidth="1"/>
    <col min="16" max="16" width="6.42578125" style="2" customWidth="1"/>
    <col min="17" max="17" width="30.28515625" style="2" customWidth="1"/>
    <col min="18" max="18" width="18.140625" style="2" bestFit="1" customWidth="1"/>
    <col min="19" max="19" width="20.85546875" style="2" customWidth="1"/>
    <col min="20" max="20" width="26.140625" style="2" customWidth="1"/>
    <col min="21" max="21" width="25.5703125" style="2" customWidth="1"/>
    <col min="22" max="22" width="28" style="2" customWidth="1"/>
    <col min="23" max="23" width="26.5703125" style="2" customWidth="1"/>
    <col min="24" max="24" width="27" style="2" customWidth="1"/>
    <col min="25" max="25" width="26.7109375" style="2" customWidth="1"/>
    <col min="26" max="26" width="26.85546875" style="2" customWidth="1"/>
    <col min="27" max="27" width="30.28515625" style="2" customWidth="1"/>
    <col min="28" max="28" width="6.42578125" style="2" customWidth="1"/>
    <col min="29" max="29" width="27.7109375" style="2" customWidth="1"/>
    <col min="30" max="30" width="22.5703125" style="2" customWidth="1"/>
    <col min="31" max="31" width="19" style="2" customWidth="1"/>
    <col min="32" max="32" width="26" style="2" customWidth="1"/>
    <col min="33" max="33" width="25.28515625" style="2" customWidth="1"/>
    <col min="34" max="34" width="27.85546875" style="2" customWidth="1"/>
    <col min="35" max="39" width="30.28515625" style="2" customWidth="1"/>
    <col min="40" max="40" width="8.28515625" style="2" customWidth="1"/>
    <col min="41" max="16384" width="9.28515625" style="2"/>
  </cols>
  <sheetData>
    <row r="1" spans="1:40" ht="15" x14ac:dyDescent="0.25">
      <c r="C1" s="1"/>
      <c r="E1" s="1"/>
      <c r="F1" s="1"/>
      <c r="G1" s="1"/>
      <c r="H1" s="1"/>
      <c r="I1" s="1" t="s">
        <v>55</v>
      </c>
      <c r="J1" s="1"/>
      <c r="K1" s="1"/>
      <c r="L1" s="1"/>
      <c r="M1" s="1"/>
      <c r="N1" s="1"/>
      <c r="O1" s="1"/>
      <c r="R1" s="1"/>
      <c r="T1" s="1"/>
      <c r="U1" s="1"/>
      <c r="V1" s="1"/>
      <c r="W1" s="1"/>
      <c r="X1" s="1"/>
      <c r="Y1" s="1"/>
      <c r="Z1" s="1"/>
      <c r="AA1" s="1"/>
      <c r="AB1" s="1"/>
      <c r="AC1" s="1"/>
      <c r="AD1" s="1"/>
      <c r="AE1" s="1"/>
      <c r="AF1" s="1"/>
      <c r="AG1" s="1"/>
      <c r="AH1" s="1"/>
      <c r="AI1" s="1"/>
      <c r="AJ1" s="1"/>
      <c r="AK1" s="1"/>
      <c r="AL1" s="1"/>
      <c r="AM1" s="1"/>
      <c r="AN1" s="1"/>
    </row>
    <row r="2" spans="1:40" ht="15" x14ac:dyDescent="0.25">
      <c r="C2" s="1"/>
      <c r="E2" s="1"/>
      <c r="F2" s="1"/>
      <c r="G2" s="1"/>
      <c r="H2" s="1"/>
      <c r="I2" s="1" t="s">
        <v>0</v>
      </c>
      <c r="J2" s="1"/>
      <c r="K2" s="1"/>
      <c r="L2" s="1"/>
      <c r="M2" s="1"/>
      <c r="N2" s="1"/>
      <c r="O2" s="1"/>
      <c r="R2" s="1"/>
      <c r="T2" s="1"/>
      <c r="U2" s="1"/>
      <c r="V2" s="1"/>
      <c r="W2" s="1"/>
      <c r="X2" s="1"/>
      <c r="Y2" s="1"/>
      <c r="Z2" s="1"/>
      <c r="AA2" s="1"/>
      <c r="AB2" s="1"/>
      <c r="AC2" s="1"/>
      <c r="AD2" s="1"/>
      <c r="AE2" s="1"/>
      <c r="AF2" s="1"/>
      <c r="AG2" s="1"/>
      <c r="AH2" s="1"/>
      <c r="AI2" s="1"/>
      <c r="AJ2" s="1"/>
      <c r="AK2" s="1"/>
      <c r="AL2" s="1"/>
      <c r="AM2" s="1"/>
      <c r="AN2" s="1"/>
    </row>
    <row r="3" spans="1:40" ht="15" x14ac:dyDescent="0.25">
      <c r="C3" s="1"/>
      <c r="E3" s="1"/>
      <c r="F3" s="1"/>
      <c r="G3" s="1"/>
      <c r="H3" s="1"/>
      <c r="I3" s="1" t="s">
        <v>1</v>
      </c>
      <c r="J3" s="1"/>
      <c r="K3" s="1"/>
      <c r="L3" s="1"/>
      <c r="M3" s="1"/>
      <c r="N3" s="1"/>
      <c r="O3" s="1"/>
      <c r="R3" s="1"/>
      <c r="T3" s="1"/>
      <c r="U3" s="1"/>
      <c r="V3" s="1"/>
      <c r="W3" s="1"/>
      <c r="X3" s="1"/>
      <c r="Y3" s="1"/>
      <c r="Z3" s="1"/>
      <c r="AA3" s="1"/>
      <c r="AB3" s="1"/>
      <c r="AC3" s="1"/>
      <c r="AD3" s="1"/>
      <c r="AE3" s="1"/>
      <c r="AF3" s="1"/>
      <c r="AG3" s="1"/>
      <c r="AH3" s="1"/>
      <c r="AI3" s="1"/>
      <c r="AJ3" s="1"/>
      <c r="AK3" s="1"/>
      <c r="AL3" s="1"/>
      <c r="AM3" s="1"/>
      <c r="AN3" s="1"/>
    </row>
    <row r="4" spans="1:40" ht="15" x14ac:dyDescent="0.25">
      <c r="C4" s="1"/>
      <c r="E4" s="1"/>
      <c r="F4" s="1"/>
      <c r="G4" s="1"/>
      <c r="H4" s="1"/>
      <c r="I4" s="1" t="s">
        <v>2</v>
      </c>
      <c r="J4" s="1"/>
      <c r="K4" s="1"/>
      <c r="L4" s="1"/>
      <c r="M4" s="1"/>
      <c r="N4" s="1"/>
      <c r="O4" s="1"/>
      <c r="R4" s="1"/>
      <c r="T4" s="1"/>
      <c r="U4" s="1"/>
      <c r="V4" s="1"/>
      <c r="W4" s="1"/>
      <c r="X4" s="1"/>
      <c r="Y4" s="1"/>
      <c r="Z4" s="1"/>
      <c r="AA4" s="1"/>
      <c r="AB4" s="1"/>
      <c r="AC4" s="1"/>
      <c r="AD4" s="1"/>
      <c r="AE4" s="1"/>
      <c r="AF4" s="1"/>
      <c r="AG4" s="1"/>
      <c r="AH4" s="1"/>
      <c r="AI4" s="1"/>
      <c r="AJ4" s="1"/>
      <c r="AK4" s="1"/>
      <c r="AL4" s="1"/>
      <c r="AM4" s="1"/>
      <c r="AN4" s="1"/>
    </row>
    <row r="5" spans="1:40" ht="1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ht="17.25" x14ac:dyDescent="0.25">
      <c r="A6" s="1"/>
      <c r="B6" s="1"/>
      <c r="C6" s="12"/>
      <c r="D6" s="1"/>
      <c r="E6" s="22" t="s">
        <v>3</v>
      </c>
      <c r="F6" s="22"/>
      <c r="G6" s="22"/>
      <c r="H6" s="22"/>
      <c r="I6" s="22"/>
      <c r="J6" s="22"/>
      <c r="K6" s="22"/>
      <c r="L6" s="22"/>
      <c r="M6" s="22"/>
      <c r="N6" s="22"/>
      <c r="O6" s="22"/>
      <c r="P6" s="1"/>
      <c r="Q6" s="23" t="s">
        <v>4</v>
      </c>
      <c r="R6" s="24"/>
      <c r="S6" s="24"/>
      <c r="T6" s="24"/>
      <c r="U6" s="24"/>
      <c r="V6" s="24"/>
      <c r="W6" s="24"/>
      <c r="X6" s="24"/>
      <c r="Y6" s="24"/>
      <c r="Z6" s="24"/>
      <c r="AA6" s="24"/>
      <c r="AB6" s="1"/>
      <c r="AC6" s="23" t="s">
        <v>5</v>
      </c>
      <c r="AD6" s="24"/>
      <c r="AE6" s="24"/>
      <c r="AF6" s="24"/>
      <c r="AG6" s="24"/>
      <c r="AH6" s="24"/>
      <c r="AI6" s="24"/>
      <c r="AJ6" s="24"/>
      <c r="AK6" s="24"/>
      <c r="AL6" s="24"/>
      <c r="AM6" s="24"/>
      <c r="AN6" s="1"/>
    </row>
    <row r="7" spans="1:40" s="11" customFormat="1" ht="45" x14ac:dyDescent="0.25">
      <c r="A7" s="3"/>
      <c r="B7" s="13" t="s">
        <v>6</v>
      </c>
      <c r="C7" s="13" t="s">
        <v>7</v>
      </c>
      <c r="D7" s="13" t="s">
        <v>8</v>
      </c>
      <c r="E7" s="4" t="s">
        <v>9</v>
      </c>
      <c r="F7" s="4" t="s">
        <v>10</v>
      </c>
      <c r="G7" s="4" t="s">
        <v>11</v>
      </c>
      <c r="H7" s="4" t="s">
        <v>12</v>
      </c>
      <c r="I7" s="4" t="s">
        <v>13</v>
      </c>
      <c r="J7" s="4" t="s">
        <v>14</v>
      </c>
      <c r="K7" s="18" t="s">
        <v>15</v>
      </c>
      <c r="L7" s="4" t="s">
        <v>16</v>
      </c>
      <c r="M7" s="4" t="s">
        <v>17</v>
      </c>
      <c r="N7" s="18" t="s">
        <v>18</v>
      </c>
      <c r="O7" s="18" t="s">
        <v>19</v>
      </c>
      <c r="P7" s="3"/>
      <c r="Q7" s="4" t="s">
        <v>20</v>
      </c>
      <c r="R7" s="4" t="s">
        <v>21</v>
      </c>
      <c r="S7" s="4" t="s">
        <v>22</v>
      </c>
      <c r="T7" s="4" t="s">
        <v>23</v>
      </c>
      <c r="U7" s="4" t="s">
        <v>24</v>
      </c>
      <c r="V7" s="4" t="s">
        <v>25</v>
      </c>
      <c r="W7" s="18" t="s">
        <v>26</v>
      </c>
      <c r="X7" s="4" t="s">
        <v>27</v>
      </c>
      <c r="Y7" s="4" t="s">
        <v>28</v>
      </c>
      <c r="Z7" s="18" t="s">
        <v>29</v>
      </c>
      <c r="AA7" s="18" t="s">
        <v>30</v>
      </c>
      <c r="AB7" s="3"/>
      <c r="AC7" s="4" t="s">
        <v>31</v>
      </c>
      <c r="AD7" s="4" t="s">
        <v>32</v>
      </c>
      <c r="AE7" s="4" t="s">
        <v>33</v>
      </c>
      <c r="AF7" s="4" t="s">
        <v>34</v>
      </c>
      <c r="AG7" s="4" t="s">
        <v>35</v>
      </c>
      <c r="AH7" s="4" t="s">
        <v>36</v>
      </c>
      <c r="AI7" s="4" t="s">
        <v>37</v>
      </c>
      <c r="AJ7" s="4" t="s">
        <v>38</v>
      </c>
      <c r="AK7" s="4" t="s">
        <v>39</v>
      </c>
      <c r="AL7" s="4" t="s">
        <v>40</v>
      </c>
      <c r="AM7" s="4" t="s">
        <v>41</v>
      </c>
      <c r="AN7" s="3"/>
    </row>
    <row r="8" spans="1:40" ht="15" x14ac:dyDescent="0.25">
      <c r="A8" s="1"/>
      <c r="B8" s="17" t="s">
        <v>42</v>
      </c>
      <c r="C8" s="6" t="str">
        <f t="shared" ref="C8:C15" si="0">_xlfn.TEXTBEFORE(D8, " ", 2)</f>
        <v>ALDER GLEN</v>
      </c>
      <c r="D8" s="6" t="s">
        <v>43</v>
      </c>
      <c r="E8" s="9">
        <v>1</v>
      </c>
      <c r="F8" s="10">
        <v>0.95</v>
      </c>
      <c r="G8" s="10">
        <v>0.8</v>
      </c>
      <c r="H8" s="9">
        <f t="shared" ref="H8:H15" si="1">(E8*F8)*(G8)</f>
        <v>0.76</v>
      </c>
      <c r="I8" s="9">
        <f t="shared" ref="I8:I15" si="2">SUM($H$8:$H$15)</f>
        <v>6.3839999999999995</v>
      </c>
      <c r="J8" s="9">
        <f t="shared" ref="J8:J15" si="3">E8-H8</f>
        <v>0.24</v>
      </c>
      <c r="K8" s="9">
        <f>J8</f>
        <v>0.24</v>
      </c>
      <c r="L8" s="9">
        <f>SUM($E$8:$E$15)-H8</f>
        <v>15.840000000000002</v>
      </c>
      <c r="M8" s="9">
        <f>SUM($K$8:$K$15)</f>
        <v>10.216000000000001</v>
      </c>
      <c r="N8" s="16">
        <f t="shared" ref="N8:N15" si="4">IF(B8="not in portfolio","N/A",E8)</f>
        <v>1</v>
      </c>
      <c r="O8" s="9">
        <f>M8+H8</f>
        <v>10.976000000000001</v>
      </c>
      <c r="P8" s="1"/>
      <c r="Q8" s="5">
        <v>0.04</v>
      </c>
      <c r="R8" s="8">
        <v>1</v>
      </c>
      <c r="S8" s="8">
        <f t="shared" ref="S8:S15" si="5">G8</f>
        <v>0.8</v>
      </c>
      <c r="T8" s="15">
        <f t="shared" ref="T8:T15" si="6">(Q8*R8)*S8</f>
        <v>3.2000000000000001E-2</v>
      </c>
      <c r="U8" s="15">
        <f t="shared" ref="U8:U15" si="7">SUM($T$8:$T$15)</f>
        <v>18.718399999999999</v>
      </c>
      <c r="V8" s="15">
        <f t="shared" ref="V8:V15" si="8">Q8-T8</f>
        <v>8.0000000000000002E-3</v>
      </c>
      <c r="W8" s="15">
        <f t="shared" ref="W8:W15" si="9">V8</f>
        <v>8.0000000000000002E-3</v>
      </c>
      <c r="X8" s="15">
        <f t="shared" ref="X8:X15" si="10">SUM($Q$8:$Q$15)-T8</f>
        <v>26.417999999999999</v>
      </c>
      <c r="Y8" s="15">
        <f t="shared" ref="Y8:Y15" si="11">SUM($V$8:$V$15)</f>
        <v>7.7315999999999985</v>
      </c>
      <c r="Z8" s="15">
        <f t="shared" ref="Z8:Z15" si="12">IF(B8="not in portfolio","N/A",Q8)</f>
        <v>0.04</v>
      </c>
      <c r="AA8" s="15">
        <f t="shared" ref="AA8:AA15" si="13">Y8+T8</f>
        <v>7.7635999999999985</v>
      </c>
      <c r="AB8" s="1"/>
      <c r="AC8" s="5">
        <v>7.0000000000000007E-2</v>
      </c>
      <c r="AD8" s="8">
        <v>1</v>
      </c>
      <c r="AE8" s="8">
        <f t="shared" ref="AE8:AE15" si="14">G8</f>
        <v>0.8</v>
      </c>
      <c r="AF8" s="15">
        <f t="shared" ref="AF8:AF15" si="15">(AC8*AD8)*AE8</f>
        <v>5.6000000000000008E-2</v>
      </c>
      <c r="AG8" s="15">
        <f t="shared" ref="AG8:AG15" si="16">SUM($AF$8:$AF$15)</f>
        <v>9.1687999999999992</v>
      </c>
      <c r="AH8" s="15">
        <f t="shared" ref="AH8:AH15" si="17">AC8-AF8</f>
        <v>1.3999999999999999E-2</v>
      </c>
      <c r="AI8" s="15">
        <f t="shared" ref="AI8:AI15" si="18">AH8</f>
        <v>1.3999999999999999E-2</v>
      </c>
      <c r="AJ8" s="15">
        <f t="shared" ref="AJ8:AJ15" si="19">SUM($AC$8:$AC$15)-AF8</f>
        <v>13.874375000000002</v>
      </c>
      <c r="AK8" s="15">
        <f t="shared" ref="AK8:AK15" si="20">SUM($AH$8:$AH$15)</f>
        <v>4.7615750000000006</v>
      </c>
      <c r="AL8" s="15">
        <f t="shared" ref="AL8:AL15" si="21">IF(B8="not in portfolio","N/A",AC8)</f>
        <v>7.0000000000000007E-2</v>
      </c>
      <c r="AM8" s="15">
        <f>AK8+AF8</f>
        <v>4.8175750000000006</v>
      </c>
      <c r="AN8" s="1"/>
    </row>
    <row r="9" spans="1:40" ht="15" x14ac:dyDescent="0.25">
      <c r="A9" s="1"/>
      <c r="B9" s="6" t="s">
        <v>44</v>
      </c>
      <c r="C9" s="6" t="str">
        <f t="shared" si="0"/>
        <v>ALDER GLEN</v>
      </c>
      <c r="D9" s="6" t="s">
        <v>45</v>
      </c>
      <c r="E9" s="9">
        <v>3</v>
      </c>
      <c r="F9" s="10">
        <v>0.95</v>
      </c>
      <c r="G9" s="10">
        <v>0</v>
      </c>
      <c r="H9" s="9">
        <f t="shared" si="1"/>
        <v>0</v>
      </c>
      <c r="I9" s="9">
        <f t="shared" si="2"/>
        <v>6.3839999999999995</v>
      </c>
      <c r="J9" s="9">
        <f t="shared" si="3"/>
        <v>3</v>
      </c>
      <c r="K9" s="9">
        <f t="shared" ref="K9:K15" si="22">J9</f>
        <v>3</v>
      </c>
      <c r="L9" s="9">
        <f t="shared" ref="L9:L15" si="23">SUM($E$8:$E$15)-H9</f>
        <v>16.600000000000001</v>
      </c>
      <c r="M9" s="9">
        <f t="shared" ref="M9:M15" si="24">SUM($K$8:$K$15)</f>
        <v>10.216000000000001</v>
      </c>
      <c r="N9" s="16" t="str">
        <f t="shared" si="4"/>
        <v>N/A</v>
      </c>
      <c r="O9" s="9">
        <f t="shared" ref="O9:O15" si="25">M9+H9</f>
        <v>10.216000000000001</v>
      </c>
      <c r="P9" s="1"/>
      <c r="Q9" s="5">
        <v>0.06</v>
      </c>
      <c r="R9" s="8">
        <v>1</v>
      </c>
      <c r="S9" s="8">
        <f t="shared" si="5"/>
        <v>0</v>
      </c>
      <c r="T9" s="15">
        <f t="shared" si="6"/>
        <v>0</v>
      </c>
      <c r="U9" s="15">
        <f t="shared" si="7"/>
        <v>18.718399999999999</v>
      </c>
      <c r="V9" s="15">
        <f t="shared" si="8"/>
        <v>0.06</v>
      </c>
      <c r="W9" s="15">
        <f t="shared" si="9"/>
        <v>0.06</v>
      </c>
      <c r="X9" s="15">
        <f t="shared" si="10"/>
        <v>26.45</v>
      </c>
      <c r="Y9" s="15">
        <f t="shared" si="11"/>
        <v>7.7315999999999985</v>
      </c>
      <c r="Z9" s="15" t="str">
        <f t="shared" si="12"/>
        <v>N/A</v>
      </c>
      <c r="AA9" s="15">
        <f t="shared" si="13"/>
        <v>7.7315999999999985</v>
      </c>
      <c r="AB9" s="1"/>
      <c r="AC9" s="5">
        <v>0.21000000000000002</v>
      </c>
      <c r="AD9" s="8">
        <v>1</v>
      </c>
      <c r="AE9" s="8">
        <f t="shared" si="14"/>
        <v>0</v>
      </c>
      <c r="AF9" s="15">
        <f t="shared" si="15"/>
        <v>0</v>
      </c>
      <c r="AG9" s="15">
        <f t="shared" si="16"/>
        <v>9.1687999999999992</v>
      </c>
      <c r="AH9" s="15">
        <f t="shared" si="17"/>
        <v>0.21000000000000002</v>
      </c>
      <c r="AI9" s="15">
        <f t="shared" si="18"/>
        <v>0.21000000000000002</v>
      </c>
      <c r="AJ9" s="15">
        <f t="shared" si="19"/>
        <v>13.930375000000002</v>
      </c>
      <c r="AK9" s="15">
        <f t="shared" si="20"/>
        <v>4.7615750000000006</v>
      </c>
      <c r="AL9" s="15" t="str">
        <f t="shared" si="21"/>
        <v>N/A</v>
      </c>
      <c r="AM9" s="15">
        <f t="shared" ref="AM9:AM15" si="26">AK9+AF9</f>
        <v>4.7615750000000006</v>
      </c>
      <c r="AN9" s="1"/>
    </row>
    <row r="10" spans="1:40" ht="15" x14ac:dyDescent="0.25">
      <c r="A10" s="1"/>
      <c r="B10" s="6" t="s">
        <v>44</v>
      </c>
      <c r="C10" s="6" t="str">
        <f t="shared" si="0"/>
        <v>ALDER GLEN</v>
      </c>
      <c r="D10" s="6" t="s">
        <v>46</v>
      </c>
      <c r="E10" s="9">
        <v>3.2</v>
      </c>
      <c r="F10" s="10">
        <v>0.95</v>
      </c>
      <c r="G10" s="10">
        <v>0</v>
      </c>
      <c r="H10" s="9">
        <f t="shared" si="1"/>
        <v>0</v>
      </c>
      <c r="I10" s="9">
        <f t="shared" si="2"/>
        <v>6.3839999999999995</v>
      </c>
      <c r="J10" s="9">
        <f t="shared" si="3"/>
        <v>3.2</v>
      </c>
      <c r="K10" s="9">
        <f t="shared" si="22"/>
        <v>3.2</v>
      </c>
      <c r="L10" s="9">
        <f t="shared" si="23"/>
        <v>16.600000000000001</v>
      </c>
      <c r="M10" s="9">
        <f t="shared" si="24"/>
        <v>10.216000000000001</v>
      </c>
      <c r="N10" s="16" t="str">
        <f t="shared" si="4"/>
        <v>N/A</v>
      </c>
      <c r="O10" s="9">
        <f t="shared" si="25"/>
        <v>10.216000000000001</v>
      </c>
      <c r="P10" s="1"/>
      <c r="Q10" s="5">
        <v>6.4000000000000001E-2</v>
      </c>
      <c r="R10" s="8">
        <v>1</v>
      </c>
      <c r="S10" s="8">
        <f t="shared" si="5"/>
        <v>0</v>
      </c>
      <c r="T10" s="15">
        <f t="shared" si="6"/>
        <v>0</v>
      </c>
      <c r="U10" s="15">
        <f t="shared" si="7"/>
        <v>18.718399999999999</v>
      </c>
      <c r="V10" s="15">
        <f t="shared" si="8"/>
        <v>6.4000000000000001E-2</v>
      </c>
      <c r="W10" s="15">
        <f t="shared" si="9"/>
        <v>6.4000000000000001E-2</v>
      </c>
      <c r="X10" s="15">
        <f t="shared" si="10"/>
        <v>26.45</v>
      </c>
      <c r="Y10" s="15">
        <f t="shared" si="11"/>
        <v>7.7315999999999985</v>
      </c>
      <c r="Z10" s="15" t="str">
        <f t="shared" si="12"/>
        <v>N/A</v>
      </c>
      <c r="AA10" s="15">
        <f t="shared" si="13"/>
        <v>7.7315999999999985</v>
      </c>
      <c r="AB10" s="1"/>
      <c r="AC10" s="5">
        <v>0.67200000000000015</v>
      </c>
      <c r="AD10" s="8">
        <v>1</v>
      </c>
      <c r="AE10" s="8">
        <f t="shared" si="14"/>
        <v>0</v>
      </c>
      <c r="AF10" s="15">
        <f t="shared" si="15"/>
        <v>0</v>
      </c>
      <c r="AG10" s="15">
        <f t="shared" si="16"/>
        <v>9.1687999999999992</v>
      </c>
      <c r="AH10" s="15">
        <f t="shared" si="17"/>
        <v>0.67200000000000015</v>
      </c>
      <c r="AI10" s="15">
        <f t="shared" si="18"/>
        <v>0.67200000000000015</v>
      </c>
      <c r="AJ10" s="15">
        <f t="shared" si="19"/>
        <v>13.930375000000002</v>
      </c>
      <c r="AK10" s="15">
        <f t="shared" si="20"/>
        <v>4.7615750000000006</v>
      </c>
      <c r="AL10" s="15" t="str">
        <f t="shared" si="21"/>
        <v>N/A</v>
      </c>
      <c r="AM10" s="15">
        <f t="shared" si="26"/>
        <v>4.7615750000000006</v>
      </c>
      <c r="AN10" s="1"/>
    </row>
    <row r="11" spans="1:40" ht="15" x14ac:dyDescent="0.25">
      <c r="A11" s="1"/>
      <c r="B11" s="17" t="s">
        <v>47</v>
      </c>
      <c r="C11" s="6" t="str">
        <f t="shared" si="0"/>
        <v>BIRCH RIDGE</v>
      </c>
      <c r="D11" s="6" t="s">
        <v>48</v>
      </c>
      <c r="E11" s="9">
        <v>2</v>
      </c>
      <c r="F11" s="10">
        <v>0.95</v>
      </c>
      <c r="G11" s="10">
        <v>0.75</v>
      </c>
      <c r="H11" s="9">
        <f t="shared" si="1"/>
        <v>1.4249999999999998</v>
      </c>
      <c r="I11" s="9">
        <f t="shared" si="2"/>
        <v>6.3839999999999995</v>
      </c>
      <c r="J11" s="9">
        <f t="shared" si="3"/>
        <v>0.57500000000000018</v>
      </c>
      <c r="K11" s="9">
        <f t="shared" si="22"/>
        <v>0.57500000000000018</v>
      </c>
      <c r="L11" s="9">
        <f t="shared" si="23"/>
        <v>15.175000000000001</v>
      </c>
      <c r="M11" s="9">
        <f t="shared" si="24"/>
        <v>10.216000000000001</v>
      </c>
      <c r="N11" s="16">
        <f t="shared" si="4"/>
        <v>2</v>
      </c>
      <c r="O11" s="9">
        <f t="shared" si="25"/>
        <v>11.641000000000002</v>
      </c>
      <c r="P11" s="1"/>
      <c r="Q11" s="5">
        <v>3.78</v>
      </c>
      <c r="R11" s="8">
        <v>1</v>
      </c>
      <c r="S11" s="8">
        <f t="shared" si="5"/>
        <v>0.75</v>
      </c>
      <c r="T11" s="15">
        <f t="shared" si="6"/>
        <v>2.835</v>
      </c>
      <c r="U11" s="15">
        <f t="shared" si="7"/>
        <v>18.718399999999999</v>
      </c>
      <c r="V11" s="15">
        <f t="shared" si="8"/>
        <v>0.94499999999999984</v>
      </c>
      <c r="W11" s="15">
        <f t="shared" si="9"/>
        <v>0.94499999999999984</v>
      </c>
      <c r="X11" s="15">
        <f t="shared" si="10"/>
        <v>23.614999999999998</v>
      </c>
      <c r="Y11" s="15">
        <f t="shared" si="11"/>
        <v>7.7315999999999985</v>
      </c>
      <c r="Z11" s="15">
        <f t="shared" si="12"/>
        <v>3.78</v>
      </c>
      <c r="AA11" s="15">
        <f t="shared" si="13"/>
        <v>10.566599999999998</v>
      </c>
      <c r="AB11" s="1"/>
      <c r="AC11" s="5">
        <v>2.82</v>
      </c>
      <c r="AD11" s="8">
        <v>1</v>
      </c>
      <c r="AE11" s="8">
        <f t="shared" si="14"/>
        <v>0.75</v>
      </c>
      <c r="AF11" s="15">
        <f t="shared" si="15"/>
        <v>2.1149999999999998</v>
      </c>
      <c r="AG11" s="15">
        <f t="shared" si="16"/>
        <v>9.1687999999999992</v>
      </c>
      <c r="AH11" s="15">
        <f t="shared" si="17"/>
        <v>0.70500000000000007</v>
      </c>
      <c r="AI11" s="15">
        <f t="shared" si="18"/>
        <v>0.70500000000000007</v>
      </c>
      <c r="AJ11" s="15">
        <f t="shared" si="19"/>
        <v>11.815375000000001</v>
      </c>
      <c r="AK11" s="15">
        <f t="shared" si="20"/>
        <v>4.7615750000000006</v>
      </c>
      <c r="AL11" s="15">
        <f t="shared" si="21"/>
        <v>2.82</v>
      </c>
      <c r="AM11" s="15">
        <f t="shared" si="26"/>
        <v>6.8765750000000008</v>
      </c>
      <c r="AN11" s="1"/>
    </row>
    <row r="12" spans="1:40" ht="15" x14ac:dyDescent="0.25">
      <c r="A12" s="1"/>
      <c r="B12" s="17" t="s">
        <v>47</v>
      </c>
      <c r="C12" s="6" t="str">
        <f t="shared" si="0"/>
        <v>BIRCH RIDGE</v>
      </c>
      <c r="D12" s="6" t="s">
        <v>49</v>
      </c>
      <c r="E12" s="9">
        <v>1.5</v>
      </c>
      <c r="F12" s="10">
        <v>0.95</v>
      </c>
      <c r="G12" s="10">
        <v>0.6</v>
      </c>
      <c r="H12" s="9">
        <f t="shared" si="1"/>
        <v>0.85499999999999987</v>
      </c>
      <c r="I12" s="9">
        <f t="shared" si="2"/>
        <v>6.3839999999999995</v>
      </c>
      <c r="J12" s="9">
        <f t="shared" si="3"/>
        <v>0.64500000000000013</v>
      </c>
      <c r="K12" s="9">
        <f t="shared" si="22"/>
        <v>0.64500000000000013</v>
      </c>
      <c r="L12" s="9">
        <f t="shared" si="23"/>
        <v>15.745000000000001</v>
      </c>
      <c r="M12" s="9">
        <f t="shared" si="24"/>
        <v>10.216000000000001</v>
      </c>
      <c r="N12" s="16">
        <f t="shared" si="4"/>
        <v>1.5</v>
      </c>
      <c r="O12" s="9">
        <f t="shared" si="25"/>
        <v>11.071000000000002</v>
      </c>
      <c r="P12" s="1"/>
      <c r="Q12" s="5">
        <v>2.835</v>
      </c>
      <c r="R12" s="8">
        <v>1</v>
      </c>
      <c r="S12" s="8">
        <f t="shared" si="5"/>
        <v>0.6</v>
      </c>
      <c r="T12" s="15">
        <f t="shared" si="6"/>
        <v>1.7009999999999998</v>
      </c>
      <c r="U12" s="15">
        <f t="shared" si="7"/>
        <v>18.718399999999999</v>
      </c>
      <c r="V12" s="15">
        <f t="shared" si="8"/>
        <v>1.1340000000000001</v>
      </c>
      <c r="W12" s="15">
        <f t="shared" si="9"/>
        <v>1.1340000000000001</v>
      </c>
      <c r="X12" s="15">
        <f t="shared" si="10"/>
        <v>24.748999999999999</v>
      </c>
      <c r="Y12" s="15">
        <f t="shared" si="11"/>
        <v>7.7315999999999985</v>
      </c>
      <c r="Z12" s="15">
        <f t="shared" si="12"/>
        <v>2.835</v>
      </c>
      <c r="AA12" s="15">
        <f t="shared" si="13"/>
        <v>9.432599999999999</v>
      </c>
      <c r="AB12" s="1"/>
      <c r="AC12" s="5">
        <v>2.1149999999999998</v>
      </c>
      <c r="AD12" s="8">
        <v>1</v>
      </c>
      <c r="AE12" s="8">
        <f t="shared" si="14"/>
        <v>0.6</v>
      </c>
      <c r="AF12" s="15">
        <f t="shared" si="15"/>
        <v>1.2689999999999999</v>
      </c>
      <c r="AG12" s="15">
        <f t="shared" si="16"/>
        <v>9.1687999999999992</v>
      </c>
      <c r="AH12" s="15">
        <f t="shared" si="17"/>
        <v>0.84599999999999986</v>
      </c>
      <c r="AI12" s="15">
        <f t="shared" si="18"/>
        <v>0.84599999999999986</v>
      </c>
      <c r="AJ12" s="15">
        <f t="shared" si="19"/>
        <v>12.661375000000001</v>
      </c>
      <c r="AK12" s="15">
        <f t="shared" si="20"/>
        <v>4.7615750000000006</v>
      </c>
      <c r="AL12" s="15">
        <f t="shared" si="21"/>
        <v>2.1149999999999998</v>
      </c>
      <c r="AM12" s="15">
        <f t="shared" si="26"/>
        <v>6.0305750000000007</v>
      </c>
      <c r="AN12" s="1"/>
    </row>
    <row r="13" spans="1:40" ht="15" x14ac:dyDescent="0.25">
      <c r="A13" s="1"/>
      <c r="B13" s="6" t="s">
        <v>44</v>
      </c>
      <c r="C13" s="6" t="str">
        <f t="shared" si="0"/>
        <v>BIRCH RIDGE</v>
      </c>
      <c r="D13" s="6" t="s">
        <v>50</v>
      </c>
      <c r="E13" s="9">
        <v>1</v>
      </c>
      <c r="F13" s="10">
        <v>0.95</v>
      </c>
      <c r="G13" s="10">
        <v>0</v>
      </c>
      <c r="H13" s="9">
        <f t="shared" si="1"/>
        <v>0</v>
      </c>
      <c r="I13" s="9">
        <f t="shared" si="2"/>
        <v>6.3839999999999995</v>
      </c>
      <c r="J13" s="9">
        <f t="shared" si="3"/>
        <v>1</v>
      </c>
      <c r="K13" s="9">
        <f t="shared" si="22"/>
        <v>1</v>
      </c>
      <c r="L13" s="9">
        <f t="shared" si="23"/>
        <v>16.600000000000001</v>
      </c>
      <c r="M13" s="9">
        <f t="shared" si="24"/>
        <v>10.216000000000001</v>
      </c>
      <c r="N13" s="16" t="str">
        <f t="shared" si="4"/>
        <v>N/A</v>
      </c>
      <c r="O13" s="9">
        <f t="shared" si="25"/>
        <v>10.216000000000001</v>
      </c>
      <c r="P13" s="1"/>
      <c r="Q13" s="5">
        <v>1.89</v>
      </c>
      <c r="R13" s="8">
        <v>1</v>
      </c>
      <c r="S13" s="8">
        <f t="shared" si="5"/>
        <v>0</v>
      </c>
      <c r="T13" s="15">
        <f t="shared" si="6"/>
        <v>0</v>
      </c>
      <c r="U13" s="15">
        <f t="shared" si="7"/>
        <v>18.718399999999999</v>
      </c>
      <c r="V13" s="15">
        <f t="shared" si="8"/>
        <v>1.89</v>
      </c>
      <c r="W13" s="15">
        <f t="shared" si="9"/>
        <v>1.89</v>
      </c>
      <c r="X13" s="15">
        <f t="shared" si="10"/>
        <v>26.45</v>
      </c>
      <c r="Y13" s="15">
        <f t="shared" si="11"/>
        <v>7.7315999999999985</v>
      </c>
      <c r="Z13" s="15" t="str">
        <f t="shared" si="12"/>
        <v>N/A</v>
      </c>
      <c r="AA13" s="15">
        <f t="shared" si="13"/>
        <v>7.7315999999999985</v>
      </c>
      <c r="AB13" s="1"/>
      <c r="AC13" s="5">
        <v>1.0574999999999999</v>
      </c>
      <c r="AD13" s="8">
        <v>1</v>
      </c>
      <c r="AE13" s="8">
        <f t="shared" si="14"/>
        <v>0</v>
      </c>
      <c r="AF13" s="15">
        <f t="shared" si="15"/>
        <v>0</v>
      </c>
      <c r="AG13" s="15">
        <f t="shared" si="16"/>
        <v>9.1687999999999992</v>
      </c>
      <c r="AH13" s="15">
        <f t="shared" si="17"/>
        <v>1.0574999999999999</v>
      </c>
      <c r="AI13" s="15">
        <f t="shared" si="18"/>
        <v>1.0574999999999999</v>
      </c>
      <c r="AJ13" s="15">
        <f t="shared" si="19"/>
        <v>13.930375000000002</v>
      </c>
      <c r="AK13" s="15">
        <f t="shared" si="20"/>
        <v>4.7615750000000006</v>
      </c>
      <c r="AL13" s="15" t="str">
        <f t="shared" si="21"/>
        <v>N/A</v>
      </c>
      <c r="AM13" s="15">
        <f t="shared" si="26"/>
        <v>4.7615750000000006</v>
      </c>
      <c r="AN13" s="1"/>
    </row>
    <row r="14" spans="1:40" ht="15" x14ac:dyDescent="0.25">
      <c r="A14" s="1"/>
      <c r="B14" s="6" t="s">
        <v>44</v>
      </c>
      <c r="C14" s="6" t="str">
        <f t="shared" si="0"/>
        <v>BIRCH RIDGE</v>
      </c>
      <c r="D14" s="6" t="s">
        <v>51</v>
      </c>
      <c r="E14" s="9">
        <v>0.9</v>
      </c>
      <c r="F14" s="10">
        <v>0.95</v>
      </c>
      <c r="G14" s="10">
        <v>0</v>
      </c>
      <c r="H14" s="9">
        <f t="shared" si="1"/>
        <v>0</v>
      </c>
      <c r="I14" s="9">
        <f t="shared" si="2"/>
        <v>6.3839999999999995</v>
      </c>
      <c r="J14" s="9">
        <f t="shared" si="3"/>
        <v>0.9</v>
      </c>
      <c r="K14" s="9">
        <f t="shared" si="22"/>
        <v>0.9</v>
      </c>
      <c r="L14" s="9">
        <f t="shared" si="23"/>
        <v>16.600000000000001</v>
      </c>
      <c r="M14" s="9">
        <f t="shared" si="24"/>
        <v>10.216000000000001</v>
      </c>
      <c r="N14" s="16" t="str">
        <f t="shared" si="4"/>
        <v>N/A</v>
      </c>
      <c r="O14" s="9">
        <f t="shared" si="25"/>
        <v>10.216000000000001</v>
      </c>
      <c r="P14" s="1"/>
      <c r="Q14" s="5">
        <v>1.7009999999999998</v>
      </c>
      <c r="R14" s="8">
        <v>1</v>
      </c>
      <c r="S14" s="8">
        <f t="shared" si="5"/>
        <v>0</v>
      </c>
      <c r="T14" s="15">
        <f t="shared" si="6"/>
        <v>0</v>
      </c>
      <c r="U14" s="15">
        <f t="shared" si="7"/>
        <v>18.718399999999999</v>
      </c>
      <c r="V14" s="15">
        <f t="shared" si="8"/>
        <v>1.7009999999999998</v>
      </c>
      <c r="W14" s="15">
        <f t="shared" si="9"/>
        <v>1.7009999999999998</v>
      </c>
      <c r="X14" s="15">
        <f t="shared" si="10"/>
        <v>26.45</v>
      </c>
      <c r="Y14" s="15">
        <f t="shared" si="11"/>
        <v>7.7315999999999985</v>
      </c>
      <c r="Z14" s="15" t="str">
        <f t="shared" si="12"/>
        <v>N/A</v>
      </c>
      <c r="AA14" s="15">
        <f t="shared" si="13"/>
        <v>7.7315999999999985</v>
      </c>
      <c r="AB14" s="1"/>
      <c r="AC14" s="5">
        <v>0.47587499999999994</v>
      </c>
      <c r="AD14" s="8">
        <v>1</v>
      </c>
      <c r="AE14" s="8">
        <f t="shared" si="14"/>
        <v>0</v>
      </c>
      <c r="AF14" s="15">
        <f t="shared" si="15"/>
        <v>0</v>
      </c>
      <c r="AG14" s="15">
        <f t="shared" si="16"/>
        <v>9.1687999999999992</v>
      </c>
      <c r="AH14" s="15">
        <f t="shared" si="17"/>
        <v>0.47587499999999994</v>
      </c>
      <c r="AI14" s="15">
        <f t="shared" si="18"/>
        <v>0.47587499999999994</v>
      </c>
      <c r="AJ14" s="15">
        <f t="shared" si="19"/>
        <v>13.930375000000002</v>
      </c>
      <c r="AK14" s="15">
        <f t="shared" si="20"/>
        <v>4.7615750000000006</v>
      </c>
      <c r="AL14" s="15" t="str">
        <f t="shared" si="21"/>
        <v>N/A</v>
      </c>
      <c r="AM14" s="15">
        <f t="shared" si="26"/>
        <v>4.7615750000000006</v>
      </c>
      <c r="AN14" s="1"/>
    </row>
    <row r="15" spans="1:40" s="14" customFormat="1" ht="15" x14ac:dyDescent="0.25">
      <c r="A15" s="1"/>
      <c r="B15" s="17" t="s">
        <v>52</v>
      </c>
      <c r="C15" s="6" t="str">
        <f t="shared" si="0"/>
        <v>CEDAR FALLS</v>
      </c>
      <c r="D15" s="6" t="s">
        <v>53</v>
      </c>
      <c r="E15" s="9">
        <v>4</v>
      </c>
      <c r="F15" s="10">
        <v>0.95</v>
      </c>
      <c r="G15" s="10">
        <v>0.88</v>
      </c>
      <c r="H15" s="9">
        <f t="shared" si="1"/>
        <v>3.3439999999999999</v>
      </c>
      <c r="I15" s="9">
        <f t="shared" si="2"/>
        <v>6.3839999999999995</v>
      </c>
      <c r="J15" s="9">
        <f t="shared" si="3"/>
        <v>0.65600000000000014</v>
      </c>
      <c r="K15" s="9">
        <f t="shared" si="22"/>
        <v>0.65600000000000014</v>
      </c>
      <c r="L15" s="9">
        <f t="shared" si="23"/>
        <v>13.256000000000002</v>
      </c>
      <c r="M15" s="9">
        <f t="shared" si="24"/>
        <v>10.216000000000001</v>
      </c>
      <c r="N15" s="16">
        <f t="shared" si="4"/>
        <v>4</v>
      </c>
      <c r="O15" s="9">
        <f t="shared" si="25"/>
        <v>13.56</v>
      </c>
      <c r="P15" s="1"/>
      <c r="Q15" s="5">
        <v>16.079999999999998</v>
      </c>
      <c r="R15" s="8">
        <v>1</v>
      </c>
      <c r="S15" s="8">
        <f t="shared" si="5"/>
        <v>0.88</v>
      </c>
      <c r="T15" s="15">
        <f t="shared" si="6"/>
        <v>14.150399999999999</v>
      </c>
      <c r="U15" s="15">
        <f t="shared" si="7"/>
        <v>18.718399999999999</v>
      </c>
      <c r="V15" s="15">
        <f t="shared" si="8"/>
        <v>1.9295999999999989</v>
      </c>
      <c r="W15" s="15">
        <f t="shared" si="9"/>
        <v>1.9295999999999989</v>
      </c>
      <c r="X15" s="15">
        <f t="shared" si="10"/>
        <v>12.2996</v>
      </c>
      <c r="Y15" s="15">
        <f t="shared" si="11"/>
        <v>7.7315999999999985</v>
      </c>
      <c r="Z15" s="15">
        <f t="shared" si="12"/>
        <v>16.079999999999998</v>
      </c>
      <c r="AA15" s="15">
        <f t="shared" si="13"/>
        <v>21.881999999999998</v>
      </c>
      <c r="AB15" s="1"/>
      <c r="AC15" s="5">
        <v>6.51</v>
      </c>
      <c r="AD15" s="8">
        <v>1</v>
      </c>
      <c r="AE15" s="8">
        <f t="shared" si="14"/>
        <v>0.88</v>
      </c>
      <c r="AF15" s="15">
        <f t="shared" si="15"/>
        <v>5.7287999999999997</v>
      </c>
      <c r="AG15" s="15">
        <f t="shared" si="16"/>
        <v>9.1687999999999992</v>
      </c>
      <c r="AH15" s="15">
        <f t="shared" si="17"/>
        <v>0.78120000000000012</v>
      </c>
      <c r="AI15" s="15">
        <f t="shared" si="18"/>
        <v>0.78120000000000012</v>
      </c>
      <c r="AJ15" s="15">
        <f t="shared" si="19"/>
        <v>8.2015750000000018</v>
      </c>
      <c r="AK15" s="15">
        <f t="shared" si="20"/>
        <v>4.7615750000000006</v>
      </c>
      <c r="AL15" s="15">
        <f t="shared" si="21"/>
        <v>6.51</v>
      </c>
      <c r="AM15" s="15">
        <f t="shared" si="26"/>
        <v>10.490375</v>
      </c>
      <c r="AN15" s="1"/>
    </row>
    <row r="16" spans="1:40" s="14" customFormat="1" ht="15" x14ac:dyDescent="0.25">
      <c r="A16" s="1"/>
      <c r="B16" s="20" t="s">
        <v>54</v>
      </c>
      <c r="C16" s="20"/>
      <c r="D16" s="20"/>
      <c r="E16" s="20"/>
      <c r="F16" s="20"/>
      <c r="G16" s="20"/>
      <c r="H16" s="20"/>
      <c r="I16" s="2"/>
      <c r="J16" s="2"/>
      <c r="K16" s="2"/>
      <c r="L16" s="2"/>
      <c r="M16" s="2"/>
      <c r="N16" s="2"/>
      <c r="O16" s="2"/>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2:16" s="14" customFormat="1" ht="19.149999999999999" customHeight="1" x14ac:dyDescent="0.25">
      <c r="B17" s="21"/>
      <c r="C17" s="21"/>
      <c r="D17" s="21"/>
      <c r="E17" s="21"/>
      <c r="F17" s="21"/>
      <c r="G17" s="21"/>
      <c r="H17" s="21"/>
      <c r="I17" s="2"/>
      <c r="J17" s="2"/>
      <c r="K17" s="2"/>
      <c r="L17" s="2"/>
      <c r="M17" s="2"/>
      <c r="N17" s="2"/>
      <c r="O17" s="2"/>
      <c r="P17" s="19"/>
    </row>
    <row r="18" spans="2:16" x14ac:dyDescent="0.25">
      <c r="C18" s="2"/>
    </row>
  </sheetData>
  <mergeCells count="4">
    <mergeCell ref="B16:H17"/>
    <mergeCell ref="E6:O6"/>
    <mergeCell ref="Q6:AA6"/>
    <mergeCell ref="AC6:AM6"/>
  </mergeCells>
  <phoneticPr fontId="7" type="noConversion"/>
  <printOptions horizontalCentered="1"/>
  <pageMargins left="0.5" right="0.5" top="1" bottom="0.5" header="0.3" footer="0.3"/>
  <pageSetup paperSize="3" scale="21" fitToHeight="0" orientation="landscape" horizontalDpi="1200" verticalDpi="1200" r:id="rId1"/>
  <headerFooter differentFirst="1">
    <oddHeader>&amp;C&amp;"Arial,Bold"
Workpaper 008
Pacific Gas and Electric Company
Eletrical Undergrounding Program
Capability 1: Supporting Formulas
(Continued)</oddHeader>
  </headerFooter>
  <colBreaks count="1" manualBreakCount="1">
    <brk id="15" max="1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true"/>
</file>

<file path=customXml/item4.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F7C846-14A9-4322-8525-A265C118E327}">
  <ds:schemaRefs>
    <ds:schemaRef ds:uri="http://schemas.microsoft.com/office/infopath/2007/PartnerControls"/>
    <ds:schemaRef ds:uri="97e57212-3e02-407f-8b2d-05f7d7f19b15"/>
    <ds:schemaRef ds:uri="http://purl.org/dc/dcmitype/"/>
    <ds:schemaRef ds:uri="http://schemas.microsoft.com/sharepoint/v4"/>
    <ds:schemaRef ds:uri="http://www.w3.org/XML/1998/namespace"/>
    <ds:schemaRef ds:uri="http://schemas.openxmlformats.org/package/2006/metadata/core-properties"/>
    <ds:schemaRef ds:uri="http://purl.org/dc/terms/"/>
    <ds:schemaRef ds:uri="http://schemas.microsoft.com/office/2006/documentManagement/types"/>
    <ds:schemaRef ds:uri="http://purl.org/dc/elements/1.1/"/>
    <ds:schemaRef ds:uri="1c10ec90-3ec7-4743-91af-7ae5f9839562"/>
    <ds:schemaRef ds:uri="64192cb3-a5ab-49a3-ac6a-26cc30377d2f"/>
    <ds:schemaRef ds:uri="http://schemas.microsoft.com/office/2006/metadata/properties"/>
  </ds:schemaRefs>
</ds:datastoreItem>
</file>

<file path=customXml/itemProps2.xml><?xml version="1.0" encoding="utf-8"?>
<ds:datastoreItem xmlns:ds="http://schemas.openxmlformats.org/officeDocument/2006/customXml" ds:itemID="{A245BEB8-F5EC-450A-B3E0-DCFE64735156}">
  <ds:schemaRefs>
    <ds:schemaRef ds:uri="http://schemas.microsoft.com/sharepoint/v3/contenttype/forms"/>
  </ds:schemaRefs>
</ds:datastoreItem>
</file>

<file path=customXml/itemProps3.xml><?xml version="1.0" encoding="utf-8"?>
<ds:datastoreItem xmlns:ds="http://schemas.openxmlformats.org/officeDocument/2006/customXml" ds:itemID="{7903AC5C-7E66-4193-AED7-4992A076A3F7}">
  <ds:schemaRefs>
    <ds:schemaRef ds:uri="Microsoft.SharePoint.Taxonomy.ContentTypeSync"/>
  </ds:schemaRefs>
</ds:datastoreItem>
</file>

<file path=customXml/itemProps4.xml><?xml version="1.0" encoding="utf-8"?>
<ds:datastoreItem xmlns:ds="http://schemas.openxmlformats.org/officeDocument/2006/customXml" ds:itemID="{50903A03-326D-4547-AA2F-947337179F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Core Capability 1</vt:lpstr>
      <vt:lpstr>'Core Capability 1'!Print_Area</vt:lpstr>
      <vt:lpstr>'Core Capability 1'!Print_Titles</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Gomez-Guerrero, Iris</cp:lastModifiedBy>
  <cp:revision/>
  <cp:lastPrinted>2026-09-17T19:00:54Z</cp:lastPrinted>
  <dcterms:created xsi:type="dcterms:W3CDTF">2025-07-30T21:11:00Z</dcterms:created>
  <dcterms:modified xsi:type="dcterms:W3CDTF">2026-09-17T19:01:35Z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