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Tables/pivotTable20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drawings/drawing5.xml" ContentType="application/vnd.openxmlformats-officedocument.drawing+xml"/>
  <Override PartName="/xl/pivotTables/pivotTable102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connections.xml" ContentType="application/vnd.openxmlformats-officedocument.spreadsheetml.connection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Cache/pivotCacheRecords12.xml" ContentType="application/vnd.openxmlformats-officedocument.spreadsheetml.pivotCacheRecord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queryTables/queryTable1.xml" ContentType="application/vnd.openxmlformats-officedocument.spreadsheetml.queryTable+xml"/>
  <Override PartName="/xl/tables/table1.xml" ContentType="application/vnd.openxmlformats-officedocument.spreadsheetml.table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1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\Engineering\Electric Planning Engineering\JOEL\"/>
    </mc:Choice>
  </mc:AlternateContent>
  <xr:revisionPtr revIDLastSave="0" documentId="8_{BA58F43C-7938-4C1C-9D67-D28457972693}" xr6:coauthVersionLast="47" xr6:coauthVersionMax="47" xr10:uidLastSave="{00000000-0000-0000-0000-000000000000}"/>
  <bookViews>
    <workbookView xWindow="-120" yWindow="-120" windowWidth="28110" windowHeight="16440" tabRatio="865" firstSheet="1" activeTab="25" xr2:uid="{00000000-000D-0000-FFFF-FFFF00000000}"/>
  </bookViews>
  <sheets>
    <sheet name="5Yr SAIFI and SAIDI" sheetId="1" r:id="rId1"/>
    <sheet name="Live Indices" sheetId="4" r:id="rId2"/>
    <sheet name="Jan" sheetId="95" r:id="rId3"/>
    <sheet name="Feb" sheetId="96" r:id="rId4"/>
    <sheet name="Mar" sheetId="99" r:id="rId5"/>
    <sheet name="Apr" sheetId="100" r:id="rId6"/>
    <sheet name="May" sheetId="101" r:id="rId7"/>
    <sheet name="June" sheetId="102" r:id="rId8"/>
    <sheet name="July" sheetId="103" r:id="rId9"/>
    <sheet name="Aug" sheetId="104" r:id="rId10"/>
    <sheet name="Sept" sheetId="105" r:id="rId11"/>
    <sheet name="Oct" sheetId="106" r:id="rId12"/>
    <sheet name="Nov" sheetId="107" r:id="rId13"/>
    <sheet name="Dec" sheetId="109" r:id="rId14"/>
    <sheet name="ALL" sheetId="115" r:id="rId15"/>
    <sheet name="CAUSE" sheetId="114" r:id="rId16"/>
    <sheet name="Historical Data" sheetId="5" r:id="rId17"/>
    <sheet name="Lists" sheetId="69" state="hidden" r:id="rId18"/>
    <sheet name="E38 " sheetId="110" state="hidden" r:id="rId19"/>
    <sheet name="Feeder Count" sheetId="116" r:id="rId20"/>
    <sheet name="Performance Chart" sheetId="121" r:id="rId21"/>
    <sheet name="Email Image" sheetId="122" r:id="rId22"/>
    <sheet name="SAIDI-SAIFI" sheetId="123" state="hidden" r:id="rId23"/>
    <sheet name="Tmed check" sheetId="124" state="hidden" r:id="rId24"/>
    <sheet name="WPF" sheetId="125" state="hidden" r:id="rId25"/>
    <sheet name="Pivot" sheetId="117" r:id="rId26"/>
  </sheets>
  <definedNames>
    <definedName name="_xlnm._FilterDatabase" localSheetId="14" hidden="1">ALL!$A$1:$AB$650</definedName>
    <definedName name="_xlnm._FilterDatabase" localSheetId="5" hidden="1">Apr!$A$1:$T$243</definedName>
    <definedName name="_xlnm._FilterDatabase" localSheetId="9" hidden="1">Aug!$A$1:$T$243</definedName>
    <definedName name="_xlnm._FilterDatabase" localSheetId="15" hidden="1">CAUSE!$K$3:$N$14</definedName>
    <definedName name="_xlnm._FilterDatabase" localSheetId="13" hidden="1">Dec!$A$1:$T$220</definedName>
    <definedName name="_xlnm._FilterDatabase" localSheetId="3" hidden="1">Feb!$A$1:$T$243</definedName>
    <definedName name="_xlnm._FilterDatabase" localSheetId="2" hidden="1">Jan!$A$1:$S$248</definedName>
    <definedName name="_xlnm._FilterDatabase" localSheetId="8" hidden="1">July!$A$1:$T$242</definedName>
    <definedName name="_xlnm._FilterDatabase" localSheetId="7" hidden="1">June!$A$1:$T$242</definedName>
    <definedName name="_xlnm._FilterDatabase" localSheetId="4" hidden="1">Mar!$A$1:$U$237</definedName>
    <definedName name="_xlnm._FilterDatabase" localSheetId="6" hidden="1">May!$A$1:$U$249</definedName>
    <definedName name="_xlnm._FilterDatabase" localSheetId="12" hidden="1">Nov!$A$1:$T$243</definedName>
    <definedName name="_xlnm._FilterDatabase" localSheetId="11" hidden="1">Oct!$A$1:$T$243</definedName>
    <definedName name="_xlnm._FilterDatabase" localSheetId="10" hidden="1">Sept!$A$1:$T$243</definedName>
    <definedName name="CAIDI_01">#REF!</definedName>
    <definedName name="CAIDI_04">#REF!</definedName>
    <definedName name="CAIDI_05">#REF!</definedName>
    <definedName name="CI_01">#REF!</definedName>
    <definedName name="CI_04">#REF!</definedName>
    <definedName name="CI_05">#REF!</definedName>
    <definedName name="CMI_01">#REF!</definedName>
    <definedName name="CMI_04">#REF!</definedName>
    <definedName name="CMI_05">#REF!</definedName>
    <definedName name="CS_01">#REF!</definedName>
    <definedName name="CS_04">#REF!</definedName>
    <definedName name="CS_05">#REF!</definedName>
    <definedName name="_xlnm.Print_Area" localSheetId="0">'5Yr SAIFI and SAIDI'!$P$119:$AM$243</definedName>
    <definedName name="_xlnm.Print_Area" localSheetId="5">Apr!$A$1:$S$280</definedName>
    <definedName name="_xlnm.Print_Area" localSheetId="9">Aug!$A$1:$S$279</definedName>
    <definedName name="_xlnm.Print_Area" localSheetId="3">Feb!$A$1:$S$279</definedName>
    <definedName name="_xlnm.Print_Area" localSheetId="2">Jan!$A$1:$S$276</definedName>
    <definedName name="_xlnm.Print_Area" localSheetId="8">July!$A$1:$S$273</definedName>
    <definedName name="_xlnm.Print_Area" localSheetId="7">June!$A$1:$S$272</definedName>
    <definedName name="_xlnm.Print_Area" localSheetId="4">Mar!$A$1:$S$265</definedName>
    <definedName name="_xlnm.Print_Area" localSheetId="6">May!$A$1:$S$277</definedName>
    <definedName name="_xlnm.Print_Area" localSheetId="12">Nov!$A$1:$S$277</definedName>
    <definedName name="_xlnm.Print_Area" localSheetId="11">Oct!$A$1:$S$274</definedName>
    <definedName name="_xlnm.Print_Area" localSheetId="20">'Performance Chart'!$R$1:$Z$36</definedName>
    <definedName name="_xlnm.Print_Area" localSheetId="10">Sept!$A$1:$S$267</definedName>
    <definedName name="Query_from_MS_Access_Database" localSheetId="22">'SAIDI-SAIFI'!$A$143:$G$156</definedName>
    <definedName name="SAIDI_01">#REF!</definedName>
    <definedName name="SAIDI_04">#REF!</definedName>
    <definedName name="SAIDI_05">#REF!</definedName>
    <definedName name="SAIFI_01">#REF!</definedName>
    <definedName name="SAIFI_04">#REF!</definedName>
    <definedName name="SAIFI_05">#REF!</definedName>
  </definedNames>
  <calcPr calcId="191029"/>
  <pivotCaches>
    <pivotCache cacheId="18" r:id="rId27"/>
    <pivotCache cacheId="19" r:id="rId28"/>
    <pivotCache cacheId="20" r:id="rId29"/>
    <pivotCache cacheId="21" r:id="rId30"/>
    <pivotCache cacheId="22" r:id="rId31"/>
    <pivotCache cacheId="23" r:id="rId32"/>
    <pivotCache cacheId="24" r:id="rId33"/>
    <pivotCache cacheId="25" r:id="rId34"/>
    <pivotCache cacheId="26" r:id="rId35"/>
    <pivotCache cacheId="27" r:id="rId36"/>
    <pivotCache cacheId="28" r:id="rId37"/>
    <pivotCache cacheId="29" r:id="rId38"/>
    <pivotCache cacheId="49" r:id="rId39"/>
    <pivotCache cacheId="52" r:id="rId40"/>
    <pivotCache cacheId="68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" i="102" l="1"/>
  <c r="S176" i="115" l="1"/>
  <c r="S175" i="115"/>
  <c r="S174" i="115"/>
  <c r="S173" i="115"/>
  <c r="S172" i="115"/>
  <c r="S171" i="115"/>
  <c r="S170" i="115"/>
  <c r="S169" i="115"/>
  <c r="S168" i="115"/>
  <c r="S167" i="115"/>
  <c r="S166" i="115"/>
  <c r="S165" i="115"/>
  <c r="S164" i="115"/>
  <c r="S163" i="115"/>
  <c r="S162" i="115"/>
  <c r="S161" i="115"/>
  <c r="S160" i="115"/>
  <c r="S159" i="115"/>
  <c r="S158" i="115"/>
  <c r="S157" i="115"/>
  <c r="S156" i="115"/>
  <c r="S155" i="115"/>
  <c r="S154" i="115"/>
  <c r="S153" i="115"/>
  <c r="S152" i="115"/>
  <c r="S151" i="115"/>
  <c r="S150" i="115"/>
  <c r="S149" i="115"/>
  <c r="S148" i="115"/>
  <c r="S147" i="115"/>
  <c r="S146" i="115"/>
  <c r="S145" i="115"/>
  <c r="S144" i="115"/>
  <c r="S143" i="115"/>
  <c r="S142" i="115"/>
  <c r="S141" i="115"/>
  <c r="S140" i="115"/>
  <c r="S139" i="115"/>
  <c r="S138" i="115"/>
  <c r="S137" i="115"/>
  <c r="S136" i="115"/>
  <c r="S135" i="115"/>
  <c r="S134" i="115"/>
  <c r="S133" i="115"/>
  <c r="S132" i="115"/>
  <c r="S131" i="115"/>
  <c r="S130" i="115"/>
  <c r="S129" i="115"/>
  <c r="S128" i="115"/>
  <c r="S127" i="115"/>
  <c r="S126" i="115"/>
  <c r="S125" i="115"/>
  <c r="S124" i="115"/>
  <c r="S123" i="115"/>
  <c r="S122" i="115"/>
  <c r="S121" i="115"/>
  <c r="S120" i="115"/>
  <c r="S119" i="115"/>
  <c r="S118" i="115"/>
  <c r="S117" i="115"/>
  <c r="S116" i="115"/>
  <c r="S115" i="115"/>
  <c r="S114" i="115"/>
  <c r="S112" i="115"/>
  <c r="S111" i="115"/>
  <c r="S110" i="115"/>
  <c r="S109" i="115"/>
  <c r="S108" i="115"/>
  <c r="S107" i="115"/>
  <c r="F39" i="122"/>
  <c r="C74" i="116"/>
  <c r="J34" i="95"/>
  <c r="S34" i="95" l="1"/>
  <c r="G34" i="95"/>
  <c r="G35" i="95"/>
  <c r="G36" i="95"/>
  <c r="G37" i="95"/>
  <c r="G38" i="95"/>
  <c r="S2" i="95"/>
  <c r="G2" i="95"/>
  <c r="S4" i="95"/>
  <c r="G4" i="95"/>
  <c r="S3" i="95"/>
  <c r="S5" i="95"/>
  <c r="G5" i="95"/>
  <c r="S6" i="95"/>
  <c r="G6" i="95"/>
  <c r="S10" i="95"/>
  <c r="G10" i="95"/>
  <c r="S9" i="95"/>
  <c r="G9" i="95"/>
  <c r="S8" i="95"/>
  <c r="G8" i="95"/>
  <c r="S7" i="95"/>
  <c r="G7" i="95"/>
  <c r="S11" i="95"/>
  <c r="G11" i="95"/>
  <c r="S12" i="95"/>
  <c r="G12" i="95"/>
  <c r="S16" i="95"/>
  <c r="G16" i="95"/>
  <c r="S15" i="95"/>
  <c r="G15" i="95"/>
  <c r="S14" i="95"/>
  <c r="G14" i="95"/>
  <c r="S13" i="95"/>
  <c r="G13" i="95"/>
  <c r="S18" i="95"/>
  <c r="G18" i="95"/>
  <c r="S17" i="95"/>
  <c r="G17" i="95"/>
  <c r="S19" i="95"/>
  <c r="G19" i="95"/>
  <c r="S21" i="95"/>
  <c r="G21" i="95"/>
  <c r="S20" i="95"/>
  <c r="G20" i="95"/>
  <c r="S22" i="95"/>
  <c r="G22" i="95"/>
  <c r="S24" i="95"/>
  <c r="G24" i="95"/>
  <c r="S23" i="95"/>
  <c r="S25" i="95"/>
  <c r="G25" i="95"/>
  <c r="S26" i="95"/>
  <c r="G26" i="95"/>
  <c r="S28" i="95"/>
  <c r="G28" i="95"/>
  <c r="S27" i="95"/>
  <c r="G27" i="95"/>
  <c r="S32" i="95"/>
  <c r="G32" i="95"/>
  <c r="S31" i="95"/>
  <c r="G31" i="95"/>
  <c r="S30" i="95"/>
  <c r="G30" i="95"/>
  <c r="S29" i="95"/>
  <c r="G29" i="95"/>
  <c r="J35" i="95"/>
  <c r="J38" i="95"/>
  <c r="J37" i="95"/>
  <c r="J36" i="95"/>
  <c r="G33" i="95"/>
  <c r="N17" i="4"/>
  <c r="N16" i="4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J46" i="95"/>
  <c r="V650" i="115"/>
  <c r="U650" i="115"/>
  <c r="T650" i="115"/>
  <c r="S650" i="115"/>
  <c r="G650" i="115"/>
  <c r="I650" i="115" s="1"/>
  <c r="V649" i="115"/>
  <c r="U649" i="115"/>
  <c r="T649" i="115"/>
  <c r="S649" i="115"/>
  <c r="G649" i="115"/>
  <c r="I649" i="115" s="1"/>
  <c r="V648" i="115"/>
  <c r="U648" i="115"/>
  <c r="T648" i="115"/>
  <c r="X648" i="115" s="1"/>
  <c r="Y648" i="115" s="1"/>
  <c r="S648" i="115"/>
  <c r="G648" i="115"/>
  <c r="I648" i="115" s="1"/>
  <c r="V647" i="115"/>
  <c r="U647" i="115"/>
  <c r="T647" i="115"/>
  <c r="X647" i="115" s="1"/>
  <c r="Y647" i="115" s="1"/>
  <c r="S647" i="115"/>
  <c r="G647" i="115"/>
  <c r="H647" i="115" s="1"/>
  <c r="V646" i="115"/>
  <c r="U646" i="115"/>
  <c r="T646" i="115"/>
  <c r="X646" i="115" s="1"/>
  <c r="Y646" i="115" s="1"/>
  <c r="S646" i="115"/>
  <c r="G646" i="115"/>
  <c r="V645" i="115"/>
  <c r="U645" i="115"/>
  <c r="T645" i="115"/>
  <c r="X645" i="115" s="1"/>
  <c r="Y645" i="115" s="1"/>
  <c r="S645" i="115"/>
  <c r="G645" i="115"/>
  <c r="I645" i="115" s="1"/>
  <c r="V644" i="115"/>
  <c r="U644" i="115"/>
  <c r="T644" i="115"/>
  <c r="X644" i="115" s="1"/>
  <c r="Y644" i="115" s="1"/>
  <c r="S644" i="115"/>
  <c r="G644" i="115"/>
  <c r="V643" i="115"/>
  <c r="U643" i="115"/>
  <c r="T643" i="115"/>
  <c r="X643" i="115" s="1"/>
  <c r="Y643" i="115" s="1"/>
  <c r="S643" i="115"/>
  <c r="G643" i="115"/>
  <c r="I643" i="115" s="1"/>
  <c r="V642" i="115"/>
  <c r="U642" i="115"/>
  <c r="T642" i="115"/>
  <c r="S642" i="115"/>
  <c r="G642" i="115"/>
  <c r="H642" i="115" s="1"/>
  <c r="V641" i="115"/>
  <c r="U641" i="115"/>
  <c r="T641" i="115"/>
  <c r="S641" i="115"/>
  <c r="G641" i="115"/>
  <c r="H641" i="115" s="1"/>
  <c r="V640" i="115"/>
  <c r="U640" i="115"/>
  <c r="T640" i="115"/>
  <c r="X640" i="115" s="1"/>
  <c r="Y640" i="115" s="1"/>
  <c r="S640" i="115"/>
  <c r="G640" i="115"/>
  <c r="I640" i="115" s="1"/>
  <c r="V639" i="115"/>
  <c r="U639" i="115"/>
  <c r="T639" i="115"/>
  <c r="X639" i="115" s="1"/>
  <c r="Y639" i="115" s="1"/>
  <c r="S639" i="115"/>
  <c r="G639" i="115"/>
  <c r="H639" i="115" s="1"/>
  <c r="V638" i="115"/>
  <c r="U638" i="115"/>
  <c r="T638" i="115"/>
  <c r="S638" i="115"/>
  <c r="G638" i="115"/>
  <c r="V637" i="115"/>
  <c r="U637" i="115"/>
  <c r="T637" i="115"/>
  <c r="S637" i="115"/>
  <c r="G637" i="115"/>
  <c r="I637" i="115" s="1"/>
  <c r="V636" i="115"/>
  <c r="U636" i="115"/>
  <c r="T636" i="115"/>
  <c r="X636" i="115" s="1"/>
  <c r="Y636" i="115" s="1"/>
  <c r="S636" i="115"/>
  <c r="G636" i="115"/>
  <c r="V635" i="115"/>
  <c r="U635" i="115"/>
  <c r="T635" i="115"/>
  <c r="X635" i="115" s="1"/>
  <c r="Y635" i="115" s="1"/>
  <c r="S635" i="115"/>
  <c r="G635" i="115"/>
  <c r="I635" i="115" s="1"/>
  <c r="V634" i="115"/>
  <c r="U634" i="115"/>
  <c r="T634" i="115"/>
  <c r="S634" i="115"/>
  <c r="G634" i="115"/>
  <c r="H634" i="115" s="1"/>
  <c r="V633" i="115"/>
  <c r="U633" i="115"/>
  <c r="T633" i="115"/>
  <c r="X633" i="115" s="1"/>
  <c r="Y633" i="115" s="1"/>
  <c r="S633" i="115"/>
  <c r="G633" i="115"/>
  <c r="H633" i="115" s="1"/>
  <c r="V632" i="115"/>
  <c r="U632" i="115"/>
  <c r="T632" i="115"/>
  <c r="S632" i="115"/>
  <c r="G632" i="115"/>
  <c r="I632" i="115" s="1"/>
  <c r="V631" i="115"/>
  <c r="U631" i="115"/>
  <c r="T631" i="115"/>
  <c r="X631" i="115" s="1"/>
  <c r="Y631" i="115" s="1"/>
  <c r="S631" i="115"/>
  <c r="G631" i="115"/>
  <c r="H631" i="115" s="1"/>
  <c r="V630" i="115"/>
  <c r="U630" i="115"/>
  <c r="T630" i="115"/>
  <c r="X630" i="115" s="1"/>
  <c r="Y630" i="115" s="1"/>
  <c r="S630" i="115"/>
  <c r="G630" i="115"/>
  <c r="V629" i="115"/>
  <c r="U629" i="115"/>
  <c r="T629" i="115"/>
  <c r="X629" i="115" s="1"/>
  <c r="Y629" i="115" s="1"/>
  <c r="S629" i="115"/>
  <c r="G629" i="115"/>
  <c r="V628" i="115"/>
  <c r="U628" i="115"/>
  <c r="T628" i="115"/>
  <c r="X628" i="115" s="1"/>
  <c r="Y628" i="115" s="1"/>
  <c r="S628" i="115"/>
  <c r="G628" i="115"/>
  <c r="V627" i="115"/>
  <c r="U627" i="115"/>
  <c r="T627" i="115"/>
  <c r="X627" i="115" s="1"/>
  <c r="Y627" i="115" s="1"/>
  <c r="S627" i="115"/>
  <c r="G627" i="115"/>
  <c r="I627" i="115" s="1"/>
  <c r="V626" i="115"/>
  <c r="U626" i="115"/>
  <c r="T626" i="115"/>
  <c r="S626" i="115"/>
  <c r="G626" i="115"/>
  <c r="I626" i="115" s="1"/>
  <c r="V625" i="115"/>
  <c r="U625" i="115"/>
  <c r="T625" i="115"/>
  <c r="X625" i="115" s="1"/>
  <c r="Y625" i="115" s="1"/>
  <c r="S625" i="115"/>
  <c r="G625" i="115"/>
  <c r="H625" i="115" s="1"/>
  <c r="V624" i="115"/>
  <c r="U624" i="115"/>
  <c r="T624" i="115"/>
  <c r="X624" i="115" s="1"/>
  <c r="Y624" i="115" s="1"/>
  <c r="S624" i="115"/>
  <c r="G624" i="115"/>
  <c r="I624" i="115" s="1"/>
  <c r="V623" i="115"/>
  <c r="U623" i="115"/>
  <c r="T623" i="115"/>
  <c r="S623" i="115"/>
  <c r="G623" i="115"/>
  <c r="H623" i="115" s="1"/>
  <c r="V622" i="115"/>
  <c r="U622" i="115"/>
  <c r="T622" i="115"/>
  <c r="S622" i="115"/>
  <c r="G622" i="115"/>
  <c r="V621" i="115"/>
  <c r="U621" i="115"/>
  <c r="T621" i="115"/>
  <c r="X621" i="115" s="1"/>
  <c r="Y621" i="115" s="1"/>
  <c r="S621" i="115"/>
  <c r="G621" i="115"/>
  <c r="I621" i="115" s="1"/>
  <c r="V620" i="115"/>
  <c r="U620" i="115"/>
  <c r="T620" i="115"/>
  <c r="X620" i="115" s="1"/>
  <c r="Y620" i="115" s="1"/>
  <c r="S620" i="115"/>
  <c r="G620" i="115"/>
  <c r="V619" i="115"/>
  <c r="U619" i="115"/>
  <c r="T619" i="115"/>
  <c r="X619" i="115" s="1"/>
  <c r="Y619" i="115" s="1"/>
  <c r="S619" i="115"/>
  <c r="G619" i="115"/>
  <c r="I619" i="115" s="1"/>
  <c r="V618" i="115"/>
  <c r="U618" i="115"/>
  <c r="T618" i="115"/>
  <c r="S618" i="115"/>
  <c r="G618" i="115"/>
  <c r="I618" i="115" s="1"/>
  <c r="V617" i="115"/>
  <c r="U617" i="115"/>
  <c r="T617" i="115"/>
  <c r="X617" i="115" s="1"/>
  <c r="Y617" i="115" s="1"/>
  <c r="S617" i="115"/>
  <c r="G617" i="115"/>
  <c r="H617" i="115" s="1"/>
  <c r="V616" i="115"/>
  <c r="U616" i="115"/>
  <c r="T616" i="115"/>
  <c r="S616" i="115"/>
  <c r="G616" i="115"/>
  <c r="H616" i="115" s="1"/>
  <c r="V615" i="115"/>
  <c r="U615" i="115"/>
  <c r="T615" i="115"/>
  <c r="S615" i="115"/>
  <c r="G615" i="115"/>
  <c r="H615" i="115" s="1"/>
  <c r="V614" i="115"/>
  <c r="U614" i="115"/>
  <c r="T614" i="115"/>
  <c r="X614" i="115" s="1"/>
  <c r="Y614" i="115" s="1"/>
  <c r="S614" i="115"/>
  <c r="G614" i="115"/>
  <c r="V613" i="115"/>
  <c r="U613" i="115"/>
  <c r="T613" i="115"/>
  <c r="X613" i="115" s="1"/>
  <c r="Y613" i="115" s="1"/>
  <c r="S613" i="115"/>
  <c r="G613" i="115"/>
  <c r="I613" i="115" s="1"/>
  <c r="V612" i="115"/>
  <c r="U612" i="115"/>
  <c r="T612" i="115"/>
  <c r="X612" i="115" s="1"/>
  <c r="Y612" i="115" s="1"/>
  <c r="S612" i="115"/>
  <c r="G612" i="115"/>
  <c r="V611" i="115"/>
  <c r="U611" i="115"/>
  <c r="T611" i="115"/>
  <c r="S611" i="115"/>
  <c r="G611" i="115"/>
  <c r="I611" i="115" s="1"/>
  <c r="V610" i="115"/>
  <c r="U610" i="115"/>
  <c r="T610" i="115"/>
  <c r="S610" i="115"/>
  <c r="G610" i="115"/>
  <c r="I610" i="115" s="1"/>
  <c r="V609" i="115"/>
  <c r="U609" i="115"/>
  <c r="T609" i="115"/>
  <c r="X609" i="115" s="1"/>
  <c r="S609" i="115"/>
  <c r="G609" i="115"/>
  <c r="H609" i="115" s="1"/>
  <c r="V608" i="115"/>
  <c r="U608" i="115"/>
  <c r="T608" i="115"/>
  <c r="X608" i="115" s="1"/>
  <c r="Y608" i="115" s="1"/>
  <c r="S608" i="115"/>
  <c r="G608" i="115"/>
  <c r="I608" i="115" s="1"/>
  <c r="V607" i="115"/>
  <c r="U607" i="115"/>
  <c r="T607" i="115"/>
  <c r="X607" i="115" s="1"/>
  <c r="Y607" i="115" s="1"/>
  <c r="S607" i="115"/>
  <c r="G607" i="115"/>
  <c r="H607" i="115" s="1"/>
  <c r="V606" i="115"/>
  <c r="U606" i="115"/>
  <c r="T606" i="115"/>
  <c r="S606" i="115"/>
  <c r="G606" i="115"/>
  <c r="V605" i="115"/>
  <c r="U605" i="115"/>
  <c r="T605" i="115"/>
  <c r="S605" i="115"/>
  <c r="G605" i="115"/>
  <c r="I605" i="115" s="1"/>
  <c r="V604" i="115"/>
  <c r="U604" i="115"/>
  <c r="T604" i="115"/>
  <c r="X604" i="115" s="1"/>
  <c r="Y604" i="115" s="1"/>
  <c r="S604" i="115"/>
  <c r="G604" i="115"/>
  <c r="V603" i="115"/>
  <c r="U603" i="115"/>
  <c r="T603" i="115"/>
  <c r="X603" i="115" s="1"/>
  <c r="S603" i="115"/>
  <c r="G603" i="115"/>
  <c r="I603" i="115" s="1"/>
  <c r="V602" i="115"/>
  <c r="U602" i="115"/>
  <c r="T602" i="115"/>
  <c r="S602" i="115"/>
  <c r="G602" i="115"/>
  <c r="I602" i="115" s="1"/>
  <c r="V601" i="115"/>
  <c r="U601" i="115"/>
  <c r="T601" i="115"/>
  <c r="X601" i="115" s="1"/>
  <c r="S601" i="115"/>
  <c r="G601" i="115"/>
  <c r="I601" i="115" s="1"/>
  <c r="V600" i="115"/>
  <c r="U600" i="115"/>
  <c r="T600" i="115"/>
  <c r="S600" i="115"/>
  <c r="G600" i="115"/>
  <c r="I600" i="115" s="1"/>
  <c r="V599" i="115"/>
  <c r="U599" i="115"/>
  <c r="T599" i="115"/>
  <c r="S599" i="115"/>
  <c r="G599" i="115"/>
  <c r="H599" i="115" s="1"/>
  <c r="V598" i="115"/>
  <c r="U598" i="115"/>
  <c r="T598" i="115"/>
  <c r="X598" i="115" s="1"/>
  <c r="Y598" i="115" s="1"/>
  <c r="S598" i="115"/>
  <c r="G598" i="115"/>
  <c r="V597" i="115"/>
  <c r="U597" i="115"/>
  <c r="T597" i="115"/>
  <c r="X597" i="115" s="1"/>
  <c r="Y597" i="115" s="1"/>
  <c r="S597" i="115"/>
  <c r="G597" i="115"/>
  <c r="I597" i="115" s="1"/>
  <c r="V596" i="115"/>
  <c r="U596" i="115"/>
  <c r="T596" i="115"/>
  <c r="X596" i="115" s="1"/>
  <c r="Y596" i="115" s="1"/>
  <c r="S596" i="115"/>
  <c r="G596" i="115"/>
  <c r="V595" i="115"/>
  <c r="U595" i="115"/>
  <c r="T595" i="115"/>
  <c r="S595" i="115"/>
  <c r="G595" i="115"/>
  <c r="I595" i="115" s="1"/>
  <c r="V594" i="115"/>
  <c r="U594" i="115"/>
  <c r="T594" i="115"/>
  <c r="S594" i="115"/>
  <c r="G594" i="115"/>
  <c r="V593" i="115"/>
  <c r="U593" i="115"/>
  <c r="T593" i="115"/>
  <c r="X593" i="115" s="1"/>
  <c r="Y593" i="115" s="1"/>
  <c r="S593" i="115"/>
  <c r="G593" i="115"/>
  <c r="V592" i="115"/>
  <c r="U592" i="115"/>
  <c r="T592" i="115"/>
  <c r="X592" i="115" s="1"/>
  <c r="Y592" i="115" s="1"/>
  <c r="S592" i="115"/>
  <c r="G592" i="115"/>
  <c r="I592" i="115" s="1"/>
  <c r="V591" i="115"/>
  <c r="U591" i="115"/>
  <c r="T591" i="115"/>
  <c r="X591" i="115" s="1"/>
  <c r="Y591" i="115" s="1"/>
  <c r="S591" i="115"/>
  <c r="G591" i="115"/>
  <c r="H591" i="115" s="1"/>
  <c r="V590" i="115"/>
  <c r="U590" i="115"/>
  <c r="T590" i="115"/>
  <c r="S590" i="115"/>
  <c r="G590" i="115"/>
  <c r="V589" i="115"/>
  <c r="U589" i="115"/>
  <c r="T589" i="115"/>
  <c r="X589" i="115" s="1"/>
  <c r="Y589" i="115" s="1"/>
  <c r="S589" i="115"/>
  <c r="G589" i="115"/>
  <c r="V588" i="115"/>
  <c r="U588" i="115"/>
  <c r="T588" i="115"/>
  <c r="S588" i="115"/>
  <c r="G588" i="115"/>
  <c r="V587" i="115"/>
  <c r="U587" i="115"/>
  <c r="T587" i="115"/>
  <c r="S587" i="115"/>
  <c r="G587" i="115"/>
  <c r="H587" i="115" s="1"/>
  <c r="V586" i="115"/>
  <c r="U586" i="115"/>
  <c r="T586" i="115"/>
  <c r="S586" i="115"/>
  <c r="G586" i="115"/>
  <c r="I586" i="115" s="1"/>
  <c r="V585" i="115"/>
  <c r="U585" i="115"/>
  <c r="T585" i="115"/>
  <c r="X585" i="115" s="1"/>
  <c r="S585" i="115"/>
  <c r="G585" i="115"/>
  <c r="H585" i="115" s="1"/>
  <c r="V584" i="115"/>
  <c r="U584" i="115"/>
  <c r="T584" i="115"/>
  <c r="X584" i="115" s="1"/>
  <c r="Y584" i="115" s="1"/>
  <c r="S584" i="115"/>
  <c r="G584" i="115"/>
  <c r="H584" i="115" s="1"/>
  <c r="V583" i="115"/>
  <c r="U583" i="115"/>
  <c r="T583" i="115"/>
  <c r="X583" i="115" s="1"/>
  <c r="Y583" i="115" s="1"/>
  <c r="S583" i="115"/>
  <c r="G583" i="115"/>
  <c r="H583" i="115" s="1"/>
  <c r="V582" i="115"/>
  <c r="U582" i="115"/>
  <c r="T582" i="115"/>
  <c r="X582" i="115" s="1"/>
  <c r="Y582" i="115" s="1"/>
  <c r="S582" i="115"/>
  <c r="G582" i="115"/>
  <c r="V581" i="115"/>
  <c r="U581" i="115"/>
  <c r="T581" i="115"/>
  <c r="X581" i="115" s="1"/>
  <c r="Y581" i="115" s="1"/>
  <c r="S581" i="115"/>
  <c r="G581" i="115"/>
  <c r="I581" i="115" s="1"/>
  <c r="V580" i="115"/>
  <c r="U580" i="115"/>
  <c r="T580" i="115"/>
  <c r="S580" i="115"/>
  <c r="G580" i="115"/>
  <c r="V579" i="115"/>
  <c r="U579" i="115"/>
  <c r="T579" i="115"/>
  <c r="S579" i="115"/>
  <c r="G579" i="115"/>
  <c r="V578" i="115"/>
  <c r="U578" i="115"/>
  <c r="T578" i="115"/>
  <c r="S578" i="115"/>
  <c r="G578" i="115"/>
  <c r="I578" i="115" s="1"/>
  <c r="V577" i="115"/>
  <c r="U577" i="115"/>
  <c r="T577" i="115"/>
  <c r="X577" i="115" s="1"/>
  <c r="Y577" i="115" s="1"/>
  <c r="S577" i="115"/>
  <c r="G577" i="115"/>
  <c r="H577" i="115" s="1"/>
  <c r="V576" i="115"/>
  <c r="U576" i="115"/>
  <c r="T576" i="115"/>
  <c r="X576" i="115" s="1"/>
  <c r="Y576" i="115" s="1"/>
  <c r="S576" i="115"/>
  <c r="G576" i="115"/>
  <c r="V575" i="115"/>
  <c r="U575" i="115"/>
  <c r="T575" i="115"/>
  <c r="X575" i="115" s="1"/>
  <c r="Y575" i="115" s="1"/>
  <c r="S575" i="115"/>
  <c r="G575" i="115"/>
  <c r="H575" i="115" s="1"/>
  <c r="V574" i="115"/>
  <c r="U574" i="115"/>
  <c r="T574" i="115"/>
  <c r="S574" i="115"/>
  <c r="G574" i="115"/>
  <c r="V573" i="115"/>
  <c r="U573" i="115"/>
  <c r="T573" i="115"/>
  <c r="X573" i="115" s="1"/>
  <c r="Y573" i="115" s="1"/>
  <c r="S573" i="115"/>
  <c r="G573" i="115"/>
  <c r="I573" i="115" s="1"/>
  <c r="V572" i="115"/>
  <c r="U572" i="115"/>
  <c r="T572" i="115"/>
  <c r="X572" i="115" s="1"/>
  <c r="Y572" i="115" s="1"/>
  <c r="S572" i="115"/>
  <c r="G572" i="115"/>
  <c r="V571" i="115"/>
  <c r="U571" i="115"/>
  <c r="T571" i="115"/>
  <c r="S571" i="115"/>
  <c r="G571" i="115"/>
  <c r="I571" i="115" s="1"/>
  <c r="V570" i="115"/>
  <c r="U570" i="115"/>
  <c r="T570" i="115"/>
  <c r="S570" i="115"/>
  <c r="G570" i="115"/>
  <c r="I570" i="115" s="1"/>
  <c r="V569" i="115"/>
  <c r="U569" i="115"/>
  <c r="T569" i="115"/>
  <c r="S569" i="115"/>
  <c r="G569" i="115"/>
  <c r="H569" i="115" s="1"/>
  <c r="V568" i="115"/>
  <c r="U568" i="115"/>
  <c r="T568" i="115"/>
  <c r="S568" i="115"/>
  <c r="G568" i="115"/>
  <c r="H568" i="115" s="1"/>
  <c r="V567" i="115"/>
  <c r="U567" i="115"/>
  <c r="T567" i="115"/>
  <c r="X567" i="115" s="1"/>
  <c r="Y567" i="115" s="1"/>
  <c r="S567" i="115"/>
  <c r="G567" i="115"/>
  <c r="H567" i="115" s="1"/>
  <c r="V566" i="115"/>
  <c r="U566" i="115"/>
  <c r="T566" i="115"/>
  <c r="X566" i="115" s="1"/>
  <c r="Y566" i="115" s="1"/>
  <c r="S566" i="115"/>
  <c r="G566" i="115"/>
  <c r="V565" i="115"/>
  <c r="U565" i="115"/>
  <c r="T565" i="115"/>
  <c r="S565" i="115"/>
  <c r="G565" i="115"/>
  <c r="I565" i="115" s="1"/>
  <c r="V564" i="115"/>
  <c r="U564" i="115"/>
  <c r="T564" i="115"/>
  <c r="X564" i="115" s="1"/>
  <c r="Y564" i="115" s="1"/>
  <c r="S564" i="115"/>
  <c r="G564" i="115"/>
  <c r="V563" i="115"/>
  <c r="U563" i="115"/>
  <c r="T563" i="115"/>
  <c r="X563" i="115" s="1"/>
  <c r="Y563" i="115" s="1"/>
  <c r="S563" i="115"/>
  <c r="G563" i="115"/>
  <c r="I563" i="115" s="1"/>
  <c r="V562" i="115"/>
  <c r="U562" i="115"/>
  <c r="T562" i="115"/>
  <c r="S562" i="115"/>
  <c r="G562" i="115"/>
  <c r="I562" i="115" s="1"/>
  <c r="V561" i="115"/>
  <c r="U561" i="115"/>
  <c r="T561" i="115"/>
  <c r="X561" i="115" s="1"/>
  <c r="Y561" i="115" s="1"/>
  <c r="S561" i="115"/>
  <c r="G561" i="115"/>
  <c r="H561" i="115" s="1"/>
  <c r="V560" i="115"/>
  <c r="U560" i="115"/>
  <c r="T560" i="115"/>
  <c r="S560" i="115"/>
  <c r="G560" i="115"/>
  <c r="I560" i="115" s="1"/>
  <c r="V559" i="115"/>
  <c r="U559" i="115"/>
  <c r="T559" i="115"/>
  <c r="X559" i="115" s="1"/>
  <c r="Y559" i="115" s="1"/>
  <c r="S559" i="115"/>
  <c r="G559" i="115"/>
  <c r="H559" i="115" s="1"/>
  <c r="V558" i="115"/>
  <c r="U558" i="115"/>
  <c r="T558" i="115"/>
  <c r="X558" i="115" s="1"/>
  <c r="Y558" i="115" s="1"/>
  <c r="S558" i="115"/>
  <c r="G558" i="115"/>
  <c r="V557" i="115"/>
  <c r="U557" i="115"/>
  <c r="T557" i="115"/>
  <c r="X557" i="115" s="1"/>
  <c r="Y557" i="115" s="1"/>
  <c r="S557" i="115"/>
  <c r="G557" i="115"/>
  <c r="I557" i="115" s="1"/>
  <c r="V556" i="115"/>
  <c r="U556" i="115"/>
  <c r="T556" i="115"/>
  <c r="X556" i="115" s="1"/>
  <c r="Y556" i="115" s="1"/>
  <c r="S556" i="115"/>
  <c r="G556" i="115"/>
  <c r="V555" i="115"/>
  <c r="U555" i="115"/>
  <c r="T555" i="115"/>
  <c r="S555" i="115"/>
  <c r="G555" i="115"/>
  <c r="H555" i="115" s="1"/>
  <c r="V554" i="115"/>
  <c r="U554" i="115"/>
  <c r="T554" i="115"/>
  <c r="S554" i="115"/>
  <c r="G554" i="115"/>
  <c r="H554" i="115" s="1"/>
  <c r="V553" i="115"/>
  <c r="U553" i="115"/>
  <c r="T553" i="115"/>
  <c r="S553" i="115"/>
  <c r="G553" i="115"/>
  <c r="H553" i="115" s="1"/>
  <c r="V552" i="115"/>
  <c r="U552" i="115"/>
  <c r="T552" i="115"/>
  <c r="X552" i="115" s="1"/>
  <c r="Y552" i="115" s="1"/>
  <c r="S552" i="115"/>
  <c r="G552" i="115"/>
  <c r="I552" i="115" s="1"/>
  <c r="V551" i="115"/>
  <c r="U551" i="115"/>
  <c r="T551" i="115"/>
  <c r="X551" i="115" s="1"/>
  <c r="Y551" i="115" s="1"/>
  <c r="S551" i="115"/>
  <c r="G551" i="115"/>
  <c r="H551" i="115" s="1"/>
  <c r="V550" i="115"/>
  <c r="U550" i="115"/>
  <c r="T550" i="115"/>
  <c r="X550" i="115" s="1"/>
  <c r="Y550" i="115" s="1"/>
  <c r="S550" i="115"/>
  <c r="G550" i="115"/>
  <c r="V549" i="115"/>
  <c r="U549" i="115"/>
  <c r="T549" i="115"/>
  <c r="X549" i="115" s="1"/>
  <c r="Y549" i="115" s="1"/>
  <c r="S549" i="115"/>
  <c r="G549" i="115"/>
  <c r="I549" i="115" s="1"/>
  <c r="V548" i="115"/>
  <c r="U548" i="115"/>
  <c r="T548" i="115"/>
  <c r="X548" i="115" s="1"/>
  <c r="Y548" i="115" s="1"/>
  <c r="S548" i="115"/>
  <c r="G548" i="115"/>
  <c r="V547" i="115"/>
  <c r="U547" i="115"/>
  <c r="T547" i="115"/>
  <c r="X547" i="115" s="1"/>
  <c r="Y547" i="115" s="1"/>
  <c r="S547" i="115"/>
  <c r="G547" i="115"/>
  <c r="V546" i="115"/>
  <c r="U546" i="115"/>
  <c r="T546" i="115"/>
  <c r="S546" i="115"/>
  <c r="G546" i="115"/>
  <c r="I546" i="115" s="1"/>
  <c r="V545" i="115"/>
  <c r="U545" i="115"/>
  <c r="T545" i="115"/>
  <c r="X545" i="115" s="1"/>
  <c r="Y545" i="115" s="1"/>
  <c r="S545" i="115"/>
  <c r="G545" i="115"/>
  <c r="V544" i="115"/>
  <c r="U544" i="115"/>
  <c r="T544" i="115"/>
  <c r="S544" i="115"/>
  <c r="G544" i="115"/>
  <c r="H544" i="115" s="1"/>
  <c r="V543" i="115"/>
  <c r="U543" i="115"/>
  <c r="T543" i="115"/>
  <c r="X543" i="115" s="1"/>
  <c r="Y543" i="115" s="1"/>
  <c r="S543" i="115"/>
  <c r="G543" i="115"/>
  <c r="H543" i="115" s="1"/>
  <c r="V542" i="115"/>
  <c r="U542" i="115"/>
  <c r="T542" i="115"/>
  <c r="S542" i="115"/>
  <c r="G542" i="115"/>
  <c r="V541" i="115"/>
  <c r="U541" i="115"/>
  <c r="T541" i="115"/>
  <c r="X541" i="115" s="1"/>
  <c r="Y541" i="115" s="1"/>
  <c r="S541" i="115"/>
  <c r="G541" i="115"/>
  <c r="I541" i="115" s="1"/>
  <c r="V540" i="115"/>
  <c r="U540" i="115"/>
  <c r="T540" i="115"/>
  <c r="X540" i="115" s="1"/>
  <c r="Y540" i="115" s="1"/>
  <c r="S540" i="115"/>
  <c r="G540" i="115"/>
  <c r="V539" i="115"/>
  <c r="U539" i="115"/>
  <c r="T539" i="115"/>
  <c r="X539" i="115" s="1"/>
  <c r="Y539" i="115" s="1"/>
  <c r="S539" i="115"/>
  <c r="G539" i="115"/>
  <c r="I539" i="115" s="1"/>
  <c r="V538" i="115"/>
  <c r="U538" i="115"/>
  <c r="T538" i="115"/>
  <c r="S538" i="115"/>
  <c r="G538" i="115"/>
  <c r="I538" i="115" s="1"/>
  <c r="V537" i="115"/>
  <c r="U537" i="115"/>
  <c r="T537" i="115"/>
  <c r="S537" i="115"/>
  <c r="G537" i="115"/>
  <c r="H537" i="115" s="1"/>
  <c r="V536" i="115"/>
  <c r="U536" i="115"/>
  <c r="T536" i="115"/>
  <c r="X536" i="115" s="1"/>
  <c r="Y536" i="115" s="1"/>
  <c r="S536" i="115"/>
  <c r="G536" i="115"/>
  <c r="H536" i="115" s="1"/>
  <c r="V535" i="115"/>
  <c r="U535" i="115"/>
  <c r="T535" i="115"/>
  <c r="X535" i="115" s="1"/>
  <c r="Y535" i="115" s="1"/>
  <c r="S535" i="115"/>
  <c r="G535" i="115"/>
  <c r="H535" i="115" s="1"/>
  <c r="V534" i="115"/>
  <c r="U534" i="115"/>
  <c r="T534" i="115"/>
  <c r="X534" i="115" s="1"/>
  <c r="Y534" i="115" s="1"/>
  <c r="S534" i="115"/>
  <c r="G534" i="115"/>
  <c r="V533" i="115"/>
  <c r="U533" i="115"/>
  <c r="T533" i="115"/>
  <c r="X533" i="115" s="1"/>
  <c r="Y533" i="115" s="1"/>
  <c r="S533" i="115"/>
  <c r="G533" i="115"/>
  <c r="I533" i="115" s="1"/>
  <c r="V532" i="115"/>
  <c r="U532" i="115"/>
  <c r="T532" i="115"/>
  <c r="S532" i="115"/>
  <c r="G532" i="115"/>
  <c r="V531" i="115"/>
  <c r="U531" i="115"/>
  <c r="T531" i="115"/>
  <c r="S531" i="115"/>
  <c r="G531" i="115"/>
  <c r="H531" i="115" s="1"/>
  <c r="V530" i="115"/>
  <c r="U530" i="115"/>
  <c r="T530" i="115"/>
  <c r="S530" i="115"/>
  <c r="G530" i="115"/>
  <c r="I530" i="115" s="1"/>
  <c r="V529" i="115"/>
  <c r="U529" i="115"/>
  <c r="T529" i="115"/>
  <c r="S529" i="115"/>
  <c r="G529" i="115"/>
  <c r="H529" i="115" s="1"/>
  <c r="V528" i="115"/>
  <c r="U528" i="115"/>
  <c r="T528" i="115"/>
  <c r="S528" i="115"/>
  <c r="G528" i="115"/>
  <c r="I528" i="115" s="1"/>
  <c r="V527" i="115"/>
  <c r="U527" i="115"/>
  <c r="T527" i="115"/>
  <c r="S527" i="115"/>
  <c r="G527" i="115"/>
  <c r="H527" i="115" s="1"/>
  <c r="V526" i="115"/>
  <c r="U526" i="115"/>
  <c r="T526" i="115"/>
  <c r="X526" i="115" s="1"/>
  <c r="Y526" i="115" s="1"/>
  <c r="S526" i="115"/>
  <c r="G526" i="115"/>
  <c r="V525" i="115"/>
  <c r="U525" i="115"/>
  <c r="T525" i="115"/>
  <c r="X525" i="115" s="1"/>
  <c r="Y525" i="115" s="1"/>
  <c r="S525" i="115"/>
  <c r="G525" i="115"/>
  <c r="I525" i="115" s="1"/>
  <c r="V524" i="115"/>
  <c r="U524" i="115"/>
  <c r="T524" i="115"/>
  <c r="S524" i="115"/>
  <c r="G524" i="115"/>
  <c r="V523" i="115"/>
  <c r="U523" i="115"/>
  <c r="T523" i="115"/>
  <c r="X523" i="115" s="1"/>
  <c r="Y523" i="115" s="1"/>
  <c r="S523" i="115"/>
  <c r="G523" i="115"/>
  <c r="V522" i="115"/>
  <c r="U522" i="115"/>
  <c r="T522" i="115"/>
  <c r="S522" i="115"/>
  <c r="G522" i="115"/>
  <c r="I522" i="115" s="1"/>
  <c r="V521" i="115"/>
  <c r="U521" i="115"/>
  <c r="T521" i="115"/>
  <c r="S521" i="115"/>
  <c r="G521" i="115"/>
  <c r="H521" i="115" s="1"/>
  <c r="V520" i="115"/>
  <c r="U520" i="115"/>
  <c r="T520" i="115"/>
  <c r="S520" i="115"/>
  <c r="G520" i="115"/>
  <c r="I520" i="115" s="1"/>
  <c r="V519" i="115"/>
  <c r="U519" i="115"/>
  <c r="T519" i="115"/>
  <c r="X519" i="115" s="1"/>
  <c r="Y519" i="115" s="1"/>
  <c r="S519" i="115"/>
  <c r="G519" i="115"/>
  <c r="H519" i="115" s="1"/>
  <c r="V518" i="115"/>
  <c r="U518" i="115"/>
  <c r="T518" i="115"/>
  <c r="X518" i="115" s="1"/>
  <c r="Y518" i="115" s="1"/>
  <c r="S518" i="115"/>
  <c r="G518" i="115"/>
  <c r="H518" i="115" s="1"/>
  <c r="V517" i="115"/>
  <c r="U517" i="115"/>
  <c r="T517" i="115"/>
  <c r="X517" i="115" s="1"/>
  <c r="Y517" i="115" s="1"/>
  <c r="S517" i="115"/>
  <c r="G517" i="115"/>
  <c r="I517" i="115" s="1"/>
  <c r="V516" i="115"/>
  <c r="U516" i="115"/>
  <c r="T516" i="115"/>
  <c r="X516" i="115" s="1"/>
  <c r="Y516" i="115" s="1"/>
  <c r="S516" i="115"/>
  <c r="G516" i="115"/>
  <c r="V515" i="115"/>
  <c r="U515" i="115"/>
  <c r="T515" i="115"/>
  <c r="S515" i="115"/>
  <c r="G515" i="115"/>
  <c r="I515" i="115" s="1"/>
  <c r="V514" i="115"/>
  <c r="U514" i="115"/>
  <c r="T514" i="115"/>
  <c r="S514" i="115"/>
  <c r="G514" i="115"/>
  <c r="I514" i="115" s="1"/>
  <c r="V513" i="115"/>
  <c r="U513" i="115"/>
  <c r="T513" i="115"/>
  <c r="X513" i="115" s="1"/>
  <c r="Y513" i="115" s="1"/>
  <c r="S513" i="115"/>
  <c r="G513" i="115"/>
  <c r="V512" i="115"/>
  <c r="U512" i="115"/>
  <c r="T512" i="115"/>
  <c r="X512" i="115" s="1"/>
  <c r="Y512" i="115" s="1"/>
  <c r="S512" i="115"/>
  <c r="G512" i="115"/>
  <c r="I512" i="115" s="1"/>
  <c r="V511" i="115"/>
  <c r="U511" i="115"/>
  <c r="T511" i="115"/>
  <c r="X511" i="115" s="1"/>
  <c r="Y511" i="115" s="1"/>
  <c r="S511" i="115"/>
  <c r="G511" i="115"/>
  <c r="H511" i="115" s="1"/>
  <c r="V510" i="115"/>
  <c r="U510" i="115"/>
  <c r="T510" i="115"/>
  <c r="S510" i="115"/>
  <c r="G510" i="115"/>
  <c r="H510" i="115" s="1"/>
  <c r="V509" i="115"/>
  <c r="U509" i="115"/>
  <c r="T509" i="115"/>
  <c r="S509" i="115"/>
  <c r="G509" i="115"/>
  <c r="H509" i="115" s="1"/>
  <c r="V508" i="115"/>
  <c r="U508" i="115"/>
  <c r="T508" i="115"/>
  <c r="X508" i="115" s="1"/>
  <c r="Y508" i="115" s="1"/>
  <c r="S508" i="115"/>
  <c r="G508" i="115"/>
  <c r="V507" i="115"/>
  <c r="U507" i="115"/>
  <c r="T507" i="115"/>
  <c r="X507" i="115" s="1"/>
  <c r="Y507" i="115" s="1"/>
  <c r="S507" i="115"/>
  <c r="G507" i="115"/>
  <c r="I507" i="115" s="1"/>
  <c r="V506" i="115"/>
  <c r="U506" i="115"/>
  <c r="T506" i="115"/>
  <c r="S506" i="115"/>
  <c r="G506" i="115"/>
  <c r="I506" i="115" s="1"/>
  <c r="V505" i="115"/>
  <c r="U505" i="115"/>
  <c r="T505" i="115"/>
  <c r="X505" i="115" s="1"/>
  <c r="S505" i="115"/>
  <c r="G505" i="115"/>
  <c r="H505" i="115" s="1"/>
  <c r="V504" i="115"/>
  <c r="U504" i="115"/>
  <c r="T504" i="115"/>
  <c r="S504" i="115"/>
  <c r="G504" i="115"/>
  <c r="H504" i="115" s="1"/>
  <c r="V503" i="115"/>
  <c r="U503" i="115"/>
  <c r="T503" i="115"/>
  <c r="X503" i="115" s="1"/>
  <c r="Y503" i="115" s="1"/>
  <c r="S503" i="115"/>
  <c r="G503" i="115"/>
  <c r="H503" i="115" s="1"/>
  <c r="V502" i="115"/>
  <c r="U502" i="115"/>
  <c r="T502" i="115"/>
  <c r="S502" i="115"/>
  <c r="G502" i="115"/>
  <c r="H502" i="115" s="1"/>
  <c r="V501" i="115"/>
  <c r="U501" i="115"/>
  <c r="T501" i="115"/>
  <c r="X501" i="115" s="1"/>
  <c r="Y501" i="115" s="1"/>
  <c r="S501" i="115"/>
  <c r="G501" i="115"/>
  <c r="I501" i="115" s="1"/>
  <c r="V500" i="115"/>
  <c r="U500" i="115"/>
  <c r="T500" i="115"/>
  <c r="X500" i="115" s="1"/>
  <c r="Y500" i="115" s="1"/>
  <c r="S500" i="115"/>
  <c r="G500" i="115"/>
  <c r="H500" i="115" s="1"/>
  <c r="V499" i="115"/>
  <c r="U499" i="115"/>
  <c r="T499" i="115"/>
  <c r="X499" i="115" s="1"/>
  <c r="Y499" i="115" s="1"/>
  <c r="S499" i="115"/>
  <c r="G499" i="115"/>
  <c r="V498" i="115"/>
  <c r="U498" i="115"/>
  <c r="T498" i="115"/>
  <c r="S498" i="115"/>
  <c r="G498" i="115"/>
  <c r="I498" i="115" s="1"/>
  <c r="V497" i="115"/>
  <c r="U497" i="115"/>
  <c r="T497" i="115"/>
  <c r="S497" i="115"/>
  <c r="G497" i="115"/>
  <c r="H497" i="115" s="1"/>
  <c r="V496" i="115"/>
  <c r="U496" i="115"/>
  <c r="T496" i="115"/>
  <c r="X496" i="115" s="1"/>
  <c r="Y496" i="115" s="1"/>
  <c r="S496" i="115"/>
  <c r="G496" i="115"/>
  <c r="I496" i="115" s="1"/>
  <c r="V495" i="115"/>
  <c r="U495" i="115"/>
  <c r="T495" i="115"/>
  <c r="S495" i="115"/>
  <c r="G495" i="115"/>
  <c r="H495" i="115" s="1"/>
  <c r="V494" i="115"/>
  <c r="U494" i="115"/>
  <c r="T494" i="115"/>
  <c r="S494" i="115"/>
  <c r="G494" i="115"/>
  <c r="H494" i="115" s="1"/>
  <c r="V493" i="115"/>
  <c r="U493" i="115"/>
  <c r="T493" i="115"/>
  <c r="S493" i="115"/>
  <c r="G493" i="115"/>
  <c r="I493" i="115" s="1"/>
  <c r="V492" i="115"/>
  <c r="U492" i="115"/>
  <c r="T492" i="115"/>
  <c r="X492" i="115" s="1"/>
  <c r="Y492" i="115" s="1"/>
  <c r="S492" i="115"/>
  <c r="G492" i="115"/>
  <c r="H492" i="115" s="1"/>
  <c r="V491" i="115"/>
  <c r="U491" i="115"/>
  <c r="T491" i="115"/>
  <c r="X491" i="115" s="1"/>
  <c r="Y491" i="115" s="1"/>
  <c r="S491" i="115"/>
  <c r="G491" i="115"/>
  <c r="I491" i="115" s="1"/>
  <c r="V490" i="115"/>
  <c r="U490" i="115"/>
  <c r="T490" i="115"/>
  <c r="S490" i="115"/>
  <c r="G490" i="115"/>
  <c r="H490" i="115" s="1"/>
  <c r="V489" i="115"/>
  <c r="U489" i="115"/>
  <c r="T489" i="115"/>
  <c r="S489" i="115"/>
  <c r="G489" i="115"/>
  <c r="H489" i="115" s="1"/>
  <c r="V488" i="115"/>
  <c r="U488" i="115"/>
  <c r="T488" i="115"/>
  <c r="S488" i="115"/>
  <c r="G488" i="115"/>
  <c r="I488" i="115" s="1"/>
  <c r="V487" i="115"/>
  <c r="U487" i="115"/>
  <c r="T487" i="115"/>
  <c r="X487" i="115" s="1"/>
  <c r="Y487" i="115" s="1"/>
  <c r="S487" i="115"/>
  <c r="G487" i="115"/>
  <c r="I487" i="115" s="1"/>
  <c r="V486" i="115"/>
  <c r="U486" i="115"/>
  <c r="T486" i="115"/>
  <c r="X486" i="115" s="1"/>
  <c r="Y486" i="115" s="1"/>
  <c r="S486" i="115"/>
  <c r="G486" i="115"/>
  <c r="H486" i="115" s="1"/>
  <c r="V485" i="115"/>
  <c r="U485" i="115"/>
  <c r="T485" i="115"/>
  <c r="X485" i="115" s="1"/>
  <c r="Y485" i="115" s="1"/>
  <c r="S485" i="115"/>
  <c r="G485" i="115"/>
  <c r="V484" i="115"/>
  <c r="U484" i="115"/>
  <c r="T484" i="115"/>
  <c r="X484" i="115" s="1"/>
  <c r="Y484" i="115" s="1"/>
  <c r="S484" i="115"/>
  <c r="G484" i="115"/>
  <c r="V483" i="115"/>
  <c r="U483" i="115"/>
  <c r="T483" i="115"/>
  <c r="X483" i="115" s="1"/>
  <c r="Y483" i="115" s="1"/>
  <c r="S483" i="115"/>
  <c r="G483" i="115"/>
  <c r="I483" i="115" s="1"/>
  <c r="V482" i="115"/>
  <c r="U482" i="115"/>
  <c r="T482" i="115"/>
  <c r="S482" i="115"/>
  <c r="G482" i="115"/>
  <c r="I482" i="115" s="1"/>
  <c r="V481" i="115"/>
  <c r="U481" i="115"/>
  <c r="T481" i="115"/>
  <c r="X481" i="115" s="1"/>
  <c r="Y481" i="115" s="1"/>
  <c r="S481" i="115"/>
  <c r="G481" i="115"/>
  <c r="H481" i="115" s="1"/>
  <c r="V480" i="115"/>
  <c r="U480" i="115"/>
  <c r="T480" i="115"/>
  <c r="X480" i="115" s="1"/>
  <c r="Y480" i="115" s="1"/>
  <c r="S480" i="115"/>
  <c r="G480" i="115"/>
  <c r="I480" i="115" s="1"/>
  <c r="V479" i="115"/>
  <c r="U479" i="115"/>
  <c r="T479" i="115"/>
  <c r="X479" i="115" s="1"/>
  <c r="Y479" i="115" s="1"/>
  <c r="S479" i="115"/>
  <c r="G479" i="115"/>
  <c r="V478" i="115"/>
  <c r="U478" i="115"/>
  <c r="T478" i="115"/>
  <c r="X478" i="115" s="1"/>
  <c r="Y478" i="115" s="1"/>
  <c r="S478" i="115"/>
  <c r="G478" i="115"/>
  <c r="I478" i="115" s="1"/>
  <c r="V477" i="115"/>
  <c r="U477" i="115"/>
  <c r="T477" i="115"/>
  <c r="S477" i="115"/>
  <c r="G477" i="115"/>
  <c r="I477" i="115" s="1"/>
  <c r="V476" i="115"/>
  <c r="U476" i="115"/>
  <c r="T476" i="115"/>
  <c r="X476" i="115" s="1"/>
  <c r="S476" i="115"/>
  <c r="G476" i="115"/>
  <c r="H476" i="115" s="1"/>
  <c r="V475" i="115"/>
  <c r="U475" i="115"/>
  <c r="T475" i="115"/>
  <c r="X475" i="115" s="1"/>
  <c r="Y475" i="115" s="1"/>
  <c r="S475" i="115"/>
  <c r="G475" i="115"/>
  <c r="I475" i="115" s="1"/>
  <c r="V474" i="115"/>
  <c r="U474" i="115"/>
  <c r="T474" i="115"/>
  <c r="X474" i="115" s="1"/>
  <c r="Y474" i="115" s="1"/>
  <c r="S474" i="115"/>
  <c r="G474" i="115"/>
  <c r="H474" i="115" s="1"/>
  <c r="V473" i="115"/>
  <c r="U473" i="115"/>
  <c r="T473" i="115"/>
  <c r="S473" i="115"/>
  <c r="G473" i="115"/>
  <c r="I473" i="115" s="1"/>
  <c r="V472" i="115"/>
  <c r="U472" i="115"/>
  <c r="T472" i="115"/>
  <c r="X472" i="115" s="1"/>
  <c r="Y472" i="115" s="1"/>
  <c r="S472" i="115"/>
  <c r="G472" i="115"/>
  <c r="I472" i="115" s="1"/>
  <c r="V471" i="115"/>
  <c r="U471" i="115"/>
  <c r="T471" i="115"/>
  <c r="X471" i="115" s="1"/>
  <c r="Y471" i="115" s="1"/>
  <c r="S471" i="115"/>
  <c r="G471" i="115"/>
  <c r="V470" i="115"/>
  <c r="U470" i="115"/>
  <c r="T470" i="115"/>
  <c r="X470" i="115" s="1"/>
  <c r="Y470" i="115" s="1"/>
  <c r="S470" i="115"/>
  <c r="G470" i="115"/>
  <c r="H470" i="115" s="1"/>
  <c r="V469" i="115"/>
  <c r="U469" i="115"/>
  <c r="T469" i="115"/>
  <c r="S469" i="115"/>
  <c r="G469" i="115"/>
  <c r="I469" i="115" s="1"/>
  <c r="V468" i="115"/>
  <c r="U468" i="115"/>
  <c r="T468" i="115"/>
  <c r="X468" i="115" s="1"/>
  <c r="Y468" i="115" s="1"/>
  <c r="S468" i="115"/>
  <c r="G468" i="115"/>
  <c r="V467" i="115"/>
  <c r="U467" i="115"/>
  <c r="T467" i="115"/>
  <c r="X467" i="115" s="1"/>
  <c r="Y467" i="115" s="1"/>
  <c r="S467" i="115"/>
  <c r="G467" i="115"/>
  <c r="V466" i="115"/>
  <c r="U466" i="115"/>
  <c r="T466" i="115"/>
  <c r="X466" i="115" s="1"/>
  <c r="Y466" i="115" s="1"/>
  <c r="S466" i="115"/>
  <c r="G466" i="115"/>
  <c r="H466" i="115" s="1"/>
  <c r="V465" i="115"/>
  <c r="U465" i="115"/>
  <c r="T465" i="115"/>
  <c r="X465" i="115" s="1"/>
  <c r="Y465" i="115" s="1"/>
  <c r="S465" i="115"/>
  <c r="G465" i="115"/>
  <c r="I465" i="115" s="1"/>
  <c r="V464" i="115"/>
  <c r="U464" i="115"/>
  <c r="T464" i="115"/>
  <c r="X464" i="115" s="1"/>
  <c r="Y464" i="115" s="1"/>
  <c r="S464" i="115"/>
  <c r="G464" i="115"/>
  <c r="I464" i="115" s="1"/>
  <c r="V463" i="115"/>
  <c r="U463" i="115"/>
  <c r="T463" i="115"/>
  <c r="S463" i="115"/>
  <c r="G463" i="115"/>
  <c r="V462" i="115"/>
  <c r="U462" i="115"/>
  <c r="T462" i="115"/>
  <c r="X462" i="115" s="1"/>
  <c r="Y462" i="115" s="1"/>
  <c r="S462" i="115"/>
  <c r="G462" i="115"/>
  <c r="I462" i="115" s="1"/>
  <c r="V461" i="115"/>
  <c r="U461" i="115"/>
  <c r="T461" i="115"/>
  <c r="S461" i="115"/>
  <c r="G461" i="115"/>
  <c r="I461" i="115" s="1"/>
  <c r="V460" i="115"/>
  <c r="U460" i="115"/>
  <c r="T460" i="115"/>
  <c r="S460" i="115"/>
  <c r="G460" i="115"/>
  <c r="H460" i="115" s="1"/>
  <c r="V459" i="115"/>
  <c r="U459" i="115"/>
  <c r="T459" i="115"/>
  <c r="S459" i="115"/>
  <c r="G459" i="115"/>
  <c r="I459" i="115" s="1"/>
  <c r="V458" i="115"/>
  <c r="U458" i="115"/>
  <c r="T458" i="115"/>
  <c r="X458" i="115" s="1"/>
  <c r="Y458" i="115" s="1"/>
  <c r="S458" i="115"/>
  <c r="G458" i="115"/>
  <c r="H458" i="115" s="1"/>
  <c r="V457" i="115"/>
  <c r="U457" i="115"/>
  <c r="T457" i="115"/>
  <c r="S457" i="115"/>
  <c r="G457" i="115"/>
  <c r="I457" i="115" s="1"/>
  <c r="V456" i="115"/>
  <c r="U456" i="115"/>
  <c r="T456" i="115"/>
  <c r="S456" i="115"/>
  <c r="G456" i="115"/>
  <c r="I456" i="115" s="1"/>
  <c r="V455" i="115"/>
  <c r="U455" i="115"/>
  <c r="T455" i="115"/>
  <c r="X455" i="115" s="1"/>
  <c r="Y455" i="115" s="1"/>
  <c r="S455" i="115"/>
  <c r="G455" i="115"/>
  <c r="V454" i="115"/>
  <c r="U454" i="115"/>
  <c r="T454" i="115"/>
  <c r="S454" i="115"/>
  <c r="G454" i="115"/>
  <c r="I454" i="115" s="1"/>
  <c r="V453" i="115"/>
  <c r="U453" i="115"/>
  <c r="T453" i="115"/>
  <c r="S453" i="115"/>
  <c r="G453" i="115"/>
  <c r="H453" i="115" s="1"/>
  <c r="V452" i="115"/>
  <c r="U452" i="115"/>
  <c r="T452" i="115"/>
  <c r="S452" i="115"/>
  <c r="G452" i="115"/>
  <c r="V451" i="115"/>
  <c r="U451" i="115"/>
  <c r="T451" i="115"/>
  <c r="X451" i="115" s="1"/>
  <c r="Y451" i="115" s="1"/>
  <c r="S451" i="115"/>
  <c r="G451" i="115"/>
  <c r="H451" i="115" s="1"/>
  <c r="V450" i="115"/>
  <c r="U450" i="115"/>
  <c r="T450" i="115"/>
  <c r="X450" i="115" s="1"/>
  <c r="Y450" i="115" s="1"/>
  <c r="S450" i="115"/>
  <c r="G450" i="115"/>
  <c r="H450" i="115" s="1"/>
  <c r="V449" i="115"/>
  <c r="U449" i="115"/>
  <c r="T449" i="115"/>
  <c r="X449" i="115" s="1"/>
  <c r="Y449" i="115" s="1"/>
  <c r="S449" i="115"/>
  <c r="G449" i="115"/>
  <c r="I449" i="115" s="1"/>
  <c r="V448" i="115"/>
  <c r="U448" i="115"/>
  <c r="T448" i="115"/>
  <c r="X448" i="115" s="1"/>
  <c r="Y448" i="115" s="1"/>
  <c r="S448" i="115"/>
  <c r="G448" i="115"/>
  <c r="I448" i="115" s="1"/>
  <c r="V447" i="115"/>
  <c r="U447" i="115"/>
  <c r="T447" i="115"/>
  <c r="X447" i="115" s="1"/>
  <c r="Y447" i="115" s="1"/>
  <c r="S447" i="115"/>
  <c r="G447" i="115"/>
  <c r="V446" i="115"/>
  <c r="U446" i="115"/>
  <c r="T446" i="115"/>
  <c r="X446" i="115" s="1"/>
  <c r="Y446" i="115" s="1"/>
  <c r="S446" i="115"/>
  <c r="G446" i="115"/>
  <c r="V445" i="115"/>
  <c r="U445" i="115"/>
  <c r="T445" i="115"/>
  <c r="S445" i="115"/>
  <c r="G445" i="115"/>
  <c r="I445" i="115" s="1"/>
  <c r="V444" i="115"/>
  <c r="U444" i="115"/>
  <c r="T444" i="115"/>
  <c r="X444" i="115" s="1"/>
  <c r="Y444" i="115" s="1"/>
  <c r="S444" i="115"/>
  <c r="G444" i="115"/>
  <c r="H444" i="115" s="1"/>
  <c r="V443" i="115"/>
  <c r="U443" i="115"/>
  <c r="T443" i="115"/>
  <c r="S443" i="115"/>
  <c r="G443" i="115"/>
  <c r="V442" i="115"/>
  <c r="U442" i="115"/>
  <c r="T442" i="115"/>
  <c r="X442" i="115" s="1"/>
  <c r="Y442" i="115" s="1"/>
  <c r="S442" i="115"/>
  <c r="G442" i="115"/>
  <c r="H442" i="115" s="1"/>
  <c r="V441" i="115"/>
  <c r="U441" i="115"/>
  <c r="T441" i="115"/>
  <c r="X441" i="115" s="1"/>
  <c r="Y441" i="115" s="1"/>
  <c r="S441" i="115"/>
  <c r="G441" i="115"/>
  <c r="I441" i="115" s="1"/>
  <c r="V440" i="115"/>
  <c r="U440" i="115"/>
  <c r="T440" i="115"/>
  <c r="S440" i="115"/>
  <c r="G440" i="115"/>
  <c r="I440" i="115" s="1"/>
  <c r="V439" i="115"/>
  <c r="U439" i="115"/>
  <c r="T439" i="115"/>
  <c r="S439" i="115"/>
  <c r="G439" i="115"/>
  <c r="V438" i="115"/>
  <c r="U438" i="115"/>
  <c r="T438" i="115"/>
  <c r="X438" i="115" s="1"/>
  <c r="Y438" i="115" s="1"/>
  <c r="S438" i="115"/>
  <c r="G438" i="115"/>
  <c r="I438" i="115" s="1"/>
  <c r="V437" i="115"/>
  <c r="U437" i="115"/>
  <c r="T437" i="115"/>
  <c r="S437" i="115"/>
  <c r="G437" i="115"/>
  <c r="V436" i="115"/>
  <c r="U436" i="115"/>
  <c r="T436" i="115"/>
  <c r="X436" i="115" s="1"/>
  <c r="S436" i="115"/>
  <c r="G436" i="115"/>
  <c r="V435" i="115"/>
  <c r="U435" i="115"/>
  <c r="T435" i="115"/>
  <c r="X435" i="115" s="1"/>
  <c r="Y435" i="115" s="1"/>
  <c r="S435" i="115"/>
  <c r="G435" i="115"/>
  <c r="H435" i="115" s="1"/>
  <c r="V434" i="115"/>
  <c r="U434" i="115"/>
  <c r="T434" i="115"/>
  <c r="X434" i="115" s="1"/>
  <c r="Y434" i="115" s="1"/>
  <c r="S434" i="115"/>
  <c r="G434" i="115"/>
  <c r="H434" i="115" s="1"/>
  <c r="V433" i="115"/>
  <c r="U433" i="115"/>
  <c r="T433" i="115"/>
  <c r="S433" i="115"/>
  <c r="G433" i="115"/>
  <c r="I433" i="115" s="1"/>
  <c r="V432" i="115"/>
  <c r="U432" i="115"/>
  <c r="T432" i="115"/>
  <c r="X432" i="115" s="1"/>
  <c r="Y432" i="115" s="1"/>
  <c r="S432" i="115"/>
  <c r="G432" i="115"/>
  <c r="H432" i="115" s="1"/>
  <c r="V431" i="115"/>
  <c r="U431" i="115"/>
  <c r="T431" i="115"/>
  <c r="X431" i="115" s="1"/>
  <c r="Y431" i="115" s="1"/>
  <c r="S431" i="115"/>
  <c r="G431" i="115"/>
  <c r="V430" i="115"/>
  <c r="U430" i="115"/>
  <c r="T430" i="115"/>
  <c r="S430" i="115"/>
  <c r="G430" i="115"/>
  <c r="I430" i="115" s="1"/>
  <c r="V429" i="115"/>
  <c r="U429" i="115"/>
  <c r="T429" i="115"/>
  <c r="S429" i="115"/>
  <c r="G429" i="115"/>
  <c r="V428" i="115"/>
  <c r="U428" i="115"/>
  <c r="T428" i="115"/>
  <c r="S428" i="115"/>
  <c r="G428" i="115"/>
  <c r="H428" i="115" s="1"/>
  <c r="V427" i="115"/>
  <c r="U427" i="115"/>
  <c r="T427" i="115"/>
  <c r="X427" i="115" s="1"/>
  <c r="Y427" i="115" s="1"/>
  <c r="S427" i="115"/>
  <c r="G427" i="115"/>
  <c r="V426" i="115"/>
  <c r="U426" i="115"/>
  <c r="T426" i="115"/>
  <c r="X426" i="115" s="1"/>
  <c r="Y426" i="115" s="1"/>
  <c r="S426" i="115"/>
  <c r="G426" i="115"/>
  <c r="H426" i="115" s="1"/>
  <c r="V425" i="115"/>
  <c r="U425" i="115"/>
  <c r="T425" i="115"/>
  <c r="X425" i="115" s="1"/>
  <c r="Y425" i="115" s="1"/>
  <c r="S425" i="115"/>
  <c r="G425" i="115"/>
  <c r="I425" i="115" s="1"/>
  <c r="V424" i="115"/>
  <c r="U424" i="115"/>
  <c r="T424" i="115"/>
  <c r="X424" i="115" s="1"/>
  <c r="Y424" i="115" s="1"/>
  <c r="S424" i="115"/>
  <c r="G424" i="115"/>
  <c r="I424" i="115" s="1"/>
  <c r="V423" i="115"/>
  <c r="U423" i="115"/>
  <c r="T423" i="115"/>
  <c r="X423" i="115" s="1"/>
  <c r="Y423" i="115" s="1"/>
  <c r="S423" i="115"/>
  <c r="G423" i="115"/>
  <c r="V422" i="115"/>
  <c r="U422" i="115"/>
  <c r="T422" i="115"/>
  <c r="X422" i="115" s="1"/>
  <c r="Y422" i="115" s="1"/>
  <c r="S422" i="115"/>
  <c r="G422" i="115"/>
  <c r="V421" i="115"/>
  <c r="U421" i="115"/>
  <c r="T421" i="115"/>
  <c r="S421" i="115"/>
  <c r="G421" i="115"/>
  <c r="H421" i="115" s="1"/>
  <c r="V420" i="115"/>
  <c r="U420" i="115"/>
  <c r="T420" i="115"/>
  <c r="X420" i="115" s="1"/>
  <c r="Y420" i="115" s="1"/>
  <c r="S420" i="115"/>
  <c r="G420" i="115"/>
  <c r="H420" i="115" s="1"/>
  <c r="V419" i="115"/>
  <c r="U419" i="115"/>
  <c r="T419" i="115"/>
  <c r="S419" i="115"/>
  <c r="G419" i="115"/>
  <c r="H419" i="115" s="1"/>
  <c r="V418" i="115"/>
  <c r="U418" i="115"/>
  <c r="T418" i="115"/>
  <c r="S418" i="115"/>
  <c r="G418" i="115"/>
  <c r="H418" i="115" s="1"/>
  <c r="V417" i="115"/>
  <c r="U417" i="115"/>
  <c r="T417" i="115"/>
  <c r="S417" i="115"/>
  <c r="G417" i="115"/>
  <c r="H417" i="115" s="1"/>
  <c r="V416" i="115"/>
  <c r="U416" i="115"/>
  <c r="T416" i="115"/>
  <c r="S416" i="115"/>
  <c r="G416" i="115"/>
  <c r="I416" i="115" s="1"/>
  <c r="V415" i="115"/>
  <c r="U415" i="115"/>
  <c r="T415" i="115"/>
  <c r="X415" i="115" s="1"/>
  <c r="Y415" i="115" s="1"/>
  <c r="S415" i="115"/>
  <c r="G415" i="115"/>
  <c r="H415" i="115" s="1"/>
  <c r="V414" i="115"/>
  <c r="U414" i="115"/>
  <c r="T414" i="115"/>
  <c r="S414" i="115"/>
  <c r="G414" i="115"/>
  <c r="I414" i="115" s="1"/>
  <c r="V413" i="115"/>
  <c r="U413" i="115"/>
  <c r="T413" i="115"/>
  <c r="S413" i="115"/>
  <c r="G413" i="115"/>
  <c r="H413" i="115" s="1"/>
  <c r="V412" i="115"/>
  <c r="U412" i="115"/>
  <c r="T412" i="115"/>
  <c r="X412" i="115" s="1"/>
  <c r="Y412" i="115" s="1"/>
  <c r="S412" i="115"/>
  <c r="G412" i="115"/>
  <c r="I412" i="115" s="1"/>
  <c r="V411" i="115"/>
  <c r="U411" i="115"/>
  <c r="T411" i="115"/>
  <c r="S411" i="115"/>
  <c r="G411" i="115"/>
  <c r="H411" i="115" s="1"/>
  <c r="V410" i="115"/>
  <c r="U410" i="115"/>
  <c r="T410" i="115"/>
  <c r="X410" i="115" s="1"/>
  <c r="Y410" i="115" s="1"/>
  <c r="S410" i="115"/>
  <c r="G410" i="115"/>
  <c r="H410" i="115" s="1"/>
  <c r="V409" i="115"/>
  <c r="U409" i="115"/>
  <c r="T409" i="115"/>
  <c r="S409" i="115"/>
  <c r="G409" i="115"/>
  <c r="V408" i="115"/>
  <c r="U408" i="115"/>
  <c r="T408" i="115"/>
  <c r="X408" i="115" s="1"/>
  <c r="Y408" i="115" s="1"/>
  <c r="S408" i="115"/>
  <c r="G408" i="115"/>
  <c r="H408" i="115" s="1"/>
  <c r="V407" i="115"/>
  <c r="U407" i="115"/>
  <c r="T407" i="115"/>
  <c r="S407" i="115"/>
  <c r="G407" i="115"/>
  <c r="I407" i="115" s="1"/>
  <c r="V406" i="115"/>
  <c r="U406" i="115"/>
  <c r="T406" i="115"/>
  <c r="X406" i="115" s="1"/>
  <c r="Y406" i="115" s="1"/>
  <c r="S406" i="115"/>
  <c r="G406" i="115"/>
  <c r="I406" i="115" s="1"/>
  <c r="V405" i="115"/>
  <c r="U405" i="115"/>
  <c r="T405" i="115"/>
  <c r="X405" i="115" s="1"/>
  <c r="Y405" i="115" s="1"/>
  <c r="S405" i="115"/>
  <c r="G405" i="115"/>
  <c r="V404" i="115"/>
  <c r="U404" i="115"/>
  <c r="T404" i="115"/>
  <c r="X404" i="115" s="1"/>
  <c r="Y404" i="115" s="1"/>
  <c r="S404" i="115"/>
  <c r="G404" i="115"/>
  <c r="I404" i="115" s="1"/>
  <c r="V403" i="115"/>
  <c r="U403" i="115"/>
  <c r="T403" i="115"/>
  <c r="S403" i="115"/>
  <c r="G403" i="115"/>
  <c r="H403" i="115" s="1"/>
  <c r="V402" i="115"/>
  <c r="U402" i="115"/>
  <c r="T402" i="115"/>
  <c r="S402" i="115"/>
  <c r="G402" i="115"/>
  <c r="H402" i="115" s="1"/>
  <c r="V401" i="115"/>
  <c r="U401" i="115"/>
  <c r="T401" i="115"/>
  <c r="S401" i="115"/>
  <c r="G401" i="115"/>
  <c r="I401" i="115" s="1"/>
  <c r="V400" i="115"/>
  <c r="U400" i="115"/>
  <c r="T400" i="115"/>
  <c r="X400" i="115" s="1"/>
  <c r="S400" i="115"/>
  <c r="G400" i="115"/>
  <c r="I400" i="115" s="1"/>
  <c r="V399" i="115"/>
  <c r="U399" i="115"/>
  <c r="T399" i="115"/>
  <c r="X399" i="115" s="1"/>
  <c r="Y399" i="115" s="1"/>
  <c r="S399" i="115"/>
  <c r="G399" i="115"/>
  <c r="H399" i="115" s="1"/>
  <c r="V398" i="115"/>
  <c r="U398" i="115"/>
  <c r="T398" i="115"/>
  <c r="X398" i="115" s="1"/>
  <c r="Y398" i="115" s="1"/>
  <c r="S398" i="115"/>
  <c r="G398" i="115"/>
  <c r="I398" i="115" s="1"/>
  <c r="V397" i="115"/>
  <c r="U397" i="115"/>
  <c r="T397" i="115"/>
  <c r="X397" i="115" s="1"/>
  <c r="Y397" i="115" s="1"/>
  <c r="S397" i="115"/>
  <c r="G397" i="115"/>
  <c r="H397" i="115" s="1"/>
  <c r="V396" i="115"/>
  <c r="U396" i="115"/>
  <c r="T396" i="115"/>
  <c r="X396" i="115" s="1"/>
  <c r="Y396" i="115" s="1"/>
  <c r="S396" i="115"/>
  <c r="G396" i="115"/>
  <c r="I396" i="115" s="1"/>
  <c r="V395" i="115"/>
  <c r="U395" i="115"/>
  <c r="T395" i="115"/>
  <c r="V394" i="115"/>
  <c r="U394" i="115"/>
  <c r="T394" i="115"/>
  <c r="X394" i="115" s="1"/>
  <c r="Y394" i="115" s="1"/>
  <c r="V393" i="115"/>
  <c r="U393" i="115"/>
  <c r="T393" i="115"/>
  <c r="V392" i="115"/>
  <c r="U392" i="115"/>
  <c r="T392" i="115"/>
  <c r="X392" i="115" s="1"/>
  <c r="Y392" i="115" s="1"/>
  <c r="V391" i="115"/>
  <c r="U391" i="115"/>
  <c r="T391" i="115"/>
  <c r="X391" i="115" s="1"/>
  <c r="Y391" i="115" s="1"/>
  <c r="V390" i="115"/>
  <c r="U390" i="115"/>
  <c r="T390" i="115"/>
  <c r="X390" i="115" s="1"/>
  <c r="Y390" i="115" s="1"/>
  <c r="V389" i="115"/>
  <c r="U389" i="115"/>
  <c r="T389" i="115"/>
  <c r="V388" i="115"/>
  <c r="U388" i="115"/>
  <c r="T388" i="115"/>
  <c r="V387" i="115"/>
  <c r="U387" i="115"/>
  <c r="T387" i="115"/>
  <c r="V386" i="115"/>
  <c r="U386" i="115"/>
  <c r="T386" i="115"/>
  <c r="V385" i="115"/>
  <c r="U385" i="115"/>
  <c r="T385" i="115"/>
  <c r="X385" i="115" s="1"/>
  <c r="Y385" i="115" s="1"/>
  <c r="V384" i="115"/>
  <c r="U384" i="115"/>
  <c r="T384" i="115"/>
  <c r="X384" i="115" s="1"/>
  <c r="Y384" i="115" s="1"/>
  <c r="V383" i="115"/>
  <c r="U383" i="115"/>
  <c r="T383" i="115"/>
  <c r="X383" i="115" s="1"/>
  <c r="Y383" i="115" s="1"/>
  <c r="V382" i="115"/>
  <c r="U382" i="115"/>
  <c r="T382" i="115"/>
  <c r="V381" i="115"/>
  <c r="U381" i="115"/>
  <c r="T381" i="115"/>
  <c r="X381" i="115" s="1"/>
  <c r="Y381" i="115" s="1"/>
  <c r="V380" i="115"/>
  <c r="U380" i="115"/>
  <c r="T380" i="115"/>
  <c r="X380" i="115" s="1"/>
  <c r="Y380" i="115" s="1"/>
  <c r="V379" i="115"/>
  <c r="U379" i="115"/>
  <c r="T379" i="115"/>
  <c r="V378" i="115"/>
  <c r="U378" i="115"/>
  <c r="T378" i="115"/>
  <c r="X378" i="115" s="1"/>
  <c r="Y378" i="115" s="1"/>
  <c r="V377" i="115"/>
  <c r="U377" i="115"/>
  <c r="T377" i="115"/>
  <c r="X377" i="115" s="1"/>
  <c r="Y377" i="115" s="1"/>
  <c r="V376" i="115"/>
  <c r="U376" i="115"/>
  <c r="T376" i="115"/>
  <c r="X376" i="115" s="1"/>
  <c r="Y376" i="115" s="1"/>
  <c r="V375" i="115"/>
  <c r="U375" i="115"/>
  <c r="T375" i="115"/>
  <c r="V374" i="115"/>
  <c r="U374" i="115"/>
  <c r="T374" i="115"/>
  <c r="X374" i="115" s="1"/>
  <c r="Y374" i="115" s="1"/>
  <c r="V373" i="115"/>
  <c r="U373" i="115"/>
  <c r="T373" i="115"/>
  <c r="V372" i="115"/>
  <c r="U372" i="115"/>
  <c r="T372" i="115"/>
  <c r="X372" i="115" s="1"/>
  <c r="Y372" i="115" s="1"/>
  <c r="V371" i="115"/>
  <c r="U371" i="115"/>
  <c r="T371" i="115"/>
  <c r="V370" i="115"/>
  <c r="U370" i="115"/>
  <c r="T370" i="115"/>
  <c r="X370" i="115" s="1"/>
  <c r="Y370" i="115" s="1"/>
  <c r="V369" i="115"/>
  <c r="U369" i="115"/>
  <c r="T369" i="115"/>
  <c r="X369" i="115" s="1"/>
  <c r="Y369" i="115" s="1"/>
  <c r="V368" i="115"/>
  <c r="U368" i="115"/>
  <c r="T368" i="115"/>
  <c r="X368" i="115" s="1"/>
  <c r="Y368" i="115" s="1"/>
  <c r="V367" i="115"/>
  <c r="U367" i="115"/>
  <c r="T367" i="115"/>
  <c r="X367" i="115" s="1"/>
  <c r="Y367" i="115" s="1"/>
  <c r="V366" i="115"/>
  <c r="U366" i="115"/>
  <c r="T366" i="115"/>
  <c r="X366" i="115" s="1"/>
  <c r="Y366" i="115" s="1"/>
  <c r="V365" i="115"/>
  <c r="U365" i="115"/>
  <c r="T365" i="115"/>
  <c r="X365" i="115" s="1"/>
  <c r="Y365" i="115" s="1"/>
  <c r="V364" i="115"/>
  <c r="U364" i="115"/>
  <c r="T364" i="115"/>
  <c r="X364" i="115" s="1"/>
  <c r="Y364" i="115" s="1"/>
  <c r="V363" i="115"/>
  <c r="U363" i="115"/>
  <c r="T363" i="115"/>
  <c r="V362" i="115"/>
  <c r="U362" i="115"/>
  <c r="T362" i="115"/>
  <c r="V361" i="115"/>
  <c r="U361" i="115"/>
  <c r="T361" i="115"/>
  <c r="V360" i="115"/>
  <c r="U360" i="115"/>
  <c r="T360" i="115"/>
  <c r="X360" i="115" s="1"/>
  <c r="Y360" i="115" s="1"/>
  <c r="V359" i="115"/>
  <c r="U359" i="115"/>
  <c r="T359" i="115"/>
  <c r="X359" i="115" s="1"/>
  <c r="Y359" i="115" s="1"/>
  <c r="V358" i="115"/>
  <c r="U358" i="115"/>
  <c r="T358" i="115"/>
  <c r="X358" i="115" s="1"/>
  <c r="Y358" i="115" s="1"/>
  <c r="V357" i="115"/>
  <c r="U357" i="115"/>
  <c r="T357" i="115"/>
  <c r="X357" i="115" s="1"/>
  <c r="Y357" i="115" s="1"/>
  <c r="V356" i="115"/>
  <c r="U356" i="115"/>
  <c r="T356" i="115"/>
  <c r="X356" i="115" s="1"/>
  <c r="V355" i="115"/>
  <c r="U355" i="115"/>
  <c r="T355" i="115"/>
  <c r="V354" i="115"/>
  <c r="U354" i="115"/>
  <c r="T354" i="115"/>
  <c r="X354" i="115" s="1"/>
  <c r="V353" i="115"/>
  <c r="U353" i="115"/>
  <c r="T353" i="115"/>
  <c r="X353" i="115" s="1"/>
  <c r="Y353" i="115" s="1"/>
  <c r="V352" i="115"/>
  <c r="U352" i="115"/>
  <c r="T352" i="115"/>
  <c r="X352" i="115" s="1"/>
  <c r="Y352" i="115" s="1"/>
  <c r="V351" i="115"/>
  <c r="U351" i="115"/>
  <c r="T351" i="115"/>
  <c r="V350" i="115"/>
  <c r="U350" i="115"/>
  <c r="T350" i="115"/>
  <c r="X350" i="115" s="1"/>
  <c r="Y350" i="115" s="1"/>
  <c r="V349" i="115"/>
  <c r="U349" i="115"/>
  <c r="T349" i="115"/>
  <c r="V348" i="115"/>
  <c r="U348" i="115"/>
  <c r="T348" i="115"/>
  <c r="V347" i="115"/>
  <c r="U347" i="115"/>
  <c r="T347" i="115"/>
  <c r="V346" i="115"/>
  <c r="U346" i="115"/>
  <c r="T346" i="115"/>
  <c r="V345" i="115"/>
  <c r="U345" i="115"/>
  <c r="T345" i="115"/>
  <c r="X345" i="115" s="1"/>
  <c r="Y345" i="115" s="1"/>
  <c r="V344" i="115"/>
  <c r="U344" i="115"/>
  <c r="T344" i="115"/>
  <c r="X344" i="115" s="1"/>
  <c r="Y344" i="115" s="1"/>
  <c r="V343" i="115"/>
  <c r="U343" i="115"/>
  <c r="T343" i="115"/>
  <c r="X343" i="115" s="1"/>
  <c r="Y343" i="115" s="1"/>
  <c r="V342" i="115"/>
  <c r="U342" i="115"/>
  <c r="T342" i="115"/>
  <c r="X342" i="115" s="1"/>
  <c r="Y342" i="115" s="1"/>
  <c r="V341" i="115"/>
  <c r="U341" i="115"/>
  <c r="T341" i="115"/>
  <c r="X341" i="115" s="1"/>
  <c r="Y341" i="115" s="1"/>
  <c r="V340" i="115"/>
  <c r="U340" i="115"/>
  <c r="T340" i="115"/>
  <c r="X340" i="115" s="1"/>
  <c r="Y340" i="115" s="1"/>
  <c r="V339" i="115"/>
  <c r="U339" i="115"/>
  <c r="T339" i="115"/>
  <c r="V338" i="115"/>
  <c r="U338" i="115"/>
  <c r="T338" i="115"/>
  <c r="V337" i="115"/>
  <c r="U337" i="115"/>
  <c r="T337" i="115"/>
  <c r="V336" i="115"/>
  <c r="U336" i="115"/>
  <c r="T336" i="115"/>
  <c r="X336" i="115" s="1"/>
  <c r="Y336" i="115" s="1"/>
  <c r="V335" i="115"/>
  <c r="U335" i="115"/>
  <c r="T335" i="115"/>
  <c r="X335" i="115" s="1"/>
  <c r="Y335" i="115" s="1"/>
  <c r="V334" i="115"/>
  <c r="U334" i="115"/>
  <c r="T334" i="115"/>
  <c r="X334" i="115" s="1"/>
  <c r="Y334" i="115" s="1"/>
  <c r="V333" i="115"/>
  <c r="U333" i="115"/>
  <c r="T333" i="115"/>
  <c r="X333" i="115" s="1"/>
  <c r="Y333" i="115" s="1"/>
  <c r="V332" i="115"/>
  <c r="U332" i="115"/>
  <c r="T332" i="115"/>
  <c r="V331" i="115"/>
  <c r="U331" i="115"/>
  <c r="T331" i="115"/>
  <c r="V330" i="115"/>
  <c r="U330" i="115"/>
  <c r="T330" i="115"/>
  <c r="X330" i="115" s="1"/>
  <c r="Y330" i="115" s="1"/>
  <c r="V329" i="115"/>
  <c r="U329" i="115"/>
  <c r="T329" i="115"/>
  <c r="X329" i="115" s="1"/>
  <c r="Y329" i="115" s="1"/>
  <c r="V328" i="115"/>
  <c r="U328" i="115"/>
  <c r="T328" i="115"/>
  <c r="X328" i="115" s="1"/>
  <c r="Y328" i="115" s="1"/>
  <c r="V327" i="115"/>
  <c r="U327" i="115"/>
  <c r="T327" i="115"/>
  <c r="V326" i="115"/>
  <c r="U326" i="115"/>
  <c r="T326" i="115"/>
  <c r="X326" i="115" s="1"/>
  <c r="Y326" i="115" s="1"/>
  <c r="V325" i="115"/>
  <c r="U325" i="115"/>
  <c r="T325" i="115"/>
  <c r="X325" i="115" s="1"/>
  <c r="Y325" i="115" s="1"/>
  <c r="V324" i="115"/>
  <c r="U324" i="115"/>
  <c r="T324" i="115"/>
  <c r="X324" i="115" s="1"/>
  <c r="Y324" i="115" s="1"/>
  <c r="V323" i="115"/>
  <c r="U323" i="115"/>
  <c r="T323" i="115"/>
  <c r="V322" i="115"/>
  <c r="U322" i="115"/>
  <c r="T322" i="115"/>
  <c r="X322" i="115" s="1"/>
  <c r="Y322" i="115" s="1"/>
  <c r="V321" i="115"/>
  <c r="U321" i="115"/>
  <c r="T321" i="115"/>
  <c r="X321" i="115" s="1"/>
  <c r="Y321" i="115" s="1"/>
  <c r="V320" i="115"/>
  <c r="U320" i="115"/>
  <c r="T320" i="115"/>
  <c r="X320" i="115" s="1"/>
  <c r="Y320" i="115" s="1"/>
  <c r="V319" i="115"/>
  <c r="U319" i="115"/>
  <c r="T319" i="115"/>
  <c r="X319" i="115" s="1"/>
  <c r="Y319" i="115" s="1"/>
  <c r="V318" i="115"/>
  <c r="U318" i="115"/>
  <c r="T318" i="115"/>
  <c r="X318" i="115" s="1"/>
  <c r="Y318" i="115" s="1"/>
  <c r="V317" i="115"/>
  <c r="U317" i="115"/>
  <c r="T317" i="115"/>
  <c r="X317" i="115" s="1"/>
  <c r="Y317" i="115" s="1"/>
  <c r="V316" i="115"/>
  <c r="U316" i="115"/>
  <c r="T316" i="115"/>
  <c r="X316" i="115" s="1"/>
  <c r="Y316" i="115" s="1"/>
  <c r="V315" i="115"/>
  <c r="U315" i="115"/>
  <c r="T315" i="115"/>
  <c r="V314" i="115"/>
  <c r="U314" i="115"/>
  <c r="T314" i="115"/>
  <c r="V313" i="115"/>
  <c r="U313" i="115"/>
  <c r="T313" i="115"/>
  <c r="V312" i="115"/>
  <c r="U312" i="115"/>
  <c r="T312" i="115"/>
  <c r="V311" i="115"/>
  <c r="U311" i="115"/>
  <c r="T311" i="115"/>
  <c r="V310" i="115"/>
  <c r="U310" i="115"/>
  <c r="T310" i="115"/>
  <c r="X310" i="115" s="1"/>
  <c r="Y310" i="115" s="1"/>
  <c r="V309" i="115"/>
  <c r="U309" i="115"/>
  <c r="T309" i="115"/>
  <c r="X309" i="115" s="1"/>
  <c r="Y309" i="115" s="1"/>
  <c r="V308" i="115"/>
  <c r="U308" i="115"/>
  <c r="T308" i="115"/>
  <c r="X308" i="115" s="1"/>
  <c r="Y308" i="115" s="1"/>
  <c r="V307" i="115"/>
  <c r="U307" i="115"/>
  <c r="T307" i="115"/>
  <c r="V306" i="115"/>
  <c r="U306" i="115"/>
  <c r="T306" i="115"/>
  <c r="V305" i="115"/>
  <c r="U305" i="115"/>
  <c r="T305" i="115"/>
  <c r="V304" i="115"/>
  <c r="U304" i="115"/>
  <c r="T304" i="115"/>
  <c r="X304" i="115" s="1"/>
  <c r="Y304" i="115" s="1"/>
  <c r="V303" i="115"/>
  <c r="U303" i="115"/>
  <c r="T303" i="115"/>
  <c r="X303" i="115" s="1"/>
  <c r="Y303" i="115" s="1"/>
  <c r="V302" i="115"/>
  <c r="U302" i="115"/>
  <c r="T302" i="115"/>
  <c r="X302" i="115" s="1"/>
  <c r="Y302" i="115" s="1"/>
  <c r="V301" i="115"/>
  <c r="U301" i="115"/>
  <c r="T301" i="115"/>
  <c r="X301" i="115" s="1"/>
  <c r="Y301" i="115" s="1"/>
  <c r="V300" i="115"/>
  <c r="U300" i="115"/>
  <c r="T300" i="115"/>
  <c r="X300" i="115" s="1"/>
  <c r="Y300" i="115" s="1"/>
  <c r="V299" i="115"/>
  <c r="U299" i="115"/>
  <c r="T299" i="115"/>
  <c r="V298" i="115"/>
  <c r="U298" i="115"/>
  <c r="T298" i="115"/>
  <c r="X298" i="115" s="1"/>
  <c r="Y298" i="115" s="1"/>
  <c r="V297" i="115"/>
  <c r="U297" i="115"/>
  <c r="T297" i="115"/>
  <c r="X297" i="115" s="1"/>
  <c r="Y297" i="115" s="1"/>
  <c r="V296" i="115"/>
  <c r="U296" i="115"/>
  <c r="T296" i="115"/>
  <c r="X296" i="115" s="1"/>
  <c r="Y296" i="115" s="1"/>
  <c r="V295" i="115"/>
  <c r="U295" i="115"/>
  <c r="T295" i="115"/>
  <c r="X295" i="115" s="1"/>
  <c r="Y295" i="115" s="1"/>
  <c r="V294" i="115"/>
  <c r="U294" i="115"/>
  <c r="T294" i="115"/>
  <c r="V293" i="115"/>
  <c r="U293" i="115"/>
  <c r="T293" i="115"/>
  <c r="X293" i="115" s="1"/>
  <c r="Y293" i="115" s="1"/>
  <c r="V292" i="115"/>
  <c r="U292" i="115"/>
  <c r="T292" i="115"/>
  <c r="V291" i="115"/>
  <c r="U291" i="115"/>
  <c r="T291" i="115"/>
  <c r="V290" i="115"/>
  <c r="U290" i="115"/>
  <c r="T290" i="115"/>
  <c r="X290" i="115" s="1"/>
  <c r="Y290" i="115" s="1"/>
  <c r="V289" i="115"/>
  <c r="U289" i="115"/>
  <c r="T289" i="115"/>
  <c r="V288" i="115"/>
  <c r="U288" i="115"/>
  <c r="T288" i="115"/>
  <c r="X288" i="115" s="1"/>
  <c r="Y288" i="115" s="1"/>
  <c r="V287" i="115"/>
  <c r="U287" i="115"/>
  <c r="T287" i="115"/>
  <c r="X287" i="115" s="1"/>
  <c r="Y287" i="115" s="1"/>
  <c r="V286" i="115"/>
  <c r="U286" i="115"/>
  <c r="T286" i="115"/>
  <c r="X286" i="115" s="1"/>
  <c r="Y286" i="115" s="1"/>
  <c r="V285" i="115"/>
  <c r="U285" i="115"/>
  <c r="T285" i="115"/>
  <c r="V284" i="115"/>
  <c r="U284" i="115"/>
  <c r="T284" i="115"/>
  <c r="X284" i="115" s="1"/>
  <c r="Y284" i="115" s="1"/>
  <c r="V283" i="115"/>
  <c r="U283" i="115"/>
  <c r="T283" i="115"/>
  <c r="V282" i="115"/>
  <c r="U282" i="115"/>
  <c r="T282" i="115"/>
  <c r="V281" i="115"/>
  <c r="U281" i="115"/>
  <c r="T281" i="115"/>
  <c r="X281" i="115" s="1"/>
  <c r="Y281" i="115" s="1"/>
  <c r="V280" i="115"/>
  <c r="U280" i="115"/>
  <c r="T280" i="115"/>
  <c r="X280" i="115" s="1"/>
  <c r="Y280" i="115" s="1"/>
  <c r="V279" i="115"/>
  <c r="U279" i="115"/>
  <c r="T279" i="115"/>
  <c r="X279" i="115" s="1"/>
  <c r="Y279" i="115" s="1"/>
  <c r="V278" i="115"/>
  <c r="U278" i="115"/>
  <c r="T278" i="115"/>
  <c r="X278" i="115" s="1"/>
  <c r="Y278" i="115" s="1"/>
  <c r="V277" i="115"/>
  <c r="U277" i="115"/>
  <c r="T277" i="115"/>
  <c r="X277" i="115" s="1"/>
  <c r="Y277" i="115" s="1"/>
  <c r="V276" i="115"/>
  <c r="U276" i="115"/>
  <c r="T276" i="115"/>
  <c r="X276" i="115" s="1"/>
  <c r="Y276" i="115" s="1"/>
  <c r="V275" i="115"/>
  <c r="U275" i="115"/>
  <c r="T275" i="115"/>
  <c r="V274" i="115"/>
  <c r="U274" i="115"/>
  <c r="T274" i="115"/>
  <c r="V273" i="115"/>
  <c r="U273" i="115"/>
  <c r="T273" i="115"/>
  <c r="X273" i="115" s="1"/>
  <c r="Y273" i="115" s="1"/>
  <c r="V272" i="115"/>
  <c r="U272" i="115"/>
  <c r="T272" i="115"/>
  <c r="X272" i="115" s="1"/>
  <c r="Y272" i="115" s="1"/>
  <c r="V271" i="115"/>
  <c r="U271" i="115"/>
  <c r="T271" i="115"/>
  <c r="X271" i="115" s="1"/>
  <c r="V270" i="115"/>
  <c r="U270" i="115"/>
  <c r="T270" i="115"/>
  <c r="X270" i="115" s="1"/>
  <c r="Y270" i="115" s="1"/>
  <c r="V269" i="115"/>
  <c r="U269" i="115"/>
  <c r="T269" i="115"/>
  <c r="X269" i="115" s="1"/>
  <c r="Y269" i="115" s="1"/>
  <c r="V268" i="115"/>
  <c r="U268" i="115"/>
  <c r="T268" i="115"/>
  <c r="X268" i="115" s="1"/>
  <c r="Y268" i="115" s="1"/>
  <c r="V267" i="115"/>
  <c r="U267" i="115"/>
  <c r="T267" i="115"/>
  <c r="V266" i="115"/>
  <c r="U266" i="115"/>
  <c r="T266" i="115"/>
  <c r="X266" i="115" s="1"/>
  <c r="Y266" i="115" s="1"/>
  <c r="V265" i="115"/>
  <c r="U265" i="115"/>
  <c r="T265" i="115"/>
  <c r="X265" i="115" s="1"/>
  <c r="Y265" i="115" s="1"/>
  <c r="V264" i="115"/>
  <c r="U264" i="115"/>
  <c r="T264" i="115"/>
  <c r="X264" i="115" s="1"/>
  <c r="Y264" i="115" s="1"/>
  <c r="V263" i="115"/>
  <c r="U263" i="115"/>
  <c r="T263" i="115"/>
  <c r="V262" i="115"/>
  <c r="U262" i="115"/>
  <c r="T262" i="115"/>
  <c r="X262" i="115" s="1"/>
  <c r="Y262" i="115" s="1"/>
  <c r="V261" i="115"/>
  <c r="U261" i="115"/>
  <c r="T261" i="115"/>
  <c r="V260" i="115"/>
  <c r="U260" i="115"/>
  <c r="T260" i="115"/>
  <c r="X260" i="115" s="1"/>
  <c r="V259" i="115"/>
  <c r="U259" i="115"/>
  <c r="T259" i="115"/>
  <c r="V258" i="115"/>
  <c r="U258" i="115"/>
  <c r="T258" i="115"/>
  <c r="X258" i="115" s="1"/>
  <c r="Y258" i="115" s="1"/>
  <c r="V257" i="115"/>
  <c r="U257" i="115"/>
  <c r="T257" i="115"/>
  <c r="X257" i="115" s="1"/>
  <c r="Y257" i="115" s="1"/>
  <c r="V256" i="115"/>
  <c r="U256" i="115"/>
  <c r="T256" i="115"/>
  <c r="X256" i="115" s="1"/>
  <c r="Y256" i="115" s="1"/>
  <c r="V255" i="115"/>
  <c r="U255" i="115"/>
  <c r="T255" i="115"/>
  <c r="V254" i="115"/>
  <c r="U254" i="115"/>
  <c r="T254" i="115"/>
  <c r="V253" i="115"/>
  <c r="U253" i="115"/>
  <c r="T253" i="115"/>
  <c r="V252" i="115"/>
  <c r="U252" i="115"/>
  <c r="T252" i="115"/>
  <c r="X252" i="115" s="1"/>
  <c r="Y252" i="115" s="1"/>
  <c r="V251" i="115"/>
  <c r="U251" i="115"/>
  <c r="T251" i="115"/>
  <c r="V250" i="115"/>
  <c r="U250" i="115"/>
  <c r="T250" i="115"/>
  <c r="X250" i="115" s="1"/>
  <c r="V249" i="115"/>
  <c r="U249" i="115"/>
  <c r="T249" i="115"/>
  <c r="V248" i="115"/>
  <c r="U248" i="115"/>
  <c r="T248" i="115"/>
  <c r="X248" i="115" s="1"/>
  <c r="V247" i="115"/>
  <c r="U247" i="115"/>
  <c r="T247" i="115"/>
  <c r="X247" i="115" s="1"/>
  <c r="Y247" i="115" s="1"/>
  <c r="V246" i="115"/>
  <c r="U246" i="115"/>
  <c r="T246" i="115"/>
  <c r="X246" i="115" s="1"/>
  <c r="Y246" i="115" s="1"/>
  <c r="V245" i="115"/>
  <c r="U245" i="115"/>
  <c r="T245" i="115"/>
  <c r="X245" i="115" s="1"/>
  <c r="Y245" i="115" s="1"/>
  <c r="V244" i="115"/>
  <c r="U244" i="115"/>
  <c r="T244" i="115"/>
  <c r="V243" i="115"/>
  <c r="U243" i="115"/>
  <c r="T243" i="115"/>
  <c r="X243" i="115" s="1"/>
  <c r="Y243" i="115" s="1"/>
  <c r="V242" i="115"/>
  <c r="U242" i="115"/>
  <c r="T242" i="115"/>
  <c r="X242" i="115" s="1"/>
  <c r="Y242" i="115" s="1"/>
  <c r="V241" i="115"/>
  <c r="U241" i="115"/>
  <c r="T241" i="115"/>
  <c r="V240" i="115"/>
  <c r="U240" i="115"/>
  <c r="T240" i="115"/>
  <c r="X240" i="115" s="1"/>
  <c r="Y240" i="115" s="1"/>
  <c r="V239" i="115"/>
  <c r="U239" i="115"/>
  <c r="T239" i="115"/>
  <c r="V238" i="115"/>
  <c r="U238" i="115"/>
  <c r="T238" i="115"/>
  <c r="X238" i="115" s="1"/>
  <c r="Y238" i="115" s="1"/>
  <c r="V237" i="115"/>
  <c r="U237" i="115"/>
  <c r="T237" i="115"/>
  <c r="V236" i="115"/>
  <c r="U236" i="115"/>
  <c r="T236" i="115"/>
  <c r="X236" i="115" s="1"/>
  <c r="Y236" i="115" s="1"/>
  <c r="V235" i="115"/>
  <c r="U235" i="115"/>
  <c r="T235" i="115"/>
  <c r="X235" i="115" s="1"/>
  <c r="Y235" i="115" s="1"/>
  <c r="V234" i="115"/>
  <c r="U234" i="115"/>
  <c r="T234" i="115"/>
  <c r="X234" i="115" s="1"/>
  <c r="Y234" i="115" s="1"/>
  <c r="V233" i="115"/>
  <c r="U233" i="115"/>
  <c r="T233" i="115"/>
  <c r="V232" i="115"/>
  <c r="U232" i="115"/>
  <c r="T232" i="115"/>
  <c r="X232" i="115" s="1"/>
  <c r="Y232" i="115" s="1"/>
  <c r="V231" i="115"/>
  <c r="U231" i="115"/>
  <c r="T231" i="115"/>
  <c r="V230" i="115"/>
  <c r="U230" i="115"/>
  <c r="T230" i="115"/>
  <c r="X230" i="115" s="1"/>
  <c r="Y230" i="115" s="1"/>
  <c r="V229" i="115"/>
  <c r="U229" i="115"/>
  <c r="T229" i="115"/>
  <c r="V228" i="115"/>
  <c r="U228" i="115"/>
  <c r="T228" i="115"/>
  <c r="X228" i="115" s="1"/>
  <c r="Y228" i="115" s="1"/>
  <c r="V227" i="115"/>
  <c r="U227" i="115"/>
  <c r="T227" i="115"/>
  <c r="V226" i="115"/>
  <c r="U226" i="115"/>
  <c r="T226" i="115"/>
  <c r="X226" i="115" s="1"/>
  <c r="Y226" i="115" s="1"/>
  <c r="V225" i="115"/>
  <c r="U225" i="115"/>
  <c r="T225" i="115"/>
  <c r="V224" i="115"/>
  <c r="U224" i="115"/>
  <c r="T224" i="115"/>
  <c r="X224" i="115" s="1"/>
  <c r="Y224" i="115" s="1"/>
  <c r="V223" i="115"/>
  <c r="U223" i="115"/>
  <c r="T223" i="115"/>
  <c r="X223" i="115" s="1"/>
  <c r="Y223" i="115" s="1"/>
  <c r="V222" i="115"/>
  <c r="U222" i="115"/>
  <c r="T222" i="115"/>
  <c r="X222" i="115" s="1"/>
  <c r="Y222" i="115" s="1"/>
  <c r="V221" i="115"/>
  <c r="U221" i="115"/>
  <c r="T221" i="115"/>
  <c r="X221" i="115" s="1"/>
  <c r="Y221" i="115" s="1"/>
  <c r="V220" i="115"/>
  <c r="U220" i="115"/>
  <c r="T220" i="115"/>
  <c r="X220" i="115" s="1"/>
  <c r="Y220" i="115" s="1"/>
  <c r="V219" i="115"/>
  <c r="U219" i="115"/>
  <c r="T219" i="115"/>
  <c r="X219" i="115" s="1"/>
  <c r="Y219" i="115" s="1"/>
  <c r="V218" i="115"/>
  <c r="U218" i="115"/>
  <c r="T218" i="115"/>
  <c r="V217" i="115"/>
  <c r="U217" i="115"/>
  <c r="T217" i="115"/>
  <c r="V216" i="115"/>
  <c r="U216" i="115"/>
  <c r="T216" i="115"/>
  <c r="X216" i="115" s="1"/>
  <c r="Y216" i="115" s="1"/>
  <c r="V215" i="115"/>
  <c r="U215" i="115"/>
  <c r="T215" i="115"/>
  <c r="X215" i="115" s="1"/>
  <c r="Y215" i="115" s="1"/>
  <c r="V214" i="115"/>
  <c r="U214" i="115"/>
  <c r="T214" i="115"/>
  <c r="X214" i="115" s="1"/>
  <c r="Y214" i="115" s="1"/>
  <c r="V213" i="115"/>
  <c r="U213" i="115"/>
  <c r="T213" i="115"/>
  <c r="X213" i="115" s="1"/>
  <c r="Y213" i="115" s="1"/>
  <c r="V212" i="115"/>
  <c r="U212" i="115"/>
  <c r="T212" i="115"/>
  <c r="V211" i="115"/>
  <c r="U211" i="115"/>
  <c r="T211" i="115"/>
  <c r="X211" i="115" s="1"/>
  <c r="Y211" i="115" s="1"/>
  <c r="V210" i="115"/>
  <c r="U210" i="115"/>
  <c r="T210" i="115"/>
  <c r="V209" i="115"/>
  <c r="U209" i="115"/>
  <c r="T209" i="115"/>
  <c r="X209" i="115" s="1"/>
  <c r="Y209" i="115" s="1"/>
  <c r="V208" i="115"/>
  <c r="U208" i="115"/>
  <c r="T208" i="115"/>
  <c r="X208" i="115" s="1"/>
  <c r="V207" i="115"/>
  <c r="U207" i="115"/>
  <c r="T207" i="115"/>
  <c r="X207" i="115" s="1"/>
  <c r="Y207" i="115" s="1"/>
  <c r="V206" i="115"/>
  <c r="U206" i="115"/>
  <c r="T206" i="115"/>
  <c r="X206" i="115" s="1"/>
  <c r="Y206" i="115" s="1"/>
  <c r="V205" i="115"/>
  <c r="U205" i="115"/>
  <c r="T205" i="115"/>
  <c r="X205" i="115" s="1"/>
  <c r="Y205" i="115" s="1"/>
  <c r="V204" i="115"/>
  <c r="U204" i="115"/>
  <c r="T204" i="115"/>
  <c r="X204" i="115" s="1"/>
  <c r="Y204" i="115" s="1"/>
  <c r="V203" i="115"/>
  <c r="U203" i="115"/>
  <c r="T203" i="115"/>
  <c r="V202" i="115"/>
  <c r="U202" i="115"/>
  <c r="T202" i="115"/>
  <c r="X202" i="115" s="1"/>
  <c r="Y202" i="115" s="1"/>
  <c r="V201" i="115"/>
  <c r="U201" i="115"/>
  <c r="T201" i="115"/>
  <c r="V200" i="115"/>
  <c r="U200" i="115"/>
  <c r="T200" i="115"/>
  <c r="X200" i="115" s="1"/>
  <c r="Y200" i="115" s="1"/>
  <c r="V199" i="115"/>
  <c r="U199" i="115"/>
  <c r="T199" i="115"/>
  <c r="X199" i="115" s="1"/>
  <c r="Y199" i="115" s="1"/>
  <c r="V198" i="115"/>
  <c r="U198" i="115"/>
  <c r="T198" i="115"/>
  <c r="X198" i="115" s="1"/>
  <c r="Y198" i="115" s="1"/>
  <c r="V197" i="115"/>
  <c r="U197" i="115"/>
  <c r="T197" i="115"/>
  <c r="V196" i="115"/>
  <c r="U196" i="115"/>
  <c r="T196" i="115"/>
  <c r="X196" i="115" s="1"/>
  <c r="Y196" i="115" s="1"/>
  <c r="V195" i="115"/>
  <c r="U195" i="115"/>
  <c r="T195" i="115"/>
  <c r="V194" i="115"/>
  <c r="U194" i="115"/>
  <c r="T194" i="115"/>
  <c r="V193" i="115"/>
  <c r="U193" i="115"/>
  <c r="T193" i="115"/>
  <c r="X193" i="115" s="1"/>
  <c r="Y193" i="115" s="1"/>
  <c r="V192" i="115"/>
  <c r="U192" i="115"/>
  <c r="T192" i="115"/>
  <c r="V191" i="115"/>
  <c r="U191" i="115"/>
  <c r="T191" i="115"/>
  <c r="X191" i="115" s="1"/>
  <c r="Y191" i="115" s="1"/>
  <c r="V190" i="115"/>
  <c r="U190" i="115"/>
  <c r="T190" i="115"/>
  <c r="V189" i="115"/>
  <c r="U189" i="115"/>
  <c r="T189" i="115"/>
  <c r="X189" i="115" s="1"/>
  <c r="Y189" i="115" s="1"/>
  <c r="V188" i="115"/>
  <c r="U188" i="115"/>
  <c r="T188" i="115"/>
  <c r="X188" i="115" s="1"/>
  <c r="Y188" i="115" s="1"/>
  <c r="V187" i="115"/>
  <c r="U187" i="115"/>
  <c r="T187" i="115"/>
  <c r="X187" i="115" s="1"/>
  <c r="Y187" i="115" s="1"/>
  <c r="V186" i="115"/>
  <c r="U186" i="115"/>
  <c r="T186" i="115"/>
  <c r="V185" i="115"/>
  <c r="U185" i="115"/>
  <c r="T185" i="115"/>
  <c r="X185" i="115" s="1"/>
  <c r="Y185" i="115" s="1"/>
  <c r="V184" i="115"/>
  <c r="U184" i="115"/>
  <c r="T184" i="115"/>
  <c r="V183" i="115"/>
  <c r="U183" i="115"/>
  <c r="T183" i="115"/>
  <c r="X183" i="115" s="1"/>
  <c r="Y183" i="115" s="1"/>
  <c r="V182" i="115"/>
  <c r="U182" i="115"/>
  <c r="T182" i="115"/>
  <c r="X182" i="115" s="1"/>
  <c r="Y182" i="115" s="1"/>
  <c r="V181" i="115"/>
  <c r="U181" i="115"/>
  <c r="T181" i="115"/>
  <c r="X181" i="115" s="1"/>
  <c r="Y181" i="115" s="1"/>
  <c r="V180" i="115"/>
  <c r="U180" i="115"/>
  <c r="T180" i="115"/>
  <c r="X180" i="115" s="1"/>
  <c r="Y180" i="115" s="1"/>
  <c r="V179" i="115"/>
  <c r="U179" i="115"/>
  <c r="T179" i="115"/>
  <c r="X179" i="115" s="1"/>
  <c r="Y179" i="115" s="1"/>
  <c r="V178" i="115"/>
  <c r="U178" i="115"/>
  <c r="T178" i="115"/>
  <c r="V177" i="115"/>
  <c r="U177" i="115"/>
  <c r="T177" i="115"/>
  <c r="X177" i="115" s="1"/>
  <c r="Y177" i="115" s="1"/>
  <c r="V176" i="115"/>
  <c r="U176" i="115"/>
  <c r="T176" i="115"/>
  <c r="V175" i="115"/>
  <c r="U175" i="115"/>
  <c r="T175" i="115"/>
  <c r="X175" i="115" s="1"/>
  <c r="Y175" i="115" s="1"/>
  <c r="V174" i="115"/>
  <c r="U174" i="115"/>
  <c r="T174" i="115"/>
  <c r="X174" i="115" s="1"/>
  <c r="Y174" i="115" s="1"/>
  <c r="V173" i="115"/>
  <c r="U173" i="115"/>
  <c r="T173" i="115"/>
  <c r="X173" i="115" s="1"/>
  <c r="Y173" i="115" s="1"/>
  <c r="V172" i="115"/>
  <c r="U172" i="115"/>
  <c r="T172" i="115"/>
  <c r="X172" i="115" s="1"/>
  <c r="Y172" i="115" s="1"/>
  <c r="V171" i="115"/>
  <c r="U171" i="115"/>
  <c r="T171" i="115"/>
  <c r="X171" i="115" s="1"/>
  <c r="Y171" i="115" s="1"/>
  <c r="V170" i="115"/>
  <c r="U170" i="115"/>
  <c r="T170" i="115"/>
  <c r="V169" i="115"/>
  <c r="U169" i="115"/>
  <c r="T169" i="115"/>
  <c r="X169" i="115" s="1"/>
  <c r="Y169" i="115" s="1"/>
  <c r="V168" i="115"/>
  <c r="U168" i="115"/>
  <c r="T168" i="115"/>
  <c r="V167" i="115"/>
  <c r="U167" i="115"/>
  <c r="T167" i="115"/>
  <c r="X167" i="115" s="1"/>
  <c r="Y167" i="115" s="1"/>
  <c r="V166" i="115"/>
  <c r="U166" i="115"/>
  <c r="T166" i="115"/>
  <c r="X166" i="115" s="1"/>
  <c r="Y166" i="115" s="1"/>
  <c r="V165" i="115"/>
  <c r="U165" i="115"/>
  <c r="T165" i="115"/>
  <c r="X165" i="115" s="1"/>
  <c r="Y165" i="115" s="1"/>
  <c r="V164" i="115"/>
  <c r="U164" i="115"/>
  <c r="T164" i="115"/>
  <c r="X164" i="115" s="1"/>
  <c r="Y164" i="115" s="1"/>
  <c r="V163" i="115"/>
  <c r="U163" i="115"/>
  <c r="T163" i="115"/>
  <c r="X163" i="115" s="1"/>
  <c r="Y163" i="115" s="1"/>
  <c r="V162" i="115"/>
  <c r="U162" i="115"/>
  <c r="T162" i="115"/>
  <c r="V161" i="115"/>
  <c r="U161" i="115"/>
  <c r="T161" i="115"/>
  <c r="V160" i="115"/>
  <c r="U160" i="115"/>
  <c r="T160" i="115"/>
  <c r="V159" i="115"/>
  <c r="U159" i="115"/>
  <c r="T159" i="115"/>
  <c r="X159" i="115" s="1"/>
  <c r="Y159" i="115" s="1"/>
  <c r="V158" i="115"/>
  <c r="U158" i="115"/>
  <c r="T158" i="115"/>
  <c r="X158" i="115" s="1"/>
  <c r="Y158" i="115" s="1"/>
  <c r="V157" i="115"/>
  <c r="U157" i="115"/>
  <c r="T157" i="115"/>
  <c r="X157" i="115" s="1"/>
  <c r="Y157" i="115" s="1"/>
  <c r="V156" i="115"/>
  <c r="U156" i="115"/>
  <c r="T156" i="115"/>
  <c r="X156" i="115" s="1"/>
  <c r="Y156" i="115" s="1"/>
  <c r="V155" i="115"/>
  <c r="U155" i="115"/>
  <c r="T155" i="115"/>
  <c r="X155" i="115" s="1"/>
  <c r="Y155" i="115" s="1"/>
  <c r="V154" i="115"/>
  <c r="U154" i="115"/>
  <c r="T154" i="115"/>
  <c r="V153" i="115"/>
  <c r="U153" i="115"/>
  <c r="T153" i="115"/>
  <c r="X153" i="115" s="1"/>
  <c r="Y153" i="115" s="1"/>
  <c r="V152" i="115"/>
  <c r="U152" i="115"/>
  <c r="T152" i="115"/>
  <c r="V151" i="115"/>
  <c r="U151" i="115"/>
  <c r="T151" i="115"/>
  <c r="X151" i="115" s="1"/>
  <c r="Y151" i="115" s="1"/>
  <c r="V150" i="115"/>
  <c r="U150" i="115"/>
  <c r="T150" i="115"/>
  <c r="X150" i="115" s="1"/>
  <c r="Y150" i="115" s="1"/>
  <c r="V149" i="115"/>
  <c r="U149" i="115"/>
  <c r="T149" i="115"/>
  <c r="X149" i="115" s="1"/>
  <c r="Y149" i="115" s="1"/>
  <c r="V148" i="115"/>
  <c r="U148" i="115"/>
  <c r="T148" i="115"/>
  <c r="X148" i="115" s="1"/>
  <c r="Y148" i="115" s="1"/>
  <c r="V147" i="115"/>
  <c r="U147" i="115"/>
  <c r="T147" i="115"/>
  <c r="V146" i="115"/>
  <c r="U146" i="115"/>
  <c r="T146" i="115"/>
  <c r="V145" i="115"/>
  <c r="U145" i="115"/>
  <c r="T145" i="115"/>
  <c r="X145" i="115" s="1"/>
  <c r="Y145" i="115" s="1"/>
  <c r="V144" i="115"/>
  <c r="U144" i="115"/>
  <c r="T144" i="115"/>
  <c r="V143" i="115"/>
  <c r="U143" i="115"/>
  <c r="T143" i="115"/>
  <c r="X143" i="115" s="1"/>
  <c r="Y143" i="115" s="1"/>
  <c r="V142" i="115"/>
  <c r="U142" i="115"/>
  <c r="T142" i="115"/>
  <c r="X142" i="115" s="1"/>
  <c r="Y142" i="115" s="1"/>
  <c r="V141" i="115"/>
  <c r="U141" i="115"/>
  <c r="T141" i="115"/>
  <c r="X141" i="115" s="1"/>
  <c r="Y141" i="115" s="1"/>
  <c r="V140" i="115"/>
  <c r="U140" i="115"/>
  <c r="T140" i="115"/>
  <c r="X140" i="115" s="1"/>
  <c r="Y140" i="115" s="1"/>
  <c r="V139" i="115"/>
  <c r="U139" i="115"/>
  <c r="T139" i="115"/>
  <c r="X139" i="115" s="1"/>
  <c r="Y139" i="115" s="1"/>
  <c r="V138" i="115"/>
  <c r="U138" i="115"/>
  <c r="T138" i="115"/>
  <c r="V137" i="115"/>
  <c r="U137" i="115"/>
  <c r="T137" i="115"/>
  <c r="X137" i="115" s="1"/>
  <c r="Y137" i="115" s="1"/>
  <c r="V136" i="115"/>
  <c r="U136" i="115"/>
  <c r="T136" i="115"/>
  <c r="V135" i="115"/>
  <c r="U135" i="115"/>
  <c r="T135" i="115"/>
  <c r="X135" i="115" s="1"/>
  <c r="Y135" i="115" s="1"/>
  <c r="V134" i="115"/>
  <c r="U134" i="115"/>
  <c r="T134" i="115"/>
  <c r="X134" i="115" s="1"/>
  <c r="Y134" i="115" s="1"/>
  <c r="V133" i="115"/>
  <c r="U133" i="115"/>
  <c r="T133" i="115"/>
  <c r="X133" i="115" s="1"/>
  <c r="Y133" i="115" s="1"/>
  <c r="V132" i="115"/>
  <c r="U132" i="115"/>
  <c r="T132" i="115"/>
  <c r="X132" i="115" s="1"/>
  <c r="Y132" i="115" s="1"/>
  <c r="V131" i="115"/>
  <c r="U131" i="115"/>
  <c r="T131" i="115"/>
  <c r="V130" i="115"/>
  <c r="U130" i="115"/>
  <c r="T130" i="115"/>
  <c r="V129" i="115"/>
  <c r="U129" i="115"/>
  <c r="T129" i="115"/>
  <c r="V128" i="115"/>
  <c r="U128" i="115"/>
  <c r="T128" i="115"/>
  <c r="V127" i="115"/>
  <c r="U127" i="115"/>
  <c r="T127" i="115"/>
  <c r="X127" i="115" s="1"/>
  <c r="Y127" i="115" s="1"/>
  <c r="V126" i="115"/>
  <c r="U126" i="115"/>
  <c r="T126" i="115"/>
  <c r="V125" i="115"/>
  <c r="U125" i="115"/>
  <c r="T125" i="115"/>
  <c r="X125" i="115" s="1"/>
  <c r="Y125" i="115" s="1"/>
  <c r="V124" i="115"/>
  <c r="U124" i="115"/>
  <c r="T124" i="115"/>
  <c r="X124" i="115" s="1"/>
  <c r="Y124" i="115" s="1"/>
  <c r="V123" i="115"/>
  <c r="U123" i="115"/>
  <c r="T123" i="115"/>
  <c r="V122" i="115"/>
  <c r="U122" i="115"/>
  <c r="T122" i="115"/>
  <c r="V121" i="115"/>
  <c r="U121" i="115"/>
  <c r="T121" i="115"/>
  <c r="V120" i="115"/>
  <c r="U120" i="115"/>
  <c r="T120" i="115"/>
  <c r="X120" i="115" s="1"/>
  <c r="Y120" i="115" s="1"/>
  <c r="V119" i="115"/>
  <c r="U119" i="115"/>
  <c r="T119" i="115"/>
  <c r="X119" i="115" s="1"/>
  <c r="Y119" i="115" s="1"/>
  <c r="V118" i="115"/>
  <c r="U118" i="115"/>
  <c r="T118" i="115"/>
  <c r="X118" i="115" s="1"/>
  <c r="Y118" i="115" s="1"/>
  <c r="V117" i="115"/>
  <c r="U117" i="115"/>
  <c r="T117" i="115"/>
  <c r="X117" i="115" s="1"/>
  <c r="Y117" i="115" s="1"/>
  <c r="V116" i="115"/>
  <c r="U116" i="115"/>
  <c r="T116" i="115"/>
  <c r="X116" i="115" s="1"/>
  <c r="Y116" i="115" s="1"/>
  <c r="V115" i="115"/>
  <c r="U115" i="115"/>
  <c r="T115" i="115"/>
  <c r="X115" i="115" s="1"/>
  <c r="Y115" i="115" s="1"/>
  <c r="V114" i="115"/>
  <c r="U114" i="115"/>
  <c r="T114" i="115"/>
  <c r="V113" i="115"/>
  <c r="U113" i="115"/>
  <c r="T113" i="115"/>
  <c r="X113" i="115" s="1"/>
  <c r="Y113" i="115" s="1"/>
  <c r="V112" i="115"/>
  <c r="U112" i="115"/>
  <c r="T112" i="115"/>
  <c r="X112" i="115" s="1"/>
  <c r="Y112" i="115" s="1"/>
  <c r="V111" i="115"/>
  <c r="U111" i="115"/>
  <c r="T111" i="115"/>
  <c r="X111" i="115" s="1"/>
  <c r="Y111" i="115" s="1"/>
  <c r="V110" i="115"/>
  <c r="U110" i="115"/>
  <c r="T110" i="115"/>
  <c r="X110" i="115" s="1"/>
  <c r="Y110" i="115" s="1"/>
  <c r="V109" i="115"/>
  <c r="U109" i="115"/>
  <c r="T109" i="115"/>
  <c r="X109" i="115" s="1"/>
  <c r="Y109" i="115" s="1"/>
  <c r="V108" i="115"/>
  <c r="U108" i="115"/>
  <c r="T108" i="115"/>
  <c r="X108" i="115" s="1"/>
  <c r="Y108" i="115" s="1"/>
  <c r="V107" i="115"/>
  <c r="U107" i="115"/>
  <c r="T107" i="115"/>
  <c r="X107" i="115" s="1"/>
  <c r="Y107" i="115" s="1"/>
  <c r="V106" i="115"/>
  <c r="U106" i="115"/>
  <c r="T106" i="115"/>
  <c r="V105" i="115"/>
  <c r="U105" i="115"/>
  <c r="T105" i="115"/>
  <c r="V104" i="115"/>
  <c r="U104" i="115"/>
  <c r="T104" i="115"/>
  <c r="X104" i="115" s="1"/>
  <c r="Y104" i="115" s="1"/>
  <c r="V103" i="115"/>
  <c r="U103" i="115"/>
  <c r="T103" i="115"/>
  <c r="X103" i="115" s="1"/>
  <c r="Y103" i="115" s="1"/>
  <c r="V102" i="115"/>
  <c r="U102" i="115"/>
  <c r="T102" i="115"/>
  <c r="X102" i="115" s="1"/>
  <c r="Y102" i="115" s="1"/>
  <c r="V101" i="115"/>
  <c r="U101" i="115"/>
  <c r="T101" i="115"/>
  <c r="X101" i="115" s="1"/>
  <c r="Y101" i="115" s="1"/>
  <c r="V100" i="115"/>
  <c r="U100" i="115"/>
  <c r="T100" i="115"/>
  <c r="X100" i="115" s="1"/>
  <c r="Y100" i="115" s="1"/>
  <c r="V99" i="115"/>
  <c r="U99" i="115"/>
  <c r="T99" i="115"/>
  <c r="X99" i="115" s="1"/>
  <c r="Y99" i="115" s="1"/>
  <c r="V98" i="115"/>
  <c r="U98" i="115"/>
  <c r="T98" i="115"/>
  <c r="V97" i="115"/>
  <c r="U97" i="115"/>
  <c r="T97" i="115"/>
  <c r="X97" i="115" s="1"/>
  <c r="Y97" i="115" s="1"/>
  <c r="V96" i="115"/>
  <c r="U96" i="115"/>
  <c r="T96" i="115"/>
  <c r="X96" i="115" s="1"/>
  <c r="Y96" i="115" s="1"/>
  <c r="V95" i="115"/>
  <c r="U95" i="115"/>
  <c r="T95" i="115"/>
  <c r="X95" i="115" s="1"/>
  <c r="Y95" i="115" s="1"/>
  <c r="V94" i="115"/>
  <c r="U94" i="115"/>
  <c r="T94" i="115"/>
  <c r="V93" i="115"/>
  <c r="U93" i="115"/>
  <c r="T93" i="115"/>
  <c r="X93" i="115" s="1"/>
  <c r="Y93" i="115" s="1"/>
  <c r="V92" i="115"/>
  <c r="U92" i="115"/>
  <c r="T92" i="115"/>
  <c r="X92" i="115" s="1"/>
  <c r="Y92" i="115" s="1"/>
  <c r="V91" i="115"/>
  <c r="U91" i="115"/>
  <c r="T91" i="115"/>
  <c r="X91" i="115" s="1"/>
  <c r="Y91" i="115" s="1"/>
  <c r="V90" i="115"/>
  <c r="U90" i="115"/>
  <c r="T90" i="115"/>
  <c r="V89" i="115"/>
  <c r="U89" i="115"/>
  <c r="T89" i="115"/>
  <c r="V88" i="115"/>
  <c r="U88" i="115"/>
  <c r="T88" i="115"/>
  <c r="X88" i="115" s="1"/>
  <c r="Y88" i="115" s="1"/>
  <c r="V87" i="115"/>
  <c r="U87" i="115"/>
  <c r="T87" i="115"/>
  <c r="X87" i="115" s="1"/>
  <c r="Y87" i="115" s="1"/>
  <c r="V86" i="115"/>
  <c r="U86" i="115"/>
  <c r="T86" i="115"/>
  <c r="X86" i="115" s="1"/>
  <c r="Y86" i="115" s="1"/>
  <c r="V85" i="115"/>
  <c r="U85" i="115"/>
  <c r="T85" i="115"/>
  <c r="X85" i="115" s="1"/>
  <c r="Y85" i="115" s="1"/>
  <c r="V84" i="115"/>
  <c r="U84" i="115"/>
  <c r="T84" i="115"/>
  <c r="X84" i="115" s="1"/>
  <c r="Y84" i="115" s="1"/>
  <c r="V83" i="115"/>
  <c r="U83" i="115"/>
  <c r="T83" i="115"/>
  <c r="X83" i="115" s="1"/>
  <c r="Y83" i="115" s="1"/>
  <c r="V82" i="115"/>
  <c r="U82" i="115"/>
  <c r="T82" i="115"/>
  <c r="V81" i="115"/>
  <c r="U81" i="115"/>
  <c r="T81" i="115"/>
  <c r="X81" i="115" s="1"/>
  <c r="Y81" i="115" s="1"/>
  <c r="V80" i="115"/>
  <c r="U80" i="115"/>
  <c r="T80" i="115"/>
  <c r="X80" i="115" s="1"/>
  <c r="Y80" i="115" s="1"/>
  <c r="V79" i="115"/>
  <c r="U79" i="115"/>
  <c r="T79" i="115"/>
  <c r="V78" i="115"/>
  <c r="U78" i="115"/>
  <c r="T78" i="115"/>
  <c r="V77" i="115"/>
  <c r="U77" i="115"/>
  <c r="T77" i="115"/>
  <c r="X77" i="115" s="1"/>
  <c r="Y77" i="115" s="1"/>
  <c r="V76" i="115"/>
  <c r="U76" i="115"/>
  <c r="T76" i="115"/>
  <c r="V75" i="115"/>
  <c r="U75" i="115"/>
  <c r="T75" i="115"/>
  <c r="X75" i="115" s="1"/>
  <c r="Y75" i="115" s="1"/>
  <c r="V74" i="115"/>
  <c r="U74" i="115"/>
  <c r="T74" i="115"/>
  <c r="X74" i="115" s="1"/>
  <c r="Y74" i="115" s="1"/>
  <c r="V73" i="115"/>
  <c r="U73" i="115"/>
  <c r="T73" i="115"/>
  <c r="X73" i="115" s="1"/>
  <c r="Y73" i="115" s="1"/>
  <c r="V72" i="115"/>
  <c r="U72" i="115"/>
  <c r="T72" i="115"/>
  <c r="V71" i="115"/>
  <c r="U71" i="115"/>
  <c r="T71" i="115"/>
  <c r="X71" i="115" s="1"/>
  <c r="Y71" i="115" s="1"/>
  <c r="V70" i="115"/>
  <c r="U70" i="115"/>
  <c r="T70" i="115"/>
  <c r="V69" i="115"/>
  <c r="U69" i="115"/>
  <c r="T69" i="115"/>
  <c r="X69" i="115" s="1"/>
  <c r="Y69" i="115" s="1"/>
  <c r="V68" i="115"/>
  <c r="U68" i="115"/>
  <c r="T68" i="115"/>
  <c r="X68" i="115" s="1"/>
  <c r="Y68" i="115" s="1"/>
  <c r="V67" i="115"/>
  <c r="U67" i="115"/>
  <c r="T67" i="115"/>
  <c r="X67" i="115" s="1"/>
  <c r="Y67" i="115" s="1"/>
  <c r="V66" i="115"/>
  <c r="U66" i="115"/>
  <c r="T66" i="115"/>
  <c r="X66" i="115" s="1"/>
  <c r="Y66" i="115" s="1"/>
  <c r="V65" i="115"/>
  <c r="U65" i="115"/>
  <c r="T65" i="115"/>
  <c r="X65" i="115" s="1"/>
  <c r="Y65" i="115" s="1"/>
  <c r="V64" i="115"/>
  <c r="U64" i="115"/>
  <c r="T64" i="115"/>
  <c r="X64" i="115" s="1"/>
  <c r="Y64" i="115" s="1"/>
  <c r="V63" i="115"/>
  <c r="U63" i="115"/>
  <c r="T63" i="115"/>
  <c r="X63" i="115" s="1"/>
  <c r="Y63" i="115" s="1"/>
  <c r="V62" i="115"/>
  <c r="U62" i="115"/>
  <c r="T62" i="115"/>
  <c r="V61" i="115"/>
  <c r="U61" i="115"/>
  <c r="T61" i="115"/>
  <c r="X61" i="115" s="1"/>
  <c r="Y61" i="115" s="1"/>
  <c r="V60" i="115"/>
  <c r="U60" i="115"/>
  <c r="T60" i="115"/>
  <c r="X60" i="115" s="1"/>
  <c r="Y60" i="115" s="1"/>
  <c r="V59" i="115"/>
  <c r="U59" i="115"/>
  <c r="T59" i="115"/>
  <c r="X59" i="115" s="1"/>
  <c r="Y59" i="115" s="1"/>
  <c r="V58" i="115"/>
  <c r="U58" i="115"/>
  <c r="T58" i="115"/>
  <c r="X58" i="115" s="1"/>
  <c r="Y58" i="115" s="1"/>
  <c r="V57" i="115"/>
  <c r="U57" i="115"/>
  <c r="T57" i="115"/>
  <c r="X57" i="115" s="1"/>
  <c r="Y57" i="115" s="1"/>
  <c r="V56" i="115"/>
  <c r="U56" i="115"/>
  <c r="T56" i="115"/>
  <c r="X56" i="115" s="1"/>
  <c r="Y56" i="115" s="1"/>
  <c r="V55" i="115"/>
  <c r="U55" i="115"/>
  <c r="T55" i="115"/>
  <c r="X55" i="115" s="1"/>
  <c r="Y55" i="115" s="1"/>
  <c r="V54" i="115"/>
  <c r="U54" i="115"/>
  <c r="T54" i="115"/>
  <c r="V53" i="115"/>
  <c r="U53" i="115"/>
  <c r="T53" i="115"/>
  <c r="X53" i="115" s="1"/>
  <c r="Y53" i="115" s="1"/>
  <c r="V52" i="115"/>
  <c r="U52" i="115"/>
  <c r="T52" i="115"/>
  <c r="X52" i="115" s="1"/>
  <c r="Y52" i="115" s="1"/>
  <c r="V51" i="115"/>
  <c r="U51" i="115"/>
  <c r="T51" i="115"/>
  <c r="X51" i="115" s="1"/>
  <c r="Y51" i="115" s="1"/>
  <c r="V50" i="115"/>
  <c r="U50" i="115"/>
  <c r="T50" i="115"/>
  <c r="X50" i="115" s="1"/>
  <c r="Y50" i="115" s="1"/>
  <c r="V49" i="115"/>
  <c r="U49" i="115"/>
  <c r="T49" i="115"/>
  <c r="X49" i="115" s="1"/>
  <c r="Y49" i="115" s="1"/>
  <c r="V48" i="115"/>
  <c r="U48" i="115"/>
  <c r="T48" i="115"/>
  <c r="X48" i="115" s="1"/>
  <c r="Y48" i="115" s="1"/>
  <c r="V47" i="115"/>
  <c r="U47" i="115"/>
  <c r="T47" i="115"/>
  <c r="X47" i="115" s="1"/>
  <c r="Y47" i="115" s="1"/>
  <c r="V46" i="115"/>
  <c r="U46" i="115"/>
  <c r="T46" i="115"/>
  <c r="V45" i="115"/>
  <c r="U45" i="115"/>
  <c r="T45" i="115"/>
  <c r="X45" i="115" s="1"/>
  <c r="Y45" i="115" s="1"/>
  <c r="V44" i="115"/>
  <c r="U44" i="115"/>
  <c r="T44" i="115"/>
  <c r="X44" i="115" s="1"/>
  <c r="Y44" i="115" s="1"/>
  <c r="V43" i="115"/>
  <c r="U43" i="115"/>
  <c r="T43" i="115"/>
  <c r="X43" i="115" s="1"/>
  <c r="Y43" i="115" s="1"/>
  <c r="V42" i="115"/>
  <c r="U42" i="115"/>
  <c r="T42" i="115"/>
  <c r="X42" i="115" s="1"/>
  <c r="Y42" i="115" s="1"/>
  <c r="V41" i="115"/>
  <c r="U41" i="115"/>
  <c r="T41" i="115"/>
  <c r="X41" i="115" s="1"/>
  <c r="Y41" i="115" s="1"/>
  <c r="V40" i="115"/>
  <c r="U40" i="115"/>
  <c r="T40" i="115"/>
  <c r="X40" i="115" s="1"/>
  <c r="Y40" i="115" s="1"/>
  <c r="V39" i="115"/>
  <c r="U39" i="115"/>
  <c r="T39" i="115"/>
  <c r="X39" i="115" s="1"/>
  <c r="Y39" i="115" s="1"/>
  <c r="V38" i="115"/>
  <c r="U38" i="115"/>
  <c r="T38" i="115"/>
  <c r="V37" i="115"/>
  <c r="U37" i="115"/>
  <c r="T37" i="115"/>
  <c r="X37" i="115" s="1"/>
  <c r="Y37" i="115" s="1"/>
  <c r="V36" i="115"/>
  <c r="U36" i="115"/>
  <c r="T36" i="115"/>
  <c r="X36" i="115" s="1"/>
  <c r="Y36" i="115" s="1"/>
  <c r="V35" i="115"/>
  <c r="U35" i="115"/>
  <c r="T35" i="115"/>
  <c r="X35" i="115" s="1"/>
  <c r="Y35" i="115" s="1"/>
  <c r="V34" i="115"/>
  <c r="U34" i="115"/>
  <c r="T34" i="115"/>
  <c r="X34" i="115" s="1"/>
  <c r="Y34" i="115" s="1"/>
  <c r="V33" i="115"/>
  <c r="U33" i="115"/>
  <c r="T33" i="115"/>
  <c r="X33" i="115" s="1"/>
  <c r="Y33" i="115" s="1"/>
  <c r="V32" i="115"/>
  <c r="U32" i="115"/>
  <c r="T32" i="115"/>
  <c r="X32" i="115" s="1"/>
  <c r="Y32" i="115" s="1"/>
  <c r="V31" i="115"/>
  <c r="U31" i="115"/>
  <c r="T31" i="115"/>
  <c r="X31" i="115" s="1"/>
  <c r="Y31" i="115" s="1"/>
  <c r="V30" i="115"/>
  <c r="U30" i="115"/>
  <c r="T30" i="115"/>
  <c r="V29" i="115"/>
  <c r="U29" i="115"/>
  <c r="T29" i="115"/>
  <c r="X29" i="115" s="1"/>
  <c r="Y29" i="115" s="1"/>
  <c r="V28" i="115"/>
  <c r="U28" i="115"/>
  <c r="T28" i="115"/>
  <c r="X28" i="115" s="1"/>
  <c r="Y28" i="115" s="1"/>
  <c r="V27" i="115"/>
  <c r="U27" i="115"/>
  <c r="T27" i="115"/>
  <c r="X27" i="115" s="1"/>
  <c r="Y27" i="115" s="1"/>
  <c r="V26" i="115"/>
  <c r="U26" i="115"/>
  <c r="T26" i="115"/>
  <c r="X26" i="115" s="1"/>
  <c r="Y26" i="115" s="1"/>
  <c r="V25" i="115"/>
  <c r="U25" i="115"/>
  <c r="T25" i="115"/>
  <c r="V24" i="115"/>
  <c r="U24" i="115"/>
  <c r="T24" i="115"/>
  <c r="V23" i="115"/>
  <c r="U23" i="115"/>
  <c r="T23" i="115"/>
  <c r="X23" i="115" s="1"/>
  <c r="Y23" i="115" s="1"/>
  <c r="V22" i="115"/>
  <c r="U22" i="115"/>
  <c r="T22" i="115"/>
  <c r="V21" i="115"/>
  <c r="U21" i="115"/>
  <c r="T21" i="115"/>
  <c r="V20" i="115"/>
  <c r="U20" i="115"/>
  <c r="T20" i="115"/>
  <c r="X20" i="115" s="1"/>
  <c r="Y20" i="115" s="1"/>
  <c r="V19" i="115"/>
  <c r="U19" i="115"/>
  <c r="T19" i="115"/>
  <c r="V18" i="115"/>
  <c r="U18" i="115"/>
  <c r="T18" i="115"/>
  <c r="X18" i="115" s="1"/>
  <c r="Y18" i="115" s="1"/>
  <c r="V17" i="115"/>
  <c r="U17" i="115"/>
  <c r="T17" i="115"/>
  <c r="X17" i="115" s="1"/>
  <c r="Y17" i="115" s="1"/>
  <c r="V16" i="115"/>
  <c r="U16" i="115"/>
  <c r="T16" i="115"/>
  <c r="V15" i="115"/>
  <c r="U15" i="115"/>
  <c r="T15" i="115"/>
  <c r="X15" i="115" s="1"/>
  <c r="Y15" i="115" s="1"/>
  <c r="V14" i="115"/>
  <c r="U14" i="115"/>
  <c r="T14" i="115"/>
  <c r="V13" i="115"/>
  <c r="U13" i="115"/>
  <c r="T13" i="115"/>
  <c r="X13" i="115" s="1"/>
  <c r="Y13" i="115" s="1"/>
  <c r="V12" i="115"/>
  <c r="U12" i="115"/>
  <c r="T12" i="115"/>
  <c r="X12" i="115" s="1"/>
  <c r="Y12" i="115" s="1"/>
  <c r="V11" i="115"/>
  <c r="U11" i="115"/>
  <c r="T11" i="115"/>
  <c r="V10" i="115"/>
  <c r="U10" i="115"/>
  <c r="T10" i="115"/>
  <c r="X10" i="115" s="1"/>
  <c r="Y10" i="115" s="1"/>
  <c r="V9" i="115"/>
  <c r="U9" i="115"/>
  <c r="T9" i="115"/>
  <c r="X9" i="115" s="1"/>
  <c r="Y9" i="115" s="1"/>
  <c r="V8" i="115"/>
  <c r="U8" i="115"/>
  <c r="T8" i="115"/>
  <c r="X8" i="115" s="1"/>
  <c r="Y8" i="115" s="1"/>
  <c r="V7" i="115"/>
  <c r="U7" i="115"/>
  <c r="T7" i="115"/>
  <c r="X7" i="115" s="1"/>
  <c r="Y7" i="115" s="1"/>
  <c r="V6" i="115"/>
  <c r="U6" i="115"/>
  <c r="T6" i="115"/>
  <c r="V5" i="115"/>
  <c r="U5" i="115"/>
  <c r="T5" i="115"/>
  <c r="X5" i="115" s="1"/>
  <c r="Y5" i="115" s="1"/>
  <c r="V4" i="115"/>
  <c r="U4" i="115"/>
  <c r="T4" i="115"/>
  <c r="X4" i="115" s="1"/>
  <c r="Y4" i="115" s="1"/>
  <c r="V3" i="115"/>
  <c r="U3" i="115"/>
  <c r="T3" i="115"/>
  <c r="X3" i="115" s="1"/>
  <c r="Y3" i="115" s="1"/>
  <c r="V2" i="115"/>
  <c r="U2" i="115"/>
  <c r="T2" i="115"/>
  <c r="X2" i="115" s="1"/>
  <c r="Y2" i="115" s="1"/>
  <c r="I616" i="115" l="1"/>
  <c r="L616" i="115" s="1"/>
  <c r="J616" i="115" s="1"/>
  <c r="H619" i="115"/>
  <c r="L619" i="115" s="1"/>
  <c r="I413" i="115"/>
  <c r="L413" i="115" s="1"/>
  <c r="I585" i="115"/>
  <c r="L585" i="115" s="1"/>
  <c r="H640" i="115"/>
  <c r="L640" i="115" s="1"/>
  <c r="J640" i="115" s="1"/>
  <c r="H573" i="115"/>
  <c r="L573" i="115" s="1"/>
  <c r="H603" i="115"/>
  <c r="L603" i="115" s="1"/>
  <c r="J603" i="115" s="1"/>
  <c r="I634" i="115"/>
  <c r="I417" i="115"/>
  <c r="L417" i="115" s="1"/>
  <c r="J417" i="115" s="1"/>
  <c r="I410" i="115"/>
  <c r="L410" i="115" s="1"/>
  <c r="H611" i="115"/>
  <c r="I397" i="115"/>
  <c r="L397" i="115" s="1"/>
  <c r="I495" i="115"/>
  <c r="L495" i="115" s="1"/>
  <c r="H520" i="115"/>
  <c r="L520" i="115" s="1"/>
  <c r="J520" i="115" s="1"/>
  <c r="I569" i="115"/>
  <c r="L569" i="115" s="1"/>
  <c r="J569" i="115" s="1"/>
  <c r="H602" i="115"/>
  <c r="L602" i="115" s="1"/>
  <c r="J602" i="115" s="1"/>
  <c r="I615" i="115"/>
  <c r="L615" i="115" s="1"/>
  <c r="I633" i="115"/>
  <c r="L633" i="115" s="1"/>
  <c r="J633" i="115" s="1"/>
  <c r="H472" i="115"/>
  <c r="L472" i="115" s="1"/>
  <c r="Z472" i="115" s="1"/>
  <c r="H515" i="115"/>
  <c r="L515" i="115" s="1"/>
  <c r="J515" i="115" s="1"/>
  <c r="H400" i="115"/>
  <c r="L400" i="115" s="1"/>
  <c r="J400" i="115" s="1"/>
  <c r="I432" i="115"/>
  <c r="L432" i="115" s="1"/>
  <c r="Z432" i="115" s="1"/>
  <c r="I460" i="115"/>
  <c r="L460" i="115" s="1"/>
  <c r="J460" i="115" s="1"/>
  <c r="H496" i="115"/>
  <c r="L496" i="115" s="1"/>
  <c r="J496" i="115" s="1"/>
  <c r="I505" i="115"/>
  <c r="L505" i="115" s="1"/>
  <c r="Z505" i="115" s="1"/>
  <c r="I553" i="115"/>
  <c r="L553" i="115" s="1"/>
  <c r="H578" i="115"/>
  <c r="L578" i="115" s="1"/>
  <c r="H605" i="115"/>
  <c r="L605" i="115" s="1"/>
  <c r="J605" i="115" s="1"/>
  <c r="H627" i="115"/>
  <c r="L627" i="115" s="1"/>
  <c r="Z627" i="115" s="1"/>
  <c r="H404" i="115"/>
  <c r="L404" i="115" s="1"/>
  <c r="H416" i="115"/>
  <c r="L416" i="115" s="1"/>
  <c r="I490" i="115"/>
  <c r="L490" i="115" s="1"/>
  <c r="J490" i="115" s="1"/>
  <c r="I415" i="115"/>
  <c r="L415" i="115" s="1"/>
  <c r="I428" i="115"/>
  <c r="L428" i="115" s="1"/>
  <c r="J428" i="115" s="1"/>
  <c r="I435" i="115"/>
  <c r="L435" i="115" s="1"/>
  <c r="J435" i="115" s="1"/>
  <c r="I444" i="115"/>
  <c r="L444" i="115" s="1"/>
  <c r="H448" i="115"/>
  <c r="L448" i="115" s="1"/>
  <c r="Z448" i="115" s="1"/>
  <c r="I451" i="115"/>
  <c r="L451" i="115" s="1"/>
  <c r="J451" i="115" s="1"/>
  <c r="I489" i="115"/>
  <c r="L489" i="115" s="1"/>
  <c r="J489" i="115" s="1"/>
  <c r="I535" i="115"/>
  <c r="L535" i="115" s="1"/>
  <c r="H562" i="115"/>
  <c r="I642" i="115"/>
  <c r="L642" i="115" s="1"/>
  <c r="I509" i="115"/>
  <c r="L509" i="115" s="1"/>
  <c r="J509" i="115" s="1"/>
  <c r="Z256" i="115"/>
  <c r="I418" i="115"/>
  <c r="L418" i="115" s="1"/>
  <c r="J418" i="115" s="1"/>
  <c r="H424" i="115"/>
  <c r="L424" i="115" s="1"/>
  <c r="I434" i="115"/>
  <c r="L434" i="115" s="1"/>
  <c r="H488" i="115"/>
  <c r="L488" i="115" s="1"/>
  <c r="J488" i="115" s="1"/>
  <c r="I531" i="115"/>
  <c r="L531" i="115" s="1"/>
  <c r="J531" i="115" s="1"/>
  <c r="I561" i="115"/>
  <c r="L561" i="115" s="1"/>
  <c r="J561" i="115" s="1"/>
  <c r="I587" i="115"/>
  <c r="L587" i="115" s="1"/>
  <c r="J587" i="115" s="1"/>
  <c r="I607" i="115"/>
  <c r="I623" i="115"/>
  <c r="L623" i="115" s="1"/>
  <c r="I641" i="115"/>
  <c r="H398" i="115"/>
  <c r="L398" i="115" s="1"/>
  <c r="I402" i="115"/>
  <c r="L402" i="115" s="1"/>
  <c r="J402" i="115" s="1"/>
  <c r="H430" i="115"/>
  <c r="L430" i="115" s="1"/>
  <c r="J430" i="115" s="1"/>
  <c r="I470" i="115"/>
  <c r="L470" i="115" s="1"/>
  <c r="H610" i="115"/>
  <c r="Z200" i="115"/>
  <c r="I503" i="115"/>
  <c r="L503" i="115" s="1"/>
  <c r="I551" i="115"/>
  <c r="L551" i="115" s="1"/>
  <c r="H557" i="115"/>
  <c r="L557" i="115" s="1"/>
  <c r="Z557" i="115" s="1"/>
  <c r="H570" i="115"/>
  <c r="L570" i="115" s="1"/>
  <c r="Z166" i="115"/>
  <c r="X463" i="115"/>
  <c r="Y463" i="115" s="1"/>
  <c r="H545" i="115"/>
  <c r="I545" i="115"/>
  <c r="X89" i="115"/>
  <c r="Y89" i="115" s="1"/>
  <c r="X227" i="115"/>
  <c r="Y227" i="115" s="1"/>
  <c r="X313" i="115"/>
  <c r="Y313" i="115" s="1"/>
  <c r="X457" i="115"/>
  <c r="Y457" i="115" s="1"/>
  <c r="X460" i="115"/>
  <c r="Y460" i="115" s="1"/>
  <c r="X527" i="115"/>
  <c r="Y527" i="115" s="1"/>
  <c r="I579" i="115"/>
  <c r="H579" i="115"/>
  <c r="I593" i="115"/>
  <c r="H593" i="115"/>
  <c r="X599" i="115"/>
  <c r="Y599" i="115" s="1"/>
  <c r="X638" i="115"/>
  <c r="Y638" i="115" s="1"/>
  <c r="X439" i="115"/>
  <c r="Y439" i="115" s="1"/>
  <c r="H513" i="115"/>
  <c r="I513" i="115"/>
  <c r="I523" i="115"/>
  <c r="H523" i="115"/>
  <c r="X494" i="115"/>
  <c r="Y494" i="115" s="1"/>
  <c r="X274" i="115"/>
  <c r="Y274" i="115" s="1"/>
  <c r="I437" i="115"/>
  <c r="H437" i="115"/>
  <c r="I443" i="115"/>
  <c r="H443" i="115"/>
  <c r="H452" i="115"/>
  <c r="I452" i="115"/>
  <c r="X459" i="115"/>
  <c r="Y459" i="115" s="1"/>
  <c r="H468" i="115"/>
  <c r="I468" i="115"/>
  <c r="H485" i="115"/>
  <c r="I485" i="115"/>
  <c r="X605" i="115"/>
  <c r="Y605" i="115" s="1"/>
  <c r="X615" i="115"/>
  <c r="Y615" i="115" s="1"/>
  <c r="X121" i="115"/>
  <c r="Y121" i="115" s="1"/>
  <c r="Z143" i="115"/>
  <c r="X312" i="115"/>
  <c r="Y312" i="115" s="1"/>
  <c r="X417" i="115"/>
  <c r="Y417" i="115" s="1"/>
  <c r="H436" i="115"/>
  <c r="I436" i="115"/>
  <c r="I547" i="115"/>
  <c r="H547" i="115"/>
  <c r="X587" i="115"/>
  <c r="Y587" i="115" s="1"/>
  <c r="X332" i="115"/>
  <c r="Y332" i="115" s="1"/>
  <c r="X560" i="115"/>
  <c r="Y560" i="115" s="1"/>
  <c r="X580" i="115"/>
  <c r="Y580" i="115" s="1"/>
  <c r="Z151" i="115"/>
  <c r="X161" i="115"/>
  <c r="Y161" i="115" s="1"/>
  <c r="X289" i="115"/>
  <c r="Y289" i="115" s="1"/>
  <c r="X413" i="115"/>
  <c r="Y413" i="115" s="1"/>
  <c r="X440" i="115"/>
  <c r="Y440" i="115" s="1"/>
  <c r="H484" i="115"/>
  <c r="I484" i="115"/>
  <c r="L484" i="115" s="1"/>
  <c r="X488" i="115"/>
  <c r="Y488" i="115" s="1"/>
  <c r="X595" i="115"/>
  <c r="Y595" i="115" s="1"/>
  <c r="X416" i="115"/>
  <c r="Y416" i="115" s="1"/>
  <c r="X495" i="115"/>
  <c r="Y495" i="115" s="1"/>
  <c r="X531" i="115"/>
  <c r="H594" i="115"/>
  <c r="I594" i="115"/>
  <c r="X611" i="115"/>
  <c r="Y611" i="115" s="1"/>
  <c r="X409" i="115"/>
  <c r="Y409" i="115" s="1"/>
  <c r="X537" i="115"/>
  <c r="Y537" i="115" s="1"/>
  <c r="X623" i="115"/>
  <c r="Y623" i="115" s="1"/>
  <c r="I504" i="115"/>
  <c r="L504" i="115" s="1"/>
  <c r="J504" i="115" s="1"/>
  <c r="X515" i="115"/>
  <c r="I521" i="115"/>
  <c r="L521" i="115" s="1"/>
  <c r="J521" i="115" s="1"/>
  <c r="I537" i="115"/>
  <c r="L537" i="115" s="1"/>
  <c r="J537" i="115" s="1"/>
  <c r="I555" i="115"/>
  <c r="L555" i="115" s="1"/>
  <c r="J555" i="115" s="1"/>
  <c r="X574" i="115"/>
  <c r="Y574" i="115" s="1"/>
  <c r="I577" i="115"/>
  <c r="L577" i="115" s="1"/>
  <c r="Z577" i="115" s="1"/>
  <c r="I617" i="115"/>
  <c r="L617" i="115" s="1"/>
  <c r="H635" i="115"/>
  <c r="L635" i="115" s="1"/>
  <c r="I453" i="115"/>
  <c r="L453" i="115" s="1"/>
  <c r="J453" i="115" s="1"/>
  <c r="I458" i="115"/>
  <c r="L458" i="115" s="1"/>
  <c r="I481" i="115"/>
  <c r="L481" i="115" s="1"/>
  <c r="I486" i="115"/>
  <c r="L486" i="115" s="1"/>
  <c r="H487" i="115"/>
  <c r="I497" i="115"/>
  <c r="L497" i="115" s="1"/>
  <c r="J497" i="115" s="1"/>
  <c r="I536" i="115"/>
  <c r="L536" i="115" s="1"/>
  <c r="I609" i="115"/>
  <c r="L609" i="115" s="1"/>
  <c r="X338" i="115"/>
  <c r="Y338" i="115" s="1"/>
  <c r="X373" i="115"/>
  <c r="Y373" i="115" s="1"/>
  <c r="Z322" i="115"/>
  <c r="X418" i="115"/>
  <c r="Y418" i="115" s="1"/>
  <c r="I420" i="115"/>
  <c r="L420" i="115" s="1"/>
  <c r="I466" i="115"/>
  <c r="L466" i="115" s="1"/>
  <c r="H478" i="115"/>
  <c r="L478" i="115" s="1"/>
  <c r="H483" i="115"/>
  <c r="L483" i="115" s="1"/>
  <c r="I500" i="115"/>
  <c r="L500" i="115" s="1"/>
  <c r="Y505" i="115"/>
  <c r="X510" i="115"/>
  <c r="Y510" i="115" s="1"/>
  <c r="I518" i="115"/>
  <c r="L518" i="115" s="1"/>
  <c r="Z518" i="115" s="1"/>
  <c r="X521" i="115"/>
  <c r="Y521" i="115" s="1"/>
  <c r="I529" i="115"/>
  <c r="X555" i="115"/>
  <c r="Y555" i="115" s="1"/>
  <c r="H533" i="115"/>
  <c r="L533" i="115" s="1"/>
  <c r="H539" i="115"/>
  <c r="L539" i="115" s="1"/>
  <c r="I543" i="115"/>
  <c r="L543" i="115" s="1"/>
  <c r="I544" i="115"/>
  <c r="L544" i="115" s="1"/>
  <c r="H546" i="115"/>
  <c r="L546" i="115" s="1"/>
  <c r="H597" i="115"/>
  <c r="L597" i="115" s="1"/>
  <c r="H601" i="115"/>
  <c r="L601" i="115" s="1"/>
  <c r="J601" i="115" s="1"/>
  <c r="L641" i="115"/>
  <c r="J641" i="115" s="1"/>
  <c r="X311" i="115"/>
  <c r="Y311" i="115" s="1"/>
  <c r="X361" i="115"/>
  <c r="Y361" i="115" s="1"/>
  <c r="X389" i="115"/>
  <c r="Y389" i="115" s="1"/>
  <c r="X402" i="115"/>
  <c r="Y402" i="115" s="1"/>
  <c r="X407" i="115"/>
  <c r="Y407" i="115" s="1"/>
  <c r="I419" i="115"/>
  <c r="L419" i="115" s="1"/>
  <c r="I476" i="115"/>
  <c r="L476" i="115" s="1"/>
  <c r="H491" i="115"/>
  <c r="L491" i="115" s="1"/>
  <c r="X497" i="115"/>
  <c r="Y497" i="115" s="1"/>
  <c r="I511" i="115"/>
  <c r="L511" i="115" s="1"/>
  <c r="H517" i="115"/>
  <c r="L517" i="115" s="1"/>
  <c r="Z517" i="115" s="1"/>
  <c r="X553" i="115"/>
  <c r="Y553" i="115" s="1"/>
  <c r="H563" i="115"/>
  <c r="L563" i="115" s="1"/>
  <c r="I568" i="115"/>
  <c r="L568" i="115" s="1"/>
  <c r="J568" i="115" s="1"/>
  <c r="I591" i="115"/>
  <c r="L591" i="115" s="1"/>
  <c r="I625" i="115"/>
  <c r="L625" i="115" s="1"/>
  <c r="I574" i="115"/>
  <c r="H574" i="115"/>
  <c r="X529" i="115"/>
  <c r="Y529" i="115" s="1"/>
  <c r="Y585" i="115"/>
  <c r="I446" i="115"/>
  <c r="H446" i="115"/>
  <c r="X568" i="115"/>
  <c r="X588" i="115"/>
  <c r="Y588" i="115" s="1"/>
  <c r="J619" i="115"/>
  <c r="Z619" i="115"/>
  <c r="X606" i="115"/>
  <c r="Y606" i="115" s="1"/>
  <c r="H475" i="115"/>
  <c r="L475" i="115" s="1"/>
  <c r="I628" i="115"/>
  <c r="H628" i="115"/>
  <c r="X622" i="115"/>
  <c r="Y622" i="115" s="1"/>
  <c r="X504" i="115"/>
  <c r="Y504" i="115" s="1"/>
  <c r="X544" i="115"/>
  <c r="Y544" i="115" s="1"/>
  <c r="X618" i="115"/>
  <c r="Y618" i="115" s="1"/>
  <c r="X445" i="115"/>
  <c r="Y445" i="115" s="1"/>
  <c r="Y601" i="115"/>
  <c r="I612" i="115"/>
  <c r="H612" i="115"/>
  <c r="H456" i="115"/>
  <c r="L456" i="115" s="1"/>
  <c r="H469" i="115"/>
  <c r="L469" i="115" s="1"/>
  <c r="H499" i="115"/>
  <c r="I499" i="115"/>
  <c r="I542" i="115"/>
  <c r="H542" i="115"/>
  <c r="X632" i="115"/>
  <c r="Y632" i="115" s="1"/>
  <c r="X443" i="115"/>
  <c r="Y443" i="115" s="1"/>
  <c r="X538" i="115"/>
  <c r="Y538" i="115" s="1"/>
  <c r="I556" i="115"/>
  <c r="H556" i="115"/>
  <c r="X509" i="115"/>
  <c r="Y509" i="115" s="1"/>
  <c r="Y609" i="115"/>
  <c r="X430" i="115"/>
  <c r="Y430" i="115" s="1"/>
  <c r="X453" i="115"/>
  <c r="Y453" i="115" s="1"/>
  <c r="H493" i="115"/>
  <c r="L493" i="115" s="1"/>
  <c r="H427" i="115"/>
  <c r="I427" i="115"/>
  <c r="X437" i="115"/>
  <c r="Y437" i="115" s="1"/>
  <c r="H477" i="115"/>
  <c r="L477" i="115" s="1"/>
  <c r="H571" i="115"/>
  <c r="L571" i="115" s="1"/>
  <c r="I622" i="115"/>
  <c r="H622" i="115"/>
  <c r="I589" i="115"/>
  <c r="H589" i="115"/>
  <c r="X506" i="115"/>
  <c r="Y506" i="115" s="1"/>
  <c r="H464" i="115"/>
  <c r="L464" i="115" s="1"/>
  <c r="X490" i="115"/>
  <c r="Y490" i="115" s="1"/>
  <c r="I502" i="115"/>
  <c r="L502" i="115" s="1"/>
  <c r="X428" i="115"/>
  <c r="Y428" i="115" s="1"/>
  <c r="H514" i="115"/>
  <c r="L514" i="115" s="1"/>
  <c r="I554" i="115"/>
  <c r="L554" i="115" s="1"/>
  <c r="Y436" i="115"/>
  <c r="X569" i="115"/>
  <c r="Y569" i="115" s="1"/>
  <c r="L611" i="115"/>
  <c r="I447" i="115"/>
  <c r="H447" i="115"/>
  <c r="X473" i="115"/>
  <c r="Y473" i="115" s="1"/>
  <c r="X649" i="115"/>
  <c r="Y649" i="115" s="1"/>
  <c r="H624" i="115"/>
  <c r="L624" i="115" s="1"/>
  <c r="H643" i="115"/>
  <c r="L643" i="115" s="1"/>
  <c r="I534" i="115"/>
  <c r="H534" i="115"/>
  <c r="I576" i="115"/>
  <c r="H576" i="115"/>
  <c r="H429" i="115"/>
  <c r="I429" i="115"/>
  <c r="X626" i="115"/>
  <c r="Y626" i="115" s="1"/>
  <c r="I471" i="115"/>
  <c r="H471" i="115"/>
  <c r="I479" i="115"/>
  <c r="H479" i="115"/>
  <c r="I524" i="115"/>
  <c r="H524" i="115"/>
  <c r="I596" i="115"/>
  <c r="H596" i="115"/>
  <c r="X452" i="115"/>
  <c r="Y452" i="115" s="1"/>
  <c r="Y476" i="115"/>
  <c r="H506" i="115"/>
  <c r="L506" i="115" s="1"/>
  <c r="H552" i="115"/>
  <c r="L552" i="115" s="1"/>
  <c r="X579" i="115"/>
  <c r="Y579" i="115" s="1"/>
  <c r="H445" i="115"/>
  <c r="L445" i="115" s="1"/>
  <c r="X524" i="115"/>
  <c r="Y524" i="115" s="1"/>
  <c r="X546" i="115"/>
  <c r="Y546" i="115" s="1"/>
  <c r="H549" i="115"/>
  <c r="L549" i="115" s="1"/>
  <c r="X637" i="115"/>
  <c r="Y637" i="115" s="1"/>
  <c r="X477" i="115"/>
  <c r="Y477" i="115" s="1"/>
  <c r="I532" i="115"/>
  <c r="H532" i="115"/>
  <c r="H462" i="115"/>
  <c r="L462" i="115" s="1"/>
  <c r="H467" i="115"/>
  <c r="I467" i="115"/>
  <c r="I516" i="115"/>
  <c r="H516" i="115"/>
  <c r="I526" i="115"/>
  <c r="H526" i="115"/>
  <c r="H592" i="115"/>
  <c r="L592" i="115" s="1"/>
  <c r="H454" i="115"/>
  <c r="L454" i="115" s="1"/>
  <c r="X532" i="115"/>
  <c r="Y532" i="115" s="1"/>
  <c r="Y603" i="115"/>
  <c r="X433" i="115"/>
  <c r="Y433" i="115" s="1"/>
  <c r="X456" i="115"/>
  <c r="Y456" i="115" s="1"/>
  <c r="X502" i="115"/>
  <c r="Y502" i="115" s="1"/>
  <c r="X542" i="115"/>
  <c r="Y542" i="115" s="1"/>
  <c r="I559" i="115"/>
  <c r="L559" i="115" s="1"/>
  <c r="H581" i="115"/>
  <c r="L581" i="115" s="1"/>
  <c r="H586" i="115"/>
  <c r="L586" i="115" s="1"/>
  <c r="X571" i="115"/>
  <c r="Y571" i="115" s="1"/>
  <c r="I604" i="115"/>
  <c r="H604" i="115"/>
  <c r="I584" i="115"/>
  <c r="L584" i="115" s="1"/>
  <c r="I614" i="115"/>
  <c r="H614" i="115"/>
  <c r="I431" i="115"/>
  <c r="H431" i="115"/>
  <c r="I439" i="115"/>
  <c r="H439" i="115"/>
  <c r="X454" i="115"/>
  <c r="Y454" i="115" s="1"/>
  <c r="I508" i="115"/>
  <c r="H508" i="115"/>
  <c r="X616" i="115"/>
  <c r="Y616" i="115" s="1"/>
  <c r="I426" i="115"/>
  <c r="L426" i="115" s="1"/>
  <c r="I450" i="115"/>
  <c r="L450" i="115" s="1"/>
  <c r="X489" i="115"/>
  <c r="Y489" i="115" s="1"/>
  <c r="I550" i="115"/>
  <c r="H550" i="115"/>
  <c r="X554" i="115"/>
  <c r="Y554" i="115" s="1"/>
  <c r="I567" i="115"/>
  <c r="L567" i="115" s="1"/>
  <c r="H600" i="115"/>
  <c r="L600" i="115" s="1"/>
  <c r="I463" i="115"/>
  <c r="H463" i="115"/>
  <c r="H482" i="115"/>
  <c r="L482" i="115" s="1"/>
  <c r="H498" i="115"/>
  <c r="L498" i="115" s="1"/>
  <c r="H512" i="115"/>
  <c r="L512" i="115" s="1"/>
  <c r="H522" i="115"/>
  <c r="L522" i="115" s="1"/>
  <c r="H530" i="115"/>
  <c r="L530" i="115" s="1"/>
  <c r="I540" i="115"/>
  <c r="H540" i="115"/>
  <c r="X602" i="115"/>
  <c r="Y602" i="115" s="1"/>
  <c r="X493" i="115"/>
  <c r="Y493" i="115" s="1"/>
  <c r="L610" i="115"/>
  <c r="H438" i="115"/>
  <c r="L438" i="115" s="1"/>
  <c r="I442" i="115"/>
  <c r="L442" i="115" s="1"/>
  <c r="X469" i="115"/>
  <c r="Y469" i="115" s="1"/>
  <c r="H480" i="115"/>
  <c r="L480" i="115" s="1"/>
  <c r="X562" i="115"/>
  <c r="Y562" i="115" s="1"/>
  <c r="I590" i="115"/>
  <c r="H590" i="115"/>
  <c r="H608" i="115"/>
  <c r="L608" i="115" s="1"/>
  <c r="I631" i="115"/>
  <c r="L631" i="115" s="1"/>
  <c r="I639" i="115"/>
  <c r="L639" i="115" s="1"/>
  <c r="X641" i="115"/>
  <c r="Y641" i="115" s="1"/>
  <c r="I647" i="115"/>
  <c r="L647" i="115" s="1"/>
  <c r="X429" i="115"/>
  <c r="Y429" i="115" s="1"/>
  <c r="H440" i="115"/>
  <c r="L440" i="115" s="1"/>
  <c r="H459" i="115"/>
  <c r="L459" i="115" s="1"/>
  <c r="H461" i="115"/>
  <c r="L461" i="115" s="1"/>
  <c r="I510" i="115"/>
  <c r="L510" i="115" s="1"/>
  <c r="X522" i="115"/>
  <c r="Y522" i="115" s="1"/>
  <c r="H528" i="115"/>
  <c r="L528" i="115" s="1"/>
  <c r="H565" i="115"/>
  <c r="L565" i="115" s="1"/>
  <c r="I575" i="115"/>
  <c r="L575" i="115" s="1"/>
  <c r="X498" i="115"/>
  <c r="Y498" i="115" s="1"/>
  <c r="X530" i="115"/>
  <c r="Y530" i="115" s="1"/>
  <c r="I580" i="115"/>
  <c r="H580" i="115"/>
  <c r="X600" i="115"/>
  <c r="Y600" i="115" s="1"/>
  <c r="I455" i="115"/>
  <c r="H455" i="115"/>
  <c r="H538" i="115"/>
  <c r="L538" i="115" s="1"/>
  <c r="X570" i="115"/>
  <c r="Y570" i="115" s="1"/>
  <c r="I598" i="115"/>
  <c r="H598" i="115"/>
  <c r="X610" i="115"/>
  <c r="Y610" i="115" s="1"/>
  <c r="H618" i="115"/>
  <c r="L618" i="115" s="1"/>
  <c r="I474" i="115"/>
  <c r="L474" i="115" s="1"/>
  <c r="X590" i="115"/>
  <c r="Y590" i="115" s="1"/>
  <c r="I606" i="115"/>
  <c r="H606" i="115"/>
  <c r="H626" i="115"/>
  <c r="L626" i="115" s="1"/>
  <c r="X634" i="115"/>
  <c r="Y634" i="115" s="1"/>
  <c r="X642" i="115"/>
  <c r="X461" i="115"/>
  <c r="Y461" i="115" s="1"/>
  <c r="L487" i="115"/>
  <c r="I548" i="115"/>
  <c r="H548" i="115"/>
  <c r="H637" i="115"/>
  <c r="L637" i="115" s="1"/>
  <c r="H645" i="115"/>
  <c r="L645" i="115" s="1"/>
  <c r="I582" i="115"/>
  <c r="H582" i="115"/>
  <c r="I620" i="115"/>
  <c r="H620" i="115"/>
  <c r="I423" i="115"/>
  <c r="H423" i="115"/>
  <c r="H501" i="115"/>
  <c r="L501" i="115" s="1"/>
  <c r="X520" i="115"/>
  <c r="Y520" i="115" s="1"/>
  <c r="X528" i="115"/>
  <c r="Y528" i="115" s="1"/>
  <c r="X565" i="115"/>
  <c r="Y565" i="115" s="1"/>
  <c r="I583" i="115"/>
  <c r="L583" i="115" s="1"/>
  <c r="H621" i="115"/>
  <c r="L621" i="115" s="1"/>
  <c r="I629" i="115"/>
  <c r="H629" i="115"/>
  <c r="X514" i="115"/>
  <c r="Y514" i="115" s="1"/>
  <c r="I588" i="115"/>
  <c r="H588" i="115"/>
  <c r="X482" i="115"/>
  <c r="Y482" i="115" s="1"/>
  <c r="H648" i="115"/>
  <c r="L648" i="115" s="1"/>
  <c r="H650" i="115"/>
  <c r="L650" i="115" s="1"/>
  <c r="X594" i="115"/>
  <c r="Y594" i="115" s="1"/>
  <c r="I646" i="115"/>
  <c r="H646" i="115"/>
  <c r="H507" i="115"/>
  <c r="L507" i="115" s="1"/>
  <c r="H541" i="115"/>
  <c r="L541" i="115" s="1"/>
  <c r="I566" i="115"/>
  <c r="H566" i="115"/>
  <c r="I572" i="115"/>
  <c r="H572" i="115"/>
  <c r="H613" i="115"/>
  <c r="L613" i="115" s="1"/>
  <c r="I638" i="115"/>
  <c r="H638" i="115"/>
  <c r="I644" i="115"/>
  <c r="H644" i="115"/>
  <c r="X586" i="115"/>
  <c r="Y586" i="115" s="1"/>
  <c r="L607" i="115"/>
  <c r="L529" i="115"/>
  <c r="X650" i="115"/>
  <c r="Y650" i="115" s="1"/>
  <c r="I558" i="115"/>
  <c r="H558" i="115"/>
  <c r="I564" i="115"/>
  <c r="H564" i="115"/>
  <c r="X578" i="115"/>
  <c r="Y578" i="115" s="1"/>
  <c r="I630" i="115"/>
  <c r="H630" i="115"/>
  <c r="I636" i="115"/>
  <c r="H636" i="115"/>
  <c r="H425" i="115"/>
  <c r="L425" i="115" s="1"/>
  <c r="H433" i="115"/>
  <c r="L433" i="115" s="1"/>
  <c r="H441" i="115"/>
  <c r="L441" i="115" s="1"/>
  <c r="H449" i="115"/>
  <c r="L449" i="115" s="1"/>
  <c r="H457" i="115"/>
  <c r="L457" i="115" s="1"/>
  <c r="H465" i="115"/>
  <c r="L465" i="115" s="1"/>
  <c r="H473" i="115"/>
  <c r="L473" i="115" s="1"/>
  <c r="I492" i="115"/>
  <c r="L492" i="115" s="1"/>
  <c r="I494" i="115"/>
  <c r="L494" i="115" s="1"/>
  <c r="I519" i="115"/>
  <c r="L519" i="115" s="1"/>
  <c r="H525" i="115"/>
  <c r="L525" i="115" s="1"/>
  <c r="I527" i="115"/>
  <c r="L527" i="115" s="1"/>
  <c r="H560" i="115"/>
  <c r="L560" i="115" s="1"/>
  <c r="H595" i="115"/>
  <c r="L595" i="115" s="1"/>
  <c r="I599" i="115"/>
  <c r="L599" i="115" s="1"/>
  <c r="H632" i="115"/>
  <c r="L632" i="115" s="1"/>
  <c r="L562" i="115"/>
  <c r="L634" i="115"/>
  <c r="H649" i="115"/>
  <c r="L649" i="115" s="1"/>
  <c r="Y354" i="115"/>
  <c r="Z364" i="115"/>
  <c r="X323" i="115"/>
  <c r="Y323" i="115" s="1"/>
  <c r="Y250" i="115"/>
  <c r="X231" i="115"/>
  <c r="Y231" i="115" s="1"/>
  <c r="Y356" i="115"/>
  <c r="X395" i="115"/>
  <c r="Y395" i="115" s="1"/>
  <c r="X203" i="115"/>
  <c r="Y203" i="115" s="1"/>
  <c r="Y248" i="115"/>
  <c r="X382" i="115"/>
  <c r="Y382" i="115" s="1"/>
  <c r="I421" i="115"/>
  <c r="L421" i="115" s="1"/>
  <c r="X421" i="115"/>
  <c r="Y421" i="115" s="1"/>
  <c r="X225" i="115"/>
  <c r="Y225" i="115" s="1"/>
  <c r="X237" i="115"/>
  <c r="Y237" i="115" s="1"/>
  <c r="X244" i="115"/>
  <c r="Y244" i="115" s="1"/>
  <c r="X315" i="115"/>
  <c r="Z319" i="115"/>
  <c r="X233" i="115"/>
  <c r="Y233" i="115" s="1"/>
  <c r="H414" i="115"/>
  <c r="L414" i="115" s="1"/>
  <c r="X212" i="115"/>
  <c r="Y212" i="115" s="1"/>
  <c r="X348" i="115"/>
  <c r="Y348" i="115" s="1"/>
  <c r="Y208" i="115"/>
  <c r="X282" i="115"/>
  <c r="Y282" i="115" s="1"/>
  <c r="X386" i="115"/>
  <c r="Y386" i="115" s="1"/>
  <c r="H409" i="115"/>
  <c r="I409" i="115"/>
  <c r="X210" i="115"/>
  <c r="H412" i="115"/>
  <c r="L412" i="115" s="1"/>
  <c r="X239" i="115"/>
  <c r="Y239" i="115" s="1"/>
  <c r="X388" i="115"/>
  <c r="Y388" i="115" s="1"/>
  <c r="X197" i="115"/>
  <c r="Y197" i="115" s="1"/>
  <c r="X306" i="115"/>
  <c r="Y271" i="115"/>
  <c r="X229" i="115"/>
  <c r="Y229" i="115" s="1"/>
  <c r="Z258" i="115"/>
  <c r="X414" i="115"/>
  <c r="Y414" i="115" s="1"/>
  <c r="X254" i="115"/>
  <c r="Y254" i="115" s="1"/>
  <c r="X195" i="115"/>
  <c r="Y195" i="115" s="1"/>
  <c r="Z235" i="115"/>
  <c r="X347" i="115"/>
  <c r="Y347" i="115" s="1"/>
  <c r="H405" i="115"/>
  <c r="I405" i="115"/>
  <c r="X337" i="115"/>
  <c r="Y337" i="115" s="1"/>
  <c r="H407" i="115"/>
  <c r="L407" i="115" s="1"/>
  <c r="X201" i="115"/>
  <c r="Y201" i="115" s="1"/>
  <c r="X346" i="115"/>
  <c r="Y346" i="115" s="1"/>
  <c r="X393" i="115"/>
  <c r="Y393" i="115" s="1"/>
  <c r="X339" i="115"/>
  <c r="Y339" i="115" s="1"/>
  <c r="X255" i="115"/>
  <c r="Y255" i="115" s="1"/>
  <c r="Y260" i="115"/>
  <c r="X291" i="115"/>
  <c r="X217" i="115"/>
  <c r="Y217" i="115" s="1"/>
  <c r="Y400" i="115"/>
  <c r="X363" i="115"/>
  <c r="Y363" i="115" s="1"/>
  <c r="Z226" i="115"/>
  <c r="X261" i="115"/>
  <c r="Y261" i="115" s="1"/>
  <c r="X375" i="115"/>
  <c r="Y375" i="115" s="1"/>
  <c r="X218" i="115"/>
  <c r="Y218" i="115" s="1"/>
  <c r="X263" i="115"/>
  <c r="Y263" i="115" s="1"/>
  <c r="I403" i="115"/>
  <c r="L403" i="115" s="1"/>
  <c r="X351" i="115"/>
  <c r="Y351" i="115" s="1"/>
  <c r="I408" i="115"/>
  <c r="L408" i="115" s="1"/>
  <c r="X249" i="115"/>
  <c r="Y249" i="115" s="1"/>
  <c r="X253" i="115"/>
  <c r="Y253" i="115" s="1"/>
  <c r="X259" i="115"/>
  <c r="Y259" i="115" s="1"/>
  <c r="X314" i="115"/>
  <c r="Y314" i="115" s="1"/>
  <c r="X362" i="115"/>
  <c r="Y362" i="115" s="1"/>
  <c r="I399" i="115"/>
  <c r="L399" i="115" s="1"/>
  <c r="H401" i="115"/>
  <c r="L401" i="115" s="1"/>
  <c r="X327" i="115"/>
  <c r="Y327" i="115" s="1"/>
  <c r="X419" i="115"/>
  <c r="Y419" i="115" s="1"/>
  <c r="X283" i="115"/>
  <c r="Y283" i="115" s="1"/>
  <c r="X305" i="115"/>
  <c r="Y305" i="115" s="1"/>
  <c r="X294" i="115"/>
  <c r="Y294" i="115" s="1"/>
  <c r="H406" i="115"/>
  <c r="L406" i="115" s="1"/>
  <c r="I422" i="115"/>
  <c r="H422" i="115"/>
  <c r="X387" i="115"/>
  <c r="Y387" i="115" s="1"/>
  <c r="X285" i="115"/>
  <c r="Y285" i="115" s="1"/>
  <c r="X292" i="115"/>
  <c r="Y292" i="115" s="1"/>
  <c r="X349" i="115"/>
  <c r="Y349" i="115" s="1"/>
  <c r="X241" i="115"/>
  <c r="Y241" i="115" s="1"/>
  <c r="X401" i="115"/>
  <c r="Y401" i="115" s="1"/>
  <c r="Z224" i="115"/>
  <c r="X275" i="115"/>
  <c r="X299" i="115"/>
  <c r="Y299" i="115" s="1"/>
  <c r="X371" i="115"/>
  <c r="H396" i="115"/>
  <c r="L396" i="115" s="1"/>
  <c r="X403" i="115"/>
  <c r="Y403" i="115" s="1"/>
  <c r="X307" i="115"/>
  <c r="Y307" i="115" s="1"/>
  <c r="X379" i="115"/>
  <c r="Y379" i="115" s="1"/>
  <c r="I411" i="115"/>
  <c r="L411" i="115" s="1"/>
  <c r="X267" i="115"/>
  <c r="Y267" i="115" s="1"/>
  <c r="X331" i="115"/>
  <c r="Y331" i="115" s="1"/>
  <c r="X355" i="115"/>
  <c r="Y355" i="115" s="1"/>
  <c r="X251" i="115"/>
  <c r="Y251" i="115" s="1"/>
  <c r="X411" i="115"/>
  <c r="Y411" i="115" s="1"/>
  <c r="Z157" i="115"/>
  <c r="Z102" i="115"/>
  <c r="Z83" i="115"/>
  <c r="Z110" i="115"/>
  <c r="Z134" i="115"/>
  <c r="Z150" i="115"/>
  <c r="Z115" i="115"/>
  <c r="Z118" i="115"/>
  <c r="Z109" i="115"/>
  <c r="Z158" i="115"/>
  <c r="X98" i="115"/>
  <c r="Y98" i="115" s="1"/>
  <c r="X131" i="115"/>
  <c r="Y131" i="115" s="1"/>
  <c r="X184" i="115"/>
  <c r="Y184" i="115" s="1"/>
  <c r="Z127" i="115"/>
  <c r="X136" i="115"/>
  <c r="Y136" i="115" s="1"/>
  <c r="X147" i="115"/>
  <c r="Y147" i="115" s="1"/>
  <c r="X170" i="115"/>
  <c r="Y170" i="115" s="1"/>
  <c r="X126" i="115"/>
  <c r="X186" i="115"/>
  <c r="Y186" i="115" s="1"/>
  <c r="X178" i="115"/>
  <c r="Y178" i="115" s="1"/>
  <c r="X154" i="115"/>
  <c r="Y154" i="115" s="1"/>
  <c r="X192" i="115"/>
  <c r="Y192" i="115" s="1"/>
  <c r="X190" i="115"/>
  <c r="Y190" i="115" s="1"/>
  <c r="X144" i="115"/>
  <c r="Y144" i="115" s="1"/>
  <c r="X106" i="115"/>
  <c r="Y106" i="115" s="1"/>
  <c r="X123" i="115"/>
  <c r="Y123" i="115" s="1"/>
  <c r="Z167" i="115"/>
  <c r="X176" i="115"/>
  <c r="Y176" i="115" s="1"/>
  <c r="X90" i="115"/>
  <c r="Y90" i="115" s="1"/>
  <c r="X162" i="115"/>
  <c r="Y162" i="115" s="1"/>
  <c r="X128" i="115"/>
  <c r="Y128" i="115" s="1"/>
  <c r="X146" i="115"/>
  <c r="Y146" i="115" s="1"/>
  <c r="X168" i="115"/>
  <c r="Y168" i="115" s="1"/>
  <c r="X94" i="115"/>
  <c r="Y94" i="115" s="1"/>
  <c r="X82" i="115"/>
  <c r="Y82" i="115" s="1"/>
  <c r="X160" i="115"/>
  <c r="Y160" i="115" s="1"/>
  <c r="X130" i="115"/>
  <c r="Y130" i="115" s="1"/>
  <c r="X194" i="115"/>
  <c r="Y194" i="115" s="1"/>
  <c r="X105" i="115"/>
  <c r="Y105" i="115" s="1"/>
  <c r="X129" i="115"/>
  <c r="Y129" i="115" s="1"/>
  <c r="X152" i="115"/>
  <c r="Y152" i="115" s="1"/>
  <c r="X122" i="115"/>
  <c r="Y122" i="115" s="1"/>
  <c r="X138" i="115"/>
  <c r="Y138" i="115" s="1"/>
  <c r="X114" i="115"/>
  <c r="Y114" i="115" s="1"/>
  <c r="Z28" i="115"/>
  <c r="Z49" i="115"/>
  <c r="Z36" i="115"/>
  <c r="X78" i="115"/>
  <c r="Y78" i="115" s="1"/>
  <c r="X30" i="115"/>
  <c r="Y30" i="115" s="1"/>
  <c r="X38" i="115"/>
  <c r="Y38" i="115" s="1"/>
  <c r="X25" i="115"/>
  <c r="Y25" i="115" s="1"/>
  <c r="X62" i="115"/>
  <c r="Y62" i="115" s="1"/>
  <c r="X76" i="115"/>
  <c r="Y76" i="115" s="1"/>
  <c r="Z61" i="115"/>
  <c r="X46" i="115"/>
  <c r="Y46" i="115" s="1"/>
  <c r="X54" i="115"/>
  <c r="Y54" i="115" s="1"/>
  <c r="X79" i="115"/>
  <c r="Y79" i="115" s="1"/>
  <c r="Z37" i="115"/>
  <c r="Z45" i="115"/>
  <c r="Z53" i="115"/>
  <c r="X70" i="115"/>
  <c r="Y70" i="115" s="1"/>
  <c r="Z56" i="115"/>
  <c r="X24" i="115"/>
  <c r="Y24" i="115" s="1"/>
  <c r="X72" i="115"/>
  <c r="Y72" i="115" s="1"/>
  <c r="Z3" i="115"/>
  <c r="X14" i="115"/>
  <c r="Y14" i="115" s="1"/>
  <c r="X22" i="115"/>
  <c r="Y22" i="115" s="1"/>
  <c r="X6" i="115"/>
  <c r="Y6" i="115" s="1"/>
  <c r="X19" i="115"/>
  <c r="Y19" i="115" s="1"/>
  <c r="X11" i="115"/>
  <c r="Y11" i="115" s="1"/>
  <c r="X16" i="115"/>
  <c r="Y16" i="115" s="1"/>
  <c r="X21" i="115"/>
  <c r="Y21" i="115" s="1"/>
  <c r="J2" i="109"/>
  <c r="J3" i="109"/>
  <c r="J4" i="109"/>
  <c r="J5" i="109"/>
  <c r="J6" i="109"/>
  <c r="J7" i="109"/>
  <c r="J8" i="109"/>
  <c r="J9" i="109"/>
  <c r="J10" i="109"/>
  <c r="J11" i="109"/>
  <c r="J12" i="109"/>
  <c r="J13" i="109"/>
  <c r="J14" i="109"/>
  <c r="J15" i="109"/>
  <c r="J16" i="109"/>
  <c r="J17" i="109"/>
  <c r="J18" i="109"/>
  <c r="J19" i="109"/>
  <c r="J20" i="109"/>
  <c r="J21" i="109"/>
  <c r="J22" i="109"/>
  <c r="J23" i="109"/>
  <c r="J24" i="109"/>
  <c r="J25" i="109"/>
  <c r="J26" i="109"/>
  <c r="J27" i="109"/>
  <c r="J28" i="109"/>
  <c r="J29" i="109"/>
  <c r="J30" i="109"/>
  <c r="J31" i="109"/>
  <c r="J32" i="109"/>
  <c r="J33" i="109"/>
  <c r="J34" i="109"/>
  <c r="J35" i="109"/>
  <c r="J7" i="107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J53" i="107"/>
  <c r="J54" i="107"/>
  <c r="J55" i="107"/>
  <c r="J56" i="107"/>
  <c r="J57" i="107"/>
  <c r="J58" i="107"/>
  <c r="J59" i="107"/>
  <c r="J60" i="107"/>
  <c r="J61" i="107"/>
  <c r="J62" i="107"/>
  <c r="J63" i="107"/>
  <c r="J64" i="107"/>
  <c r="J65" i="107"/>
  <c r="J66" i="107"/>
  <c r="J67" i="107"/>
  <c r="J68" i="107"/>
  <c r="J69" i="107"/>
  <c r="J70" i="107"/>
  <c r="J71" i="107"/>
  <c r="J72" i="107"/>
  <c r="J73" i="107"/>
  <c r="J74" i="107"/>
  <c r="J75" i="107"/>
  <c r="J76" i="107"/>
  <c r="J77" i="107"/>
  <c r="J78" i="107"/>
  <c r="J79" i="107"/>
  <c r="J80" i="107"/>
  <c r="J81" i="107"/>
  <c r="J82" i="107"/>
  <c r="J83" i="107"/>
  <c r="J2" i="106"/>
  <c r="J3" i="106"/>
  <c r="J4" i="106"/>
  <c r="J5" i="106"/>
  <c r="J6" i="106"/>
  <c r="J7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35" i="106"/>
  <c r="J36" i="106"/>
  <c r="J37" i="106"/>
  <c r="J38" i="106"/>
  <c r="J39" i="106"/>
  <c r="J40" i="106"/>
  <c r="J41" i="106"/>
  <c r="J42" i="106"/>
  <c r="J2" i="105"/>
  <c r="J3" i="105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2" i="104"/>
  <c r="J3" i="104"/>
  <c r="J4" i="104"/>
  <c r="J5" i="104"/>
  <c r="J6" i="104"/>
  <c r="J7" i="104"/>
  <c r="J8" i="104"/>
  <c r="J9" i="104"/>
  <c r="J10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J37" i="104"/>
  <c r="J38" i="104"/>
  <c r="J39" i="104"/>
  <c r="J40" i="104"/>
  <c r="J41" i="104"/>
  <c r="J42" i="104"/>
  <c r="J43" i="104"/>
  <c r="J44" i="104"/>
  <c r="J45" i="104"/>
  <c r="J46" i="104"/>
  <c r="J47" i="104"/>
  <c r="J48" i="104"/>
  <c r="J49" i="104"/>
  <c r="J50" i="104"/>
  <c r="J51" i="104"/>
  <c r="J52" i="104"/>
  <c r="J53" i="104"/>
  <c r="J54" i="104"/>
  <c r="J55" i="104"/>
  <c r="J56" i="104"/>
  <c r="J57" i="104"/>
  <c r="J58" i="104"/>
  <c r="J59" i="104"/>
  <c r="J60" i="104"/>
  <c r="J61" i="104"/>
  <c r="J62" i="104"/>
  <c r="J63" i="104"/>
  <c r="J64" i="104"/>
  <c r="J65" i="104"/>
  <c r="J66" i="104"/>
  <c r="J67" i="104"/>
  <c r="J68" i="104"/>
  <c r="J69" i="104"/>
  <c r="J70" i="104"/>
  <c r="J71" i="104"/>
  <c r="J72" i="104"/>
  <c r="J73" i="104"/>
  <c r="J2" i="103"/>
  <c r="J3" i="103"/>
  <c r="J4" i="103"/>
  <c r="J5" i="103"/>
  <c r="J6" i="103"/>
  <c r="J7" i="103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J25" i="103"/>
  <c r="J26" i="103"/>
  <c r="J27" i="103"/>
  <c r="J28" i="103"/>
  <c r="J29" i="103"/>
  <c r="J30" i="103"/>
  <c r="J31" i="103"/>
  <c r="J32" i="103"/>
  <c r="J33" i="103"/>
  <c r="J34" i="103"/>
  <c r="J35" i="103"/>
  <c r="J36" i="103"/>
  <c r="J37" i="103"/>
  <c r="J38" i="103"/>
  <c r="J39" i="103"/>
  <c r="J40" i="103"/>
  <c r="J41" i="103"/>
  <c r="J42" i="103"/>
  <c r="J43" i="103"/>
  <c r="J44" i="103"/>
  <c r="J45" i="103"/>
  <c r="J46" i="103"/>
  <c r="J47" i="103"/>
  <c r="J48" i="103"/>
  <c r="J49" i="103"/>
  <c r="J50" i="103"/>
  <c r="J51" i="103"/>
  <c r="J52" i="103"/>
  <c r="J53" i="103"/>
  <c r="J54" i="103"/>
  <c r="J55" i="103"/>
  <c r="J56" i="103"/>
  <c r="J57" i="103"/>
  <c r="J58" i="103"/>
  <c r="J59" i="103"/>
  <c r="J60" i="103"/>
  <c r="J61" i="103"/>
  <c r="J62" i="103"/>
  <c r="J63" i="103"/>
  <c r="J70" i="102"/>
  <c r="J71" i="102"/>
  <c r="J72" i="102"/>
  <c r="J73" i="102"/>
  <c r="J74" i="102"/>
  <c r="J75" i="102"/>
  <c r="J76" i="102"/>
  <c r="J77" i="102"/>
  <c r="J78" i="102"/>
  <c r="J79" i="102"/>
  <c r="J80" i="102"/>
  <c r="J81" i="102"/>
  <c r="J82" i="102"/>
  <c r="J83" i="102"/>
  <c r="J84" i="102"/>
  <c r="J85" i="102"/>
  <c r="J86" i="102"/>
  <c r="J87" i="102"/>
  <c r="J110" i="100"/>
  <c r="J109" i="100"/>
  <c r="J108" i="100"/>
  <c r="J107" i="100"/>
  <c r="J106" i="100"/>
  <c r="J105" i="100"/>
  <c r="J104" i="100"/>
  <c r="J103" i="100"/>
  <c r="J102" i="100"/>
  <c r="J101" i="100"/>
  <c r="J100" i="100"/>
  <c r="J99" i="100"/>
  <c r="J98" i="100"/>
  <c r="J97" i="100"/>
  <c r="J96" i="100"/>
  <c r="J95" i="100"/>
  <c r="J94" i="100"/>
  <c r="J93" i="100"/>
  <c r="J92" i="100"/>
  <c r="J91" i="100"/>
  <c r="J90" i="100"/>
  <c r="J89" i="100"/>
  <c r="J88" i="100"/>
  <c r="J87" i="100"/>
  <c r="J86" i="100"/>
  <c r="J85" i="100"/>
  <c r="J84" i="100"/>
  <c r="J83" i="100"/>
  <c r="J82" i="100"/>
  <c r="J81" i="100"/>
  <c r="J80" i="100"/>
  <c r="J79" i="100"/>
  <c r="J78" i="100"/>
  <c r="J77" i="100"/>
  <c r="J76" i="100"/>
  <c r="J75" i="100"/>
  <c r="J74" i="100"/>
  <c r="J73" i="100"/>
  <c r="J72" i="100"/>
  <c r="J71" i="100"/>
  <c r="J70" i="100"/>
  <c r="J69" i="100"/>
  <c r="J68" i="100"/>
  <c r="J67" i="100"/>
  <c r="J66" i="100"/>
  <c r="J65" i="100"/>
  <c r="J64" i="100"/>
  <c r="J63" i="100"/>
  <c r="J62" i="100"/>
  <c r="J61" i="100"/>
  <c r="J60" i="100"/>
  <c r="J59" i="100"/>
  <c r="J58" i="100"/>
  <c r="J57" i="100"/>
  <c r="J56" i="100"/>
  <c r="J55" i="100"/>
  <c r="J77" i="99"/>
  <c r="J76" i="99"/>
  <c r="J75" i="99"/>
  <c r="J74" i="99"/>
  <c r="J73" i="99"/>
  <c r="J72" i="99"/>
  <c r="A44" i="122"/>
  <c r="BA126" i="125"/>
  <c r="BC126" i="125" s="1"/>
  <c r="BA127" i="125"/>
  <c r="BA128" i="125"/>
  <c r="BA129" i="125"/>
  <c r="BA130" i="125"/>
  <c r="BA131" i="125"/>
  <c r="BA132" i="125"/>
  <c r="BA133" i="125"/>
  <c r="BA134" i="125"/>
  <c r="BA135" i="125"/>
  <c r="BA136" i="125"/>
  <c r="BA137" i="125"/>
  <c r="BA138" i="125"/>
  <c r="BA139" i="125"/>
  <c r="BA140" i="125"/>
  <c r="BA141" i="125"/>
  <c r="BA142" i="125"/>
  <c r="BA143" i="125"/>
  <c r="BA144" i="125"/>
  <c r="BA145" i="125"/>
  <c r="BA146" i="125"/>
  <c r="BA147" i="125"/>
  <c r="BA148" i="125"/>
  <c r="BA149" i="125"/>
  <c r="BA150" i="125"/>
  <c r="BA151" i="125"/>
  <c r="BA152" i="125"/>
  <c r="BA153" i="125"/>
  <c r="BA154" i="125"/>
  <c r="BA155" i="125"/>
  <c r="BA156" i="125"/>
  <c r="BA157" i="125"/>
  <c r="BA125" i="125"/>
  <c r="AY126" i="125"/>
  <c r="AY127" i="125"/>
  <c r="AY128" i="125"/>
  <c r="AY129" i="125"/>
  <c r="AY130" i="125"/>
  <c r="AY131" i="125"/>
  <c r="AY132" i="125"/>
  <c r="AY133" i="125"/>
  <c r="AY134" i="125"/>
  <c r="AY135" i="125"/>
  <c r="AY136" i="125"/>
  <c r="AY137" i="125"/>
  <c r="AY138" i="125"/>
  <c r="AY139" i="125"/>
  <c r="AY140" i="125"/>
  <c r="AY141" i="125"/>
  <c r="AY142" i="125"/>
  <c r="AY143" i="125"/>
  <c r="AY144" i="125"/>
  <c r="AY145" i="125"/>
  <c r="AY146" i="125"/>
  <c r="AY147" i="125"/>
  <c r="AY148" i="125"/>
  <c r="AY149" i="125"/>
  <c r="AY150" i="125"/>
  <c r="AY151" i="125"/>
  <c r="AY152" i="125"/>
  <c r="AY153" i="125"/>
  <c r="AY154" i="125"/>
  <c r="AY155" i="125"/>
  <c r="AY156" i="125"/>
  <c r="AY157" i="125"/>
  <c r="AY125" i="125"/>
  <c r="AZ126" i="125"/>
  <c r="AZ127" i="125"/>
  <c r="AZ128" i="125"/>
  <c r="AZ129" i="125"/>
  <c r="AZ130" i="125"/>
  <c r="AZ131" i="125"/>
  <c r="AZ132" i="125"/>
  <c r="AZ133" i="125"/>
  <c r="AZ134" i="125"/>
  <c r="AZ135" i="125"/>
  <c r="AZ136" i="125"/>
  <c r="AZ137" i="125"/>
  <c r="AZ138" i="125"/>
  <c r="AZ139" i="125"/>
  <c r="AZ140" i="125"/>
  <c r="AZ141" i="125"/>
  <c r="AZ142" i="125"/>
  <c r="AZ143" i="125"/>
  <c r="AZ144" i="125"/>
  <c r="AZ145" i="125"/>
  <c r="AZ146" i="125"/>
  <c r="AZ147" i="125"/>
  <c r="AZ148" i="125"/>
  <c r="AZ149" i="125"/>
  <c r="AZ150" i="125"/>
  <c r="AZ151" i="125"/>
  <c r="AZ152" i="125"/>
  <c r="AZ153" i="125"/>
  <c r="AZ154" i="125"/>
  <c r="AZ155" i="125"/>
  <c r="AZ156" i="125"/>
  <c r="AZ157" i="125"/>
  <c r="AZ125" i="125"/>
  <c r="BK48" i="125"/>
  <c r="BK98" i="125" s="1"/>
  <c r="BJ48" i="125"/>
  <c r="BJ98" i="125" s="1"/>
  <c r="BI48" i="125"/>
  <c r="BI98" i="125" s="1"/>
  <c r="BH48" i="125"/>
  <c r="BH98" i="125" s="1"/>
  <c r="BG48" i="125"/>
  <c r="BG98" i="125" s="1"/>
  <c r="BF48" i="125"/>
  <c r="BF98" i="125" s="1"/>
  <c r="BE48" i="125"/>
  <c r="BE98" i="125" s="1"/>
  <c r="BD48" i="125"/>
  <c r="BD98" i="125" s="1"/>
  <c r="BC48" i="125"/>
  <c r="BC98" i="125" s="1"/>
  <c r="BB48" i="125"/>
  <c r="BB98" i="125" s="1"/>
  <c r="BA48" i="125"/>
  <c r="BA98" i="125" s="1"/>
  <c r="AZ48" i="125"/>
  <c r="AZ98" i="125" s="1"/>
  <c r="AY48" i="125"/>
  <c r="AY98" i="125" s="1"/>
  <c r="AV48" i="125"/>
  <c r="AV98" i="125" s="1"/>
  <c r="AU48" i="125"/>
  <c r="AU98" i="125" s="1"/>
  <c r="AT48" i="125"/>
  <c r="AT98" i="125" s="1"/>
  <c r="AS48" i="125"/>
  <c r="AS98" i="125" s="1"/>
  <c r="AR48" i="125"/>
  <c r="AR98" i="125" s="1"/>
  <c r="AQ48" i="125"/>
  <c r="AQ98" i="125" s="1"/>
  <c r="AP48" i="125"/>
  <c r="AP98" i="125" s="1"/>
  <c r="AO48" i="125"/>
  <c r="AO98" i="125" s="1"/>
  <c r="AN48" i="125"/>
  <c r="AN98" i="125" s="1"/>
  <c r="AM48" i="125"/>
  <c r="AM98" i="125" s="1"/>
  <c r="AL48" i="125"/>
  <c r="AL98" i="125" s="1"/>
  <c r="AK48" i="125"/>
  <c r="AK98" i="125" s="1"/>
  <c r="AJ48" i="125"/>
  <c r="AJ98" i="125" s="1"/>
  <c r="AI48" i="125"/>
  <c r="AI98" i="125" s="1"/>
  <c r="BK47" i="125"/>
  <c r="BK97" i="125" s="1"/>
  <c r="BI166" i="125" s="1"/>
  <c r="BJ47" i="125"/>
  <c r="BJ97" i="125" s="1"/>
  <c r="BI47" i="125"/>
  <c r="BI97" i="125" s="1"/>
  <c r="BH47" i="125"/>
  <c r="BH97" i="125" s="1"/>
  <c r="BG47" i="125"/>
  <c r="BG97" i="125" s="1"/>
  <c r="BF47" i="125"/>
  <c r="BF97" i="125" s="1"/>
  <c r="BE47" i="125"/>
  <c r="BE97" i="125" s="1"/>
  <c r="BD47" i="125"/>
  <c r="BD97" i="125" s="1"/>
  <c r="BC47" i="125"/>
  <c r="BC97" i="125" s="1"/>
  <c r="BB47" i="125"/>
  <c r="BB97" i="125" s="1"/>
  <c r="BA47" i="125"/>
  <c r="BA97" i="125" s="1"/>
  <c r="AZ47" i="125"/>
  <c r="AZ97" i="125" s="1"/>
  <c r="AY47" i="125"/>
  <c r="AY97" i="125" s="1"/>
  <c r="AV47" i="125"/>
  <c r="AV97" i="125" s="1"/>
  <c r="BH166" i="125" s="1"/>
  <c r="AU47" i="125"/>
  <c r="AU97" i="125" s="1"/>
  <c r="AT47" i="125"/>
  <c r="AT97" i="125" s="1"/>
  <c r="AS47" i="125"/>
  <c r="AS97" i="125" s="1"/>
  <c r="AR47" i="125"/>
  <c r="AR97" i="125" s="1"/>
  <c r="AQ47" i="125"/>
  <c r="AQ97" i="125" s="1"/>
  <c r="AP47" i="125"/>
  <c r="AP97" i="125" s="1"/>
  <c r="AO47" i="125"/>
  <c r="AO97" i="125" s="1"/>
  <c r="AN47" i="125"/>
  <c r="AN97" i="125" s="1"/>
  <c r="AM47" i="125"/>
  <c r="AM97" i="125" s="1"/>
  <c r="AL47" i="125"/>
  <c r="AL97" i="125" s="1"/>
  <c r="AK47" i="125"/>
  <c r="AK97" i="125" s="1"/>
  <c r="AJ47" i="125"/>
  <c r="AJ97" i="125" s="1"/>
  <c r="AI47" i="125"/>
  <c r="AI97" i="125" s="1"/>
  <c r="BG166" i="125" s="1"/>
  <c r="BK46" i="125"/>
  <c r="BK96" i="125" s="1"/>
  <c r="BI165" i="125" s="1"/>
  <c r="BJ46" i="125"/>
  <c r="BJ96" i="125" s="1"/>
  <c r="BI46" i="125"/>
  <c r="BI96" i="125" s="1"/>
  <c r="BH46" i="125"/>
  <c r="BH96" i="125" s="1"/>
  <c r="BG46" i="125"/>
  <c r="BG96" i="125" s="1"/>
  <c r="BF46" i="125"/>
  <c r="BF96" i="125" s="1"/>
  <c r="BE46" i="125"/>
  <c r="BE96" i="125" s="1"/>
  <c r="BD46" i="125"/>
  <c r="BD96" i="125" s="1"/>
  <c r="BC46" i="125"/>
  <c r="BC96" i="125" s="1"/>
  <c r="BB46" i="125"/>
  <c r="BB96" i="125" s="1"/>
  <c r="BA46" i="125"/>
  <c r="BA96" i="125" s="1"/>
  <c r="AZ46" i="125"/>
  <c r="AZ96" i="125" s="1"/>
  <c r="AY46" i="125"/>
  <c r="AY96" i="125" s="1"/>
  <c r="AV46" i="125"/>
  <c r="AV96" i="125" s="1"/>
  <c r="BH165" i="125" s="1"/>
  <c r="AU46" i="125"/>
  <c r="AU96" i="125" s="1"/>
  <c r="AT46" i="125"/>
  <c r="AT96" i="125" s="1"/>
  <c r="AS46" i="125"/>
  <c r="AS96" i="125" s="1"/>
  <c r="AR46" i="125"/>
  <c r="AR96" i="125" s="1"/>
  <c r="AQ46" i="125"/>
  <c r="AQ96" i="125" s="1"/>
  <c r="AP46" i="125"/>
  <c r="AP96" i="125" s="1"/>
  <c r="AO46" i="125"/>
  <c r="AO96" i="125" s="1"/>
  <c r="AN46" i="125"/>
  <c r="AN96" i="125" s="1"/>
  <c r="AM46" i="125"/>
  <c r="AM96" i="125" s="1"/>
  <c r="AL46" i="125"/>
  <c r="AL96" i="125" s="1"/>
  <c r="AK46" i="125"/>
  <c r="AK96" i="125" s="1"/>
  <c r="AJ46" i="125"/>
  <c r="AJ96" i="125" s="1"/>
  <c r="AI46" i="125"/>
  <c r="AI96" i="125" s="1"/>
  <c r="BG165" i="125" s="1"/>
  <c r="BK45" i="125"/>
  <c r="BK95" i="125" s="1"/>
  <c r="BI164" i="125" s="1"/>
  <c r="BJ45" i="125"/>
  <c r="BJ95" i="125" s="1"/>
  <c r="BI45" i="125"/>
  <c r="BI95" i="125" s="1"/>
  <c r="BH45" i="125"/>
  <c r="BH95" i="125" s="1"/>
  <c r="BG45" i="125"/>
  <c r="BG95" i="125" s="1"/>
  <c r="BF45" i="125"/>
  <c r="BF95" i="125" s="1"/>
  <c r="BE45" i="125"/>
  <c r="BE95" i="125" s="1"/>
  <c r="BD45" i="125"/>
  <c r="BD95" i="125" s="1"/>
  <c r="BC45" i="125"/>
  <c r="BC95" i="125" s="1"/>
  <c r="BB45" i="125"/>
  <c r="BB95" i="125" s="1"/>
  <c r="BA45" i="125"/>
  <c r="BA95" i="125" s="1"/>
  <c r="AZ45" i="125"/>
  <c r="AZ95" i="125" s="1"/>
  <c r="AY45" i="125"/>
  <c r="AY95" i="125" s="1"/>
  <c r="AV45" i="125"/>
  <c r="AV95" i="125" s="1"/>
  <c r="BH164" i="125" s="1"/>
  <c r="AU45" i="125"/>
  <c r="AU95" i="125" s="1"/>
  <c r="AT45" i="125"/>
  <c r="AT95" i="125" s="1"/>
  <c r="AS45" i="125"/>
  <c r="AS95" i="125" s="1"/>
  <c r="AR45" i="125"/>
  <c r="AR95" i="125" s="1"/>
  <c r="AQ45" i="125"/>
  <c r="AQ95" i="125" s="1"/>
  <c r="AP45" i="125"/>
  <c r="AP95" i="125" s="1"/>
  <c r="AO45" i="125"/>
  <c r="AO95" i="125" s="1"/>
  <c r="AN45" i="125"/>
  <c r="AN95" i="125" s="1"/>
  <c r="AM45" i="125"/>
  <c r="AM95" i="125" s="1"/>
  <c r="AL45" i="125"/>
  <c r="AL95" i="125" s="1"/>
  <c r="AK45" i="125"/>
  <c r="AK95" i="125" s="1"/>
  <c r="AJ45" i="125"/>
  <c r="AJ95" i="125" s="1"/>
  <c r="AI45" i="125"/>
  <c r="AI95" i="125" s="1"/>
  <c r="BG164" i="125" s="1"/>
  <c r="BK44" i="125"/>
  <c r="BK94" i="125" s="1"/>
  <c r="BI163" i="125" s="1"/>
  <c r="BJ44" i="125"/>
  <c r="BJ94" i="125" s="1"/>
  <c r="BI44" i="125"/>
  <c r="BI94" i="125" s="1"/>
  <c r="BH44" i="125"/>
  <c r="BH94" i="125" s="1"/>
  <c r="BG44" i="125"/>
  <c r="BG94" i="125" s="1"/>
  <c r="BF44" i="125"/>
  <c r="BF94" i="125" s="1"/>
  <c r="BE44" i="125"/>
  <c r="BE94" i="125" s="1"/>
  <c r="BD44" i="125"/>
  <c r="BD94" i="125" s="1"/>
  <c r="BC44" i="125"/>
  <c r="BC94" i="125" s="1"/>
  <c r="BB44" i="125"/>
  <c r="BB94" i="125" s="1"/>
  <c r="BA44" i="125"/>
  <c r="BA94" i="125" s="1"/>
  <c r="AZ44" i="125"/>
  <c r="AZ94" i="125" s="1"/>
  <c r="AY44" i="125"/>
  <c r="AY94" i="125" s="1"/>
  <c r="AV44" i="125"/>
  <c r="AV94" i="125" s="1"/>
  <c r="BH163" i="125" s="1"/>
  <c r="AU44" i="125"/>
  <c r="AU94" i="125" s="1"/>
  <c r="AT44" i="125"/>
  <c r="AT94" i="125" s="1"/>
  <c r="AS44" i="125"/>
  <c r="AS94" i="125" s="1"/>
  <c r="AR44" i="125"/>
  <c r="AR94" i="125" s="1"/>
  <c r="AQ44" i="125"/>
  <c r="AQ94" i="125" s="1"/>
  <c r="AP44" i="125"/>
  <c r="AP94" i="125" s="1"/>
  <c r="AO44" i="125"/>
  <c r="AO94" i="125" s="1"/>
  <c r="AN44" i="125"/>
  <c r="AN94" i="125" s="1"/>
  <c r="AM44" i="125"/>
  <c r="AM94" i="125" s="1"/>
  <c r="AL44" i="125"/>
  <c r="AL94" i="125" s="1"/>
  <c r="AK44" i="125"/>
  <c r="AK94" i="125" s="1"/>
  <c r="AJ44" i="125"/>
  <c r="AJ94" i="125" s="1"/>
  <c r="AI44" i="125"/>
  <c r="AI94" i="125" s="1"/>
  <c r="BG163" i="125" s="1"/>
  <c r="BK43" i="125"/>
  <c r="BK93" i="125" s="1"/>
  <c r="BI162" i="125" s="1"/>
  <c r="BJ43" i="125"/>
  <c r="BJ93" i="125" s="1"/>
  <c r="BI43" i="125"/>
  <c r="BI93" i="125" s="1"/>
  <c r="BH43" i="125"/>
  <c r="BH93" i="125" s="1"/>
  <c r="BG43" i="125"/>
  <c r="BG93" i="125" s="1"/>
  <c r="BF43" i="125"/>
  <c r="BF93" i="125" s="1"/>
  <c r="BE43" i="125"/>
  <c r="BE93" i="125" s="1"/>
  <c r="BD43" i="125"/>
  <c r="BD93" i="125" s="1"/>
  <c r="BC43" i="125"/>
  <c r="BC93" i="125" s="1"/>
  <c r="BB43" i="125"/>
  <c r="BB93" i="125" s="1"/>
  <c r="BA43" i="125"/>
  <c r="BA93" i="125" s="1"/>
  <c r="AZ43" i="125"/>
  <c r="AZ93" i="125" s="1"/>
  <c r="AY43" i="125"/>
  <c r="AY93" i="125" s="1"/>
  <c r="AV43" i="125"/>
  <c r="AV93" i="125" s="1"/>
  <c r="BH162" i="125" s="1"/>
  <c r="AU43" i="125"/>
  <c r="AU93" i="125" s="1"/>
  <c r="AT43" i="125"/>
  <c r="AT93" i="125" s="1"/>
  <c r="AS43" i="125"/>
  <c r="AS93" i="125" s="1"/>
  <c r="AR43" i="125"/>
  <c r="AR93" i="125" s="1"/>
  <c r="AQ43" i="125"/>
  <c r="AQ93" i="125" s="1"/>
  <c r="AP43" i="125"/>
  <c r="AP93" i="125" s="1"/>
  <c r="AO43" i="125"/>
  <c r="AO93" i="125" s="1"/>
  <c r="AN43" i="125"/>
  <c r="AN93" i="125" s="1"/>
  <c r="AM43" i="125"/>
  <c r="AM93" i="125" s="1"/>
  <c r="AL43" i="125"/>
  <c r="AL93" i="125" s="1"/>
  <c r="AK43" i="125"/>
  <c r="AK93" i="125" s="1"/>
  <c r="AJ43" i="125"/>
  <c r="AJ93" i="125" s="1"/>
  <c r="AI43" i="125"/>
  <c r="AI93" i="125" s="1"/>
  <c r="BG162" i="125" s="1"/>
  <c r="BK42" i="125"/>
  <c r="BK92" i="125" s="1"/>
  <c r="BI161" i="125" s="1"/>
  <c r="BJ42" i="125"/>
  <c r="BJ92" i="125" s="1"/>
  <c r="BI42" i="125"/>
  <c r="BI92" i="125" s="1"/>
  <c r="BH42" i="125"/>
  <c r="BH92" i="125" s="1"/>
  <c r="BG42" i="125"/>
  <c r="BG92" i="125" s="1"/>
  <c r="BF42" i="125"/>
  <c r="BF92" i="125" s="1"/>
  <c r="BE42" i="125"/>
  <c r="BE92" i="125" s="1"/>
  <c r="BD42" i="125"/>
  <c r="BD92" i="125" s="1"/>
  <c r="BC42" i="125"/>
  <c r="BC92" i="125" s="1"/>
  <c r="BB42" i="125"/>
  <c r="BB92" i="125" s="1"/>
  <c r="BA42" i="125"/>
  <c r="BA92" i="125" s="1"/>
  <c r="AZ42" i="125"/>
  <c r="AZ92" i="125" s="1"/>
  <c r="AY42" i="125"/>
  <c r="AY92" i="125" s="1"/>
  <c r="AV42" i="125"/>
  <c r="AV92" i="125" s="1"/>
  <c r="BH161" i="125" s="1"/>
  <c r="AU42" i="125"/>
  <c r="AU92" i="125" s="1"/>
  <c r="AT42" i="125"/>
  <c r="AT92" i="125" s="1"/>
  <c r="AS42" i="125"/>
  <c r="AS92" i="125" s="1"/>
  <c r="AR42" i="125"/>
  <c r="AR92" i="125" s="1"/>
  <c r="AQ42" i="125"/>
  <c r="AQ92" i="125" s="1"/>
  <c r="AP42" i="125"/>
  <c r="AP92" i="125" s="1"/>
  <c r="AO42" i="125"/>
  <c r="AO92" i="125" s="1"/>
  <c r="AN42" i="125"/>
  <c r="AN92" i="125" s="1"/>
  <c r="AM42" i="125"/>
  <c r="AM92" i="125" s="1"/>
  <c r="AL42" i="125"/>
  <c r="AL92" i="125" s="1"/>
  <c r="AK42" i="125"/>
  <c r="AK92" i="125" s="1"/>
  <c r="AJ42" i="125"/>
  <c r="AJ92" i="125" s="1"/>
  <c r="AI42" i="125"/>
  <c r="AI92" i="125" s="1"/>
  <c r="BG161" i="125" s="1"/>
  <c r="BK41" i="125"/>
  <c r="BK91" i="125" s="1"/>
  <c r="BI160" i="125" s="1"/>
  <c r="BJ41" i="125"/>
  <c r="BJ91" i="125" s="1"/>
  <c r="BI41" i="125"/>
  <c r="BI91" i="125" s="1"/>
  <c r="BH41" i="125"/>
  <c r="BH91" i="125" s="1"/>
  <c r="BG41" i="125"/>
  <c r="BG91" i="125" s="1"/>
  <c r="BF41" i="125"/>
  <c r="BF91" i="125" s="1"/>
  <c r="BE41" i="125"/>
  <c r="BE91" i="125" s="1"/>
  <c r="BD41" i="125"/>
  <c r="BD91" i="125" s="1"/>
  <c r="BC41" i="125"/>
  <c r="BC91" i="125" s="1"/>
  <c r="BB41" i="125"/>
  <c r="BB91" i="125" s="1"/>
  <c r="BA41" i="125"/>
  <c r="BA91" i="125" s="1"/>
  <c r="AZ41" i="125"/>
  <c r="AZ91" i="125" s="1"/>
  <c r="AY41" i="125"/>
  <c r="AY91" i="125" s="1"/>
  <c r="AV41" i="125"/>
  <c r="AV91" i="125" s="1"/>
  <c r="BH160" i="125" s="1"/>
  <c r="AU41" i="125"/>
  <c r="AU91" i="125" s="1"/>
  <c r="AT41" i="125"/>
  <c r="AT91" i="125" s="1"/>
  <c r="AS41" i="125"/>
  <c r="AS91" i="125" s="1"/>
  <c r="AR41" i="125"/>
  <c r="AR91" i="125" s="1"/>
  <c r="AQ41" i="125"/>
  <c r="AQ91" i="125" s="1"/>
  <c r="AP41" i="125"/>
  <c r="AP91" i="125" s="1"/>
  <c r="AO41" i="125"/>
  <c r="AO91" i="125" s="1"/>
  <c r="AN41" i="125"/>
  <c r="AN91" i="125" s="1"/>
  <c r="AM41" i="125"/>
  <c r="AM91" i="125" s="1"/>
  <c r="AL41" i="125"/>
  <c r="AL91" i="125" s="1"/>
  <c r="AK41" i="125"/>
  <c r="AK91" i="125" s="1"/>
  <c r="AJ41" i="125"/>
  <c r="AJ91" i="125" s="1"/>
  <c r="AI41" i="125"/>
  <c r="AI91" i="125" s="1"/>
  <c r="BG160" i="125" s="1"/>
  <c r="BK40" i="125"/>
  <c r="BK90" i="125" s="1"/>
  <c r="BI159" i="125" s="1"/>
  <c r="BJ40" i="125"/>
  <c r="BJ90" i="125" s="1"/>
  <c r="BI40" i="125"/>
  <c r="BI90" i="125" s="1"/>
  <c r="BH40" i="125"/>
  <c r="BH90" i="125" s="1"/>
  <c r="BG40" i="125"/>
  <c r="BG90" i="125" s="1"/>
  <c r="BF40" i="125"/>
  <c r="BF90" i="125" s="1"/>
  <c r="BE40" i="125"/>
  <c r="BE90" i="125" s="1"/>
  <c r="BD40" i="125"/>
  <c r="BD90" i="125" s="1"/>
  <c r="BC40" i="125"/>
  <c r="BC90" i="125" s="1"/>
  <c r="BB40" i="125"/>
  <c r="BB90" i="125" s="1"/>
  <c r="BA40" i="125"/>
  <c r="BA90" i="125" s="1"/>
  <c r="AZ40" i="125"/>
  <c r="AZ90" i="125" s="1"/>
  <c r="AY40" i="125"/>
  <c r="AY90" i="125" s="1"/>
  <c r="AV40" i="125"/>
  <c r="AV90" i="125" s="1"/>
  <c r="BH159" i="125" s="1"/>
  <c r="AU40" i="125"/>
  <c r="AU90" i="125" s="1"/>
  <c r="AT40" i="125"/>
  <c r="AT90" i="125" s="1"/>
  <c r="AS40" i="125"/>
  <c r="AS90" i="125" s="1"/>
  <c r="AR40" i="125"/>
  <c r="AR90" i="125" s="1"/>
  <c r="AQ40" i="125"/>
  <c r="AQ90" i="125" s="1"/>
  <c r="AP40" i="125"/>
  <c r="AP90" i="125" s="1"/>
  <c r="AO40" i="125"/>
  <c r="AO90" i="125" s="1"/>
  <c r="AN40" i="125"/>
  <c r="AN90" i="125" s="1"/>
  <c r="AM40" i="125"/>
  <c r="AM90" i="125" s="1"/>
  <c r="AL40" i="125"/>
  <c r="AL90" i="125" s="1"/>
  <c r="AK40" i="125"/>
  <c r="AK90" i="125" s="1"/>
  <c r="AJ40" i="125"/>
  <c r="AJ90" i="125" s="1"/>
  <c r="AI40" i="125"/>
  <c r="AI90" i="125" s="1"/>
  <c r="BG159" i="125" s="1"/>
  <c r="BK39" i="125"/>
  <c r="BK89" i="125" s="1"/>
  <c r="BI158" i="125" s="1"/>
  <c r="BJ39" i="125"/>
  <c r="BJ89" i="125" s="1"/>
  <c r="BI39" i="125"/>
  <c r="BI89" i="125" s="1"/>
  <c r="BH39" i="125"/>
  <c r="BH89" i="125" s="1"/>
  <c r="BG39" i="125"/>
  <c r="BG89" i="125" s="1"/>
  <c r="BF39" i="125"/>
  <c r="BF89" i="125" s="1"/>
  <c r="BE39" i="125"/>
  <c r="BE89" i="125" s="1"/>
  <c r="BD39" i="125"/>
  <c r="BD89" i="125" s="1"/>
  <c r="BC39" i="125"/>
  <c r="BC89" i="125" s="1"/>
  <c r="BB39" i="125"/>
  <c r="BB89" i="125" s="1"/>
  <c r="BA39" i="125"/>
  <c r="BA89" i="125" s="1"/>
  <c r="AZ39" i="125"/>
  <c r="AZ89" i="125" s="1"/>
  <c r="AY39" i="125"/>
  <c r="AY89" i="125" s="1"/>
  <c r="AV39" i="125"/>
  <c r="AV89" i="125" s="1"/>
  <c r="BH158" i="125" s="1"/>
  <c r="AU39" i="125"/>
  <c r="AU89" i="125" s="1"/>
  <c r="AT39" i="125"/>
  <c r="AT89" i="125" s="1"/>
  <c r="AS39" i="125"/>
  <c r="AS89" i="125" s="1"/>
  <c r="AR39" i="125"/>
  <c r="AR89" i="125" s="1"/>
  <c r="AQ39" i="125"/>
  <c r="AQ89" i="125" s="1"/>
  <c r="AP39" i="125"/>
  <c r="AP89" i="125" s="1"/>
  <c r="AO39" i="125"/>
  <c r="AO89" i="125" s="1"/>
  <c r="AN39" i="125"/>
  <c r="AN89" i="125" s="1"/>
  <c r="AM39" i="125"/>
  <c r="AM89" i="125" s="1"/>
  <c r="AL39" i="125"/>
  <c r="AL89" i="125" s="1"/>
  <c r="AK39" i="125"/>
  <c r="AK89" i="125" s="1"/>
  <c r="AJ39" i="125"/>
  <c r="AJ89" i="125" s="1"/>
  <c r="AI39" i="125"/>
  <c r="AI89" i="125" s="1"/>
  <c r="BG158" i="125" s="1"/>
  <c r="BK38" i="125"/>
  <c r="BK88" i="125" s="1"/>
  <c r="BI157" i="125" s="1"/>
  <c r="BJ38" i="125"/>
  <c r="BJ88" i="125" s="1"/>
  <c r="BI38" i="125"/>
  <c r="BI88" i="125" s="1"/>
  <c r="BH38" i="125"/>
  <c r="BH88" i="125" s="1"/>
  <c r="BG38" i="125"/>
  <c r="BG88" i="125" s="1"/>
  <c r="BF38" i="125"/>
  <c r="BF88" i="125" s="1"/>
  <c r="BE38" i="125"/>
  <c r="BE88" i="125" s="1"/>
  <c r="BD38" i="125"/>
  <c r="BD88" i="125" s="1"/>
  <c r="BC38" i="125"/>
  <c r="BC88" i="125" s="1"/>
  <c r="BB38" i="125"/>
  <c r="BB88" i="125" s="1"/>
  <c r="BA38" i="125"/>
  <c r="BA88" i="125" s="1"/>
  <c r="AZ38" i="125"/>
  <c r="AZ88" i="125" s="1"/>
  <c r="AY38" i="125"/>
  <c r="AY88" i="125" s="1"/>
  <c r="AV38" i="125"/>
  <c r="AV88" i="125" s="1"/>
  <c r="BH157" i="125" s="1"/>
  <c r="AU38" i="125"/>
  <c r="AU88" i="125" s="1"/>
  <c r="AT38" i="125"/>
  <c r="AT88" i="125" s="1"/>
  <c r="AS38" i="125"/>
  <c r="AS88" i="125" s="1"/>
  <c r="AR38" i="125"/>
  <c r="AR88" i="125" s="1"/>
  <c r="AQ38" i="125"/>
  <c r="AQ88" i="125" s="1"/>
  <c r="AP38" i="125"/>
  <c r="AP88" i="125" s="1"/>
  <c r="AO38" i="125"/>
  <c r="AO88" i="125" s="1"/>
  <c r="AN38" i="125"/>
  <c r="AN88" i="125" s="1"/>
  <c r="AM38" i="125"/>
  <c r="AM88" i="125" s="1"/>
  <c r="AL38" i="125"/>
  <c r="AL88" i="125" s="1"/>
  <c r="AK38" i="125"/>
  <c r="AK88" i="125" s="1"/>
  <c r="AJ38" i="125"/>
  <c r="AJ88" i="125" s="1"/>
  <c r="AI38" i="125"/>
  <c r="AI88" i="125" s="1"/>
  <c r="BG157" i="125" s="1"/>
  <c r="BK37" i="125"/>
  <c r="BK87" i="125" s="1"/>
  <c r="BI156" i="125" s="1"/>
  <c r="BJ37" i="125"/>
  <c r="BJ87" i="125" s="1"/>
  <c r="BI37" i="125"/>
  <c r="BI87" i="125" s="1"/>
  <c r="BH37" i="125"/>
  <c r="BH87" i="125" s="1"/>
  <c r="BG37" i="125"/>
  <c r="BG87" i="125" s="1"/>
  <c r="BF37" i="125"/>
  <c r="BF87" i="125" s="1"/>
  <c r="BE37" i="125"/>
  <c r="BE87" i="125" s="1"/>
  <c r="BD37" i="125"/>
  <c r="BD87" i="125" s="1"/>
  <c r="BC37" i="125"/>
  <c r="BC87" i="125" s="1"/>
  <c r="BB37" i="125"/>
  <c r="BB87" i="125" s="1"/>
  <c r="BA37" i="125"/>
  <c r="BA87" i="125" s="1"/>
  <c r="AZ37" i="125"/>
  <c r="AZ87" i="125" s="1"/>
  <c r="AY37" i="125"/>
  <c r="AY87" i="125" s="1"/>
  <c r="AV37" i="125"/>
  <c r="AV87" i="125" s="1"/>
  <c r="BH156" i="125" s="1"/>
  <c r="AU37" i="125"/>
  <c r="AU87" i="125" s="1"/>
  <c r="AT37" i="125"/>
  <c r="AT87" i="125" s="1"/>
  <c r="AS37" i="125"/>
  <c r="AS87" i="125" s="1"/>
  <c r="AR37" i="125"/>
  <c r="AR87" i="125" s="1"/>
  <c r="AQ37" i="125"/>
  <c r="AQ87" i="125" s="1"/>
  <c r="AP37" i="125"/>
  <c r="AP87" i="125" s="1"/>
  <c r="AO37" i="125"/>
  <c r="AO87" i="125" s="1"/>
  <c r="AN37" i="125"/>
  <c r="AN87" i="125" s="1"/>
  <c r="AM37" i="125"/>
  <c r="AM87" i="125" s="1"/>
  <c r="AL37" i="125"/>
  <c r="AL87" i="125" s="1"/>
  <c r="AK37" i="125"/>
  <c r="AK87" i="125" s="1"/>
  <c r="AJ37" i="125"/>
  <c r="AJ87" i="125" s="1"/>
  <c r="AI37" i="125"/>
  <c r="AI87" i="125" s="1"/>
  <c r="BG156" i="125" s="1"/>
  <c r="BK36" i="125"/>
  <c r="BK86" i="125" s="1"/>
  <c r="BI155" i="125" s="1"/>
  <c r="BJ36" i="125"/>
  <c r="BJ86" i="125" s="1"/>
  <c r="BI36" i="125"/>
  <c r="BI86" i="125" s="1"/>
  <c r="BH36" i="125"/>
  <c r="BH86" i="125" s="1"/>
  <c r="BG36" i="125"/>
  <c r="BG86" i="125" s="1"/>
  <c r="BF36" i="125"/>
  <c r="BF86" i="125" s="1"/>
  <c r="BE36" i="125"/>
  <c r="BE86" i="125" s="1"/>
  <c r="BD36" i="125"/>
  <c r="BD86" i="125" s="1"/>
  <c r="BC36" i="125"/>
  <c r="BC86" i="125" s="1"/>
  <c r="BB36" i="125"/>
  <c r="BB86" i="125" s="1"/>
  <c r="BA36" i="125"/>
  <c r="BA86" i="125" s="1"/>
  <c r="AZ36" i="125"/>
  <c r="AZ86" i="125" s="1"/>
  <c r="AY36" i="125"/>
  <c r="AY86" i="125" s="1"/>
  <c r="AV36" i="125"/>
  <c r="AV86" i="125" s="1"/>
  <c r="BH155" i="125" s="1"/>
  <c r="AU36" i="125"/>
  <c r="AU86" i="125" s="1"/>
  <c r="AT36" i="125"/>
  <c r="AT86" i="125" s="1"/>
  <c r="AS36" i="125"/>
  <c r="AS86" i="125" s="1"/>
  <c r="AR36" i="125"/>
  <c r="AR86" i="125" s="1"/>
  <c r="AQ36" i="125"/>
  <c r="AQ86" i="125" s="1"/>
  <c r="AP36" i="125"/>
  <c r="AP86" i="125" s="1"/>
  <c r="AO36" i="125"/>
  <c r="AO86" i="125" s="1"/>
  <c r="AN36" i="125"/>
  <c r="AN86" i="125" s="1"/>
  <c r="AM36" i="125"/>
  <c r="AM86" i="125" s="1"/>
  <c r="AL36" i="125"/>
  <c r="AL86" i="125" s="1"/>
  <c r="AK36" i="125"/>
  <c r="AK86" i="125" s="1"/>
  <c r="AJ36" i="125"/>
  <c r="AJ86" i="125" s="1"/>
  <c r="AI36" i="125"/>
  <c r="AX36" i="125" s="1"/>
  <c r="AX86" i="125" s="1"/>
  <c r="BK35" i="125"/>
  <c r="BK85" i="125" s="1"/>
  <c r="BI154" i="125" s="1"/>
  <c r="BJ35" i="125"/>
  <c r="BJ85" i="125" s="1"/>
  <c r="BI35" i="125"/>
  <c r="BI85" i="125" s="1"/>
  <c r="BH35" i="125"/>
  <c r="BH85" i="125" s="1"/>
  <c r="BG35" i="125"/>
  <c r="BG85" i="125" s="1"/>
  <c r="BF35" i="125"/>
  <c r="BF85" i="125" s="1"/>
  <c r="BE35" i="125"/>
  <c r="BE85" i="125" s="1"/>
  <c r="BD35" i="125"/>
  <c r="BD85" i="125" s="1"/>
  <c r="BC35" i="125"/>
  <c r="BC85" i="125" s="1"/>
  <c r="BB35" i="125"/>
  <c r="BB85" i="125" s="1"/>
  <c r="BA35" i="125"/>
  <c r="BA85" i="125" s="1"/>
  <c r="AZ35" i="125"/>
  <c r="AZ85" i="125" s="1"/>
  <c r="AY35" i="125"/>
  <c r="AY85" i="125" s="1"/>
  <c r="AV35" i="125"/>
  <c r="AV85" i="125" s="1"/>
  <c r="BH154" i="125" s="1"/>
  <c r="AU35" i="125"/>
  <c r="AU85" i="125" s="1"/>
  <c r="AT35" i="125"/>
  <c r="AT85" i="125" s="1"/>
  <c r="AS35" i="125"/>
  <c r="AS85" i="125" s="1"/>
  <c r="AR35" i="125"/>
  <c r="AR85" i="125" s="1"/>
  <c r="AQ35" i="125"/>
  <c r="AQ85" i="125" s="1"/>
  <c r="AP35" i="125"/>
  <c r="AP85" i="125" s="1"/>
  <c r="AO35" i="125"/>
  <c r="AO85" i="125" s="1"/>
  <c r="AN35" i="125"/>
  <c r="AN85" i="125" s="1"/>
  <c r="AM35" i="125"/>
  <c r="AM85" i="125" s="1"/>
  <c r="AL35" i="125"/>
  <c r="AL85" i="125" s="1"/>
  <c r="AK35" i="125"/>
  <c r="AK85" i="125" s="1"/>
  <c r="AJ35" i="125"/>
  <c r="AJ85" i="125" s="1"/>
  <c r="AI35" i="125"/>
  <c r="AI85" i="125" s="1"/>
  <c r="BG154" i="125" s="1"/>
  <c r="BK34" i="125"/>
  <c r="BK84" i="125" s="1"/>
  <c r="BI153" i="125" s="1"/>
  <c r="BJ34" i="125"/>
  <c r="BJ84" i="125" s="1"/>
  <c r="BI34" i="125"/>
  <c r="BI84" i="125" s="1"/>
  <c r="BH34" i="125"/>
  <c r="BH84" i="125" s="1"/>
  <c r="BG34" i="125"/>
  <c r="BG84" i="125" s="1"/>
  <c r="BF34" i="125"/>
  <c r="BF84" i="125" s="1"/>
  <c r="BE34" i="125"/>
  <c r="BE84" i="125" s="1"/>
  <c r="BD34" i="125"/>
  <c r="BD84" i="125" s="1"/>
  <c r="BC34" i="125"/>
  <c r="BC84" i="125" s="1"/>
  <c r="BB34" i="125"/>
  <c r="BB84" i="125" s="1"/>
  <c r="BA34" i="125"/>
  <c r="BA84" i="125" s="1"/>
  <c r="AZ34" i="125"/>
  <c r="AZ84" i="125" s="1"/>
  <c r="AY34" i="125"/>
  <c r="AY84" i="125" s="1"/>
  <c r="AV34" i="125"/>
  <c r="AV84" i="125" s="1"/>
  <c r="BH153" i="125" s="1"/>
  <c r="AU34" i="125"/>
  <c r="AU84" i="125" s="1"/>
  <c r="AT34" i="125"/>
  <c r="AT84" i="125" s="1"/>
  <c r="AS34" i="125"/>
  <c r="AS84" i="125" s="1"/>
  <c r="AR34" i="125"/>
  <c r="AR84" i="125" s="1"/>
  <c r="AQ34" i="125"/>
  <c r="AQ84" i="125" s="1"/>
  <c r="AP34" i="125"/>
  <c r="AP84" i="125" s="1"/>
  <c r="AO34" i="125"/>
  <c r="AO84" i="125" s="1"/>
  <c r="AN34" i="125"/>
  <c r="AN84" i="125" s="1"/>
  <c r="AM34" i="125"/>
  <c r="AM84" i="125" s="1"/>
  <c r="AL34" i="125"/>
  <c r="AL84" i="125" s="1"/>
  <c r="AK34" i="125"/>
  <c r="AK84" i="125" s="1"/>
  <c r="AJ34" i="125"/>
  <c r="AJ84" i="125" s="1"/>
  <c r="AI34" i="125"/>
  <c r="AI84" i="125" s="1"/>
  <c r="BG153" i="125" s="1"/>
  <c r="BK33" i="125"/>
  <c r="BK83" i="125" s="1"/>
  <c r="BI152" i="125" s="1"/>
  <c r="BJ33" i="125"/>
  <c r="BJ83" i="125" s="1"/>
  <c r="BI33" i="125"/>
  <c r="BI83" i="125" s="1"/>
  <c r="BH33" i="125"/>
  <c r="BH83" i="125" s="1"/>
  <c r="BG33" i="125"/>
  <c r="BG83" i="125" s="1"/>
  <c r="BF33" i="125"/>
  <c r="BF83" i="125" s="1"/>
  <c r="BE33" i="125"/>
  <c r="BE83" i="125" s="1"/>
  <c r="BD33" i="125"/>
  <c r="BD83" i="125" s="1"/>
  <c r="BC33" i="125"/>
  <c r="BC83" i="125" s="1"/>
  <c r="BB33" i="125"/>
  <c r="BB83" i="125" s="1"/>
  <c r="BA33" i="125"/>
  <c r="BA83" i="125" s="1"/>
  <c r="AZ33" i="125"/>
  <c r="AZ83" i="125" s="1"/>
  <c r="AY33" i="125"/>
  <c r="AY83" i="125" s="1"/>
  <c r="AV33" i="125"/>
  <c r="AV83" i="125" s="1"/>
  <c r="BH152" i="125" s="1"/>
  <c r="AU33" i="125"/>
  <c r="AU83" i="125" s="1"/>
  <c r="AT33" i="125"/>
  <c r="AT83" i="125" s="1"/>
  <c r="AS33" i="125"/>
  <c r="AS83" i="125" s="1"/>
  <c r="AR33" i="125"/>
  <c r="AR83" i="125" s="1"/>
  <c r="AQ33" i="125"/>
  <c r="AQ83" i="125" s="1"/>
  <c r="AP33" i="125"/>
  <c r="AP83" i="125" s="1"/>
  <c r="AO33" i="125"/>
  <c r="AO83" i="125" s="1"/>
  <c r="AN33" i="125"/>
  <c r="AN83" i="125" s="1"/>
  <c r="AM33" i="125"/>
  <c r="AM83" i="125" s="1"/>
  <c r="AL33" i="125"/>
  <c r="AL83" i="125" s="1"/>
  <c r="AK33" i="125"/>
  <c r="AK83" i="125" s="1"/>
  <c r="AJ33" i="125"/>
  <c r="AJ83" i="125" s="1"/>
  <c r="AI33" i="125"/>
  <c r="AX33" i="125" s="1"/>
  <c r="AX83" i="125" s="1"/>
  <c r="BK32" i="125"/>
  <c r="BK82" i="125" s="1"/>
  <c r="BI151" i="125" s="1"/>
  <c r="BJ32" i="125"/>
  <c r="BJ82" i="125" s="1"/>
  <c r="BI32" i="125"/>
  <c r="BI82" i="125" s="1"/>
  <c r="BH32" i="125"/>
  <c r="BH82" i="125" s="1"/>
  <c r="BG32" i="125"/>
  <c r="BG82" i="125" s="1"/>
  <c r="BF32" i="125"/>
  <c r="BF82" i="125" s="1"/>
  <c r="BE32" i="125"/>
  <c r="BE82" i="125" s="1"/>
  <c r="BD32" i="125"/>
  <c r="BD82" i="125" s="1"/>
  <c r="BC32" i="125"/>
  <c r="BC82" i="125" s="1"/>
  <c r="BB32" i="125"/>
  <c r="BB82" i="125" s="1"/>
  <c r="BA32" i="125"/>
  <c r="BA82" i="125" s="1"/>
  <c r="AZ32" i="125"/>
  <c r="AZ82" i="125" s="1"/>
  <c r="AY32" i="125"/>
  <c r="AY82" i="125" s="1"/>
  <c r="AV32" i="125"/>
  <c r="AV82" i="125" s="1"/>
  <c r="BH151" i="125" s="1"/>
  <c r="AU32" i="125"/>
  <c r="AU82" i="125" s="1"/>
  <c r="AT32" i="125"/>
  <c r="AT82" i="125" s="1"/>
  <c r="AS32" i="125"/>
  <c r="AS82" i="125" s="1"/>
  <c r="AR32" i="125"/>
  <c r="AR82" i="125" s="1"/>
  <c r="AQ32" i="125"/>
  <c r="AQ82" i="125" s="1"/>
  <c r="AP32" i="125"/>
  <c r="AP82" i="125" s="1"/>
  <c r="AO32" i="125"/>
  <c r="AO82" i="125" s="1"/>
  <c r="AN32" i="125"/>
  <c r="AN82" i="125" s="1"/>
  <c r="AM32" i="125"/>
  <c r="AM82" i="125" s="1"/>
  <c r="AL32" i="125"/>
  <c r="AL82" i="125" s="1"/>
  <c r="AK32" i="125"/>
  <c r="AK82" i="125" s="1"/>
  <c r="AJ32" i="125"/>
  <c r="AJ82" i="125" s="1"/>
  <c r="AI32" i="125"/>
  <c r="BK31" i="125"/>
  <c r="BK81" i="125" s="1"/>
  <c r="BI150" i="125" s="1"/>
  <c r="BJ31" i="125"/>
  <c r="BJ81" i="125" s="1"/>
  <c r="BI31" i="125"/>
  <c r="BI81" i="125" s="1"/>
  <c r="BH31" i="125"/>
  <c r="BH81" i="125" s="1"/>
  <c r="BG31" i="125"/>
  <c r="BG81" i="125" s="1"/>
  <c r="BF31" i="125"/>
  <c r="BF81" i="125" s="1"/>
  <c r="BE31" i="125"/>
  <c r="BE81" i="125" s="1"/>
  <c r="BD31" i="125"/>
  <c r="BD81" i="125" s="1"/>
  <c r="BC31" i="125"/>
  <c r="BC81" i="125" s="1"/>
  <c r="BB31" i="125"/>
  <c r="BB81" i="125" s="1"/>
  <c r="BA31" i="125"/>
  <c r="BA81" i="125" s="1"/>
  <c r="AZ31" i="125"/>
  <c r="AZ81" i="125" s="1"/>
  <c r="AY31" i="125"/>
  <c r="AY81" i="125" s="1"/>
  <c r="AV31" i="125"/>
  <c r="AV81" i="125" s="1"/>
  <c r="BH150" i="125" s="1"/>
  <c r="AU31" i="125"/>
  <c r="AU81" i="125" s="1"/>
  <c r="AT31" i="125"/>
  <c r="AT81" i="125" s="1"/>
  <c r="AS31" i="125"/>
  <c r="AS81" i="125" s="1"/>
  <c r="AR31" i="125"/>
  <c r="AR81" i="125" s="1"/>
  <c r="AQ31" i="125"/>
  <c r="AQ81" i="125" s="1"/>
  <c r="AP31" i="125"/>
  <c r="AP81" i="125" s="1"/>
  <c r="AO31" i="125"/>
  <c r="AO81" i="125" s="1"/>
  <c r="AN31" i="125"/>
  <c r="AN81" i="125" s="1"/>
  <c r="AM31" i="125"/>
  <c r="AM81" i="125" s="1"/>
  <c r="AL31" i="125"/>
  <c r="AL81" i="125" s="1"/>
  <c r="AK31" i="125"/>
  <c r="AK81" i="125" s="1"/>
  <c r="AJ31" i="125"/>
  <c r="AJ81" i="125" s="1"/>
  <c r="AI31" i="125"/>
  <c r="AI81" i="125" s="1"/>
  <c r="BG150" i="125" s="1"/>
  <c r="BK30" i="125"/>
  <c r="BK80" i="125" s="1"/>
  <c r="BI149" i="125" s="1"/>
  <c r="BJ30" i="125"/>
  <c r="BJ80" i="125" s="1"/>
  <c r="BI30" i="125"/>
  <c r="BI80" i="125" s="1"/>
  <c r="BH30" i="125"/>
  <c r="BH80" i="125" s="1"/>
  <c r="BG30" i="125"/>
  <c r="BG80" i="125" s="1"/>
  <c r="BF30" i="125"/>
  <c r="BF80" i="125" s="1"/>
  <c r="BE30" i="125"/>
  <c r="BE80" i="125" s="1"/>
  <c r="BD30" i="125"/>
  <c r="BD80" i="125" s="1"/>
  <c r="BC30" i="125"/>
  <c r="BC80" i="125" s="1"/>
  <c r="BB30" i="125"/>
  <c r="BB80" i="125" s="1"/>
  <c r="BA30" i="125"/>
  <c r="BA80" i="125" s="1"/>
  <c r="AZ30" i="125"/>
  <c r="AZ80" i="125" s="1"/>
  <c r="AY30" i="125"/>
  <c r="AY80" i="125" s="1"/>
  <c r="AV30" i="125"/>
  <c r="AV80" i="125" s="1"/>
  <c r="BH149" i="125" s="1"/>
  <c r="AU30" i="125"/>
  <c r="AU80" i="125" s="1"/>
  <c r="AT30" i="125"/>
  <c r="AT80" i="125" s="1"/>
  <c r="AS30" i="125"/>
  <c r="AS80" i="125" s="1"/>
  <c r="AR30" i="125"/>
  <c r="AR80" i="125" s="1"/>
  <c r="AQ30" i="125"/>
  <c r="AQ80" i="125" s="1"/>
  <c r="AP30" i="125"/>
  <c r="AP80" i="125" s="1"/>
  <c r="AO30" i="125"/>
  <c r="AO80" i="125" s="1"/>
  <c r="AN30" i="125"/>
  <c r="AN80" i="125" s="1"/>
  <c r="AM30" i="125"/>
  <c r="AM80" i="125" s="1"/>
  <c r="AL30" i="125"/>
  <c r="AL80" i="125" s="1"/>
  <c r="AK30" i="125"/>
  <c r="AK80" i="125" s="1"/>
  <c r="AJ30" i="125"/>
  <c r="AJ80" i="125" s="1"/>
  <c r="AI30" i="125"/>
  <c r="BK29" i="125"/>
  <c r="BK79" i="125" s="1"/>
  <c r="BI148" i="125" s="1"/>
  <c r="BJ29" i="125"/>
  <c r="BJ79" i="125" s="1"/>
  <c r="BI29" i="125"/>
  <c r="BI79" i="125" s="1"/>
  <c r="BH29" i="125"/>
  <c r="BH79" i="125" s="1"/>
  <c r="BG29" i="125"/>
  <c r="BG79" i="125" s="1"/>
  <c r="BF29" i="125"/>
  <c r="BF79" i="125" s="1"/>
  <c r="BE29" i="125"/>
  <c r="BE79" i="125" s="1"/>
  <c r="BD29" i="125"/>
  <c r="BD79" i="125" s="1"/>
  <c r="BC29" i="125"/>
  <c r="BC79" i="125" s="1"/>
  <c r="BB29" i="125"/>
  <c r="BB79" i="125" s="1"/>
  <c r="BA29" i="125"/>
  <c r="BA79" i="125" s="1"/>
  <c r="AZ29" i="125"/>
  <c r="AZ79" i="125" s="1"/>
  <c r="AY29" i="125"/>
  <c r="AY79" i="125" s="1"/>
  <c r="AV29" i="125"/>
  <c r="AV79" i="125" s="1"/>
  <c r="BH148" i="125" s="1"/>
  <c r="AU29" i="125"/>
  <c r="AU79" i="125" s="1"/>
  <c r="AT29" i="125"/>
  <c r="AT79" i="125" s="1"/>
  <c r="AS29" i="125"/>
  <c r="AS79" i="125" s="1"/>
  <c r="AR29" i="125"/>
  <c r="AR79" i="125" s="1"/>
  <c r="AQ29" i="125"/>
  <c r="AQ79" i="125" s="1"/>
  <c r="AP29" i="125"/>
  <c r="AP79" i="125" s="1"/>
  <c r="AO29" i="125"/>
  <c r="AO79" i="125" s="1"/>
  <c r="AN29" i="125"/>
  <c r="AN79" i="125" s="1"/>
  <c r="AM29" i="125"/>
  <c r="AM79" i="125" s="1"/>
  <c r="AL29" i="125"/>
  <c r="AL79" i="125" s="1"/>
  <c r="AK29" i="125"/>
  <c r="AK79" i="125" s="1"/>
  <c r="AJ29" i="125"/>
  <c r="AJ79" i="125" s="1"/>
  <c r="AI29" i="125"/>
  <c r="AI79" i="125" s="1"/>
  <c r="BG148" i="125" s="1"/>
  <c r="BK28" i="125"/>
  <c r="BK78" i="125" s="1"/>
  <c r="BI147" i="125" s="1"/>
  <c r="BJ28" i="125"/>
  <c r="BJ78" i="125" s="1"/>
  <c r="BI28" i="125"/>
  <c r="BI78" i="125" s="1"/>
  <c r="BH28" i="125"/>
  <c r="BH78" i="125" s="1"/>
  <c r="BG28" i="125"/>
  <c r="BG78" i="125" s="1"/>
  <c r="BF28" i="125"/>
  <c r="BF78" i="125" s="1"/>
  <c r="BE28" i="125"/>
  <c r="BE78" i="125" s="1"/>
  <c r="BD28" i="125"/>
  <c r="BD78" i="125" s="1"/>
  <c r="BC28" i="125"/>
  <c r="BC78" i="125" s="1"/>
  <c r="BB28" i="125"/>
  <c r="BB78" i="125" s="1"/>
  <c r="BA28" i="125"/>
  <c r="BA78" i="125" s="1"/>
  <c r="AZ28" i="125"/>
  <c r="AZ78" i="125" s="1"/>
  <c r="AY28" i="125"/>
  <c r="AY78" i="125" s="1"/>
  <c r="AV28" i="125"/>
  <c r="AV78" i="125" s="1"/>
  <c r="BH147" i="125" s="1"/>
  <c r="AU28" i="125"/>
  <c r="AU78" i="125" s="1"/>
  <c r="AT28" i="125"/>
  <c r="AT78" i="125" s="1"/>
  <c r="AS28" i="125"/>
  <c r="AS78" i="125" s="1"/>
  <c r="AR28" i="125"/>
  <c r="AR78" i="125" s="1"/>
  <c r="AQ28" i="125"/>
  <c r="AQ78" i="125" s="1"/>
  <c r="AP28" i="125"/>
  <c r="AP78" i="125" s="1"/>
  <c r="AO28" i="125"/>
  <c r="AO78" i="125" s="1"/>
  <c r="AN28" i="125"/>
  <c r="AN78" i="125" s="1"/>
  <c r="AM28" i="125"/>
  <c r="AM78" i="125" s="1"/>
  <c r="AL28" i="125"/>
  <c r="AL78" i="125" s="1"/>
  <c r="AK28" i="125"/>
  <c r="AK78" i="125" s="1"/>
  <c r="AJ28" i="125"/>
  <c r="AJ78" i="125" s="1"/>
  <c r="AI28" i="125"/>
  <c r="BK27" i="125"/>
  <c r="BK77" i="125" s="1"/>
  <c r="BI146" i="125" s="1"/>
  <c r="BJ27" i="125"/>
  <c r="BJ77" i="125" s="1"/>
  <c r="BI27" i="125"/>
  <c r="BI77" i="125" s="1"/>
  <c r="BH27" i="125"/>
  <c r="BH77" i="125" s="1"/>
  <c r="BG27" i="125"/>
  <c r="BG77" i="125" s="1"/>
  <c r="BF27" i="125"/>
  <c r="BF77" i="125" s="1"/>
  <c r="BE27" i="125"/>
  <c r="BE77" i="125" s="1"/>
  <c r="BD27" i="125"/>
  <c r="BD77" i="125" s="1"/>
  <c r="BC27" i="125"/>
  <c r="BC77" i="125" s="1"/>
  <c r="BB27" i="125"/>
  <c r="BB77" i="125" s="1"/>
  <c r="BA27" i="125"/>
  <c r="BA77" i="125" s="1"/>
  <c r="AZ27" i="125"/>
  <c r="AZ77" i="125" s="1"/>
  <c r="AY27" i="125"/>
  <c r="AY77" i="125" s="1"/>
  <c r="AV27" i="125"/>
  <c r="AV77" i="125" s="1"/>
  <c r="BH146" i="125" s="1"/>
  <c r="AU27" i="125"/>
  <c r="AU77" i="125" s="1"/>
  <c r="AT27" i="125"/>
  <c r="AT77" i="125" s="1"/>
  <c r="AS27" i="125"/>
  <c r="AS77" i="125" s="1"/>
  <c r="AR27" i="125"/>
  <c r="AR77" i="125" s="1"/>
  <c r="AQ27" i="125"/>
  <c r="AQ77" i="125" s="1"/>
  <c r="AP27" i="125"/>
  <c r="AP77" i="125" s="1"/>
  <c r="AO27" i="125"/>
  <c r="AO77" i="125" s="1"/>
  <c r="AN27" i="125"/>
  <c r="AN77" i="125" s="1"/>
  <c r="AM27" i="125"/>
  <c r="AM77" i="125" s="1"/>
  <c r="AL27" i="125"/>
  <c r="AL77" i="125" s="1"/>
  <c r="AK27" i="125"/>
  <c r="AK77" i="125" s="1"/>
  <c r="AJ27" i="125"/>
  <c r="AJ77" i="125" s="1"/>
  <c r="AI27" i="125"/>
  <c r="AI77" i="125" s="1"/>
  <c r="BG146" i="125" s="1"/>
  <c r="BK26" i="125"/>
  <c r="BK76" i="125" s="1"/>
  <c r="BI145" i="125" s="1"/>
  <c r="BJ26" i="125"/>
  <c r="BJ76" i="125" s="1"/>
  <c r="BI26" i="125"/>
  <c r="BI76" i="125" s="1"/>
  <c r="BH26" i="125"/>
  <c r="BH76" i="125" s="1"/>
  <c r="BG26" i="125"/>
  <c r="BG76" i="125" s="1"/>
  <c r="BF26" i="125"/>
  <c r="BF76" i="125" s="1"/>
  <c r="BE26" i="125"/>
  <c r="BE76" i="125" s="1"/>
  <c r="BD26" i="125"/>
  <c r="BD76" i="125" s="1"/>
  <c r="BC26" i="125"/>
  <c r="BC76" i="125" s="1"/>
  <c r="BB26" i="125"/>
  <c r="BB76" i="125" s="1"/>
  <c r="BA26" i="125"/>
  <c r="BA76" i="125" s="1"/>
  <c r="AZ26" i="125"/>
  <c r="AZ76" i="125" s="1"/>
  <c r="AY26" i="125"/>
  <c r="AY76" i="125" s="1"/>
  <c r="AV26" i="125"/>
  <c r="AV76" i="125" s="1"/>
  <c r="BH145" i="125" s="1"/>
  <c r="AU26" i="125"/>
  <c r="AU76" i="125" s="1"/>
  <c r="AT26" i="125"/>
  <c r="AT76" i="125" s="1"/>
  <c r="AS26" i="125"/>
  <c r="AS76" i="125" s="1"/>
  <c r="AR26" i="125"/>
  <c r="AR76" i="125" s="1"/>
  <c r="AQ26" i="125"/>
  <c r="AQ76" i="125" s="1"/>
  <c r="AP26" i="125"/>
  <c r="AP76" i="125" s="1"/>
  <c r="AO26" i="125"/>
  <c r="AO76" i="125" s="1"/>
  <c r="AN26" i="125"/>
  <c r="AN76" i="125" s="1"/>
  <c r="AM26" i="125"/>
  <c r="AM76" i="125" s="1"/>
  <c r="AL26" i="125"/>
  <c r="AL76" i="125" s="1"/>
  <c r="AK26" i="125"/>
  <c r="AK76" i="125" s="1"/>
  <c r="AJ26" i="125"/>
  <c r="AJ76" i="125" s="1"/>
  <c r="AI26" i="125"/>
  <c r="BK25" i="125"/>
  <c r="BK75" i="125" s="1"/>
  <c r="BI144" i="125" s="1"/>
  <c r="BJ25" i="125"/>
  <c r="BJ75" i="125" s="1"/>
  <c r="BI25" i="125"/>
  <c r="BI75" i="125" s="1"/>
  <c r="BH25" i="125"/>
  <c r="BH75" i="125" s="1"/>
  <c r="BG25" i="125"/>
  <c r="BG75" i="125" s="1"/>
  <c r="BF25" i="125"/>
  <c r="BF75" i="125" s="1"/>
  <c r="BE25" i="125"/>
  <c r="BE75" i="125" s="1"/>
  <c r="BD25" i="125"/>
  <c r="BD75" i="125" s="1"/>
  <c r="BC25" i="125"/>
  <c r="BC75" i="125" s="1"/>
  <c r="BB25" i="125"/>
  <c r="BB75" i="125" s="1"/>
  <c r="BA25" i="125"/>
  <c r="BA75" i="125" s="1"/>
  <c r="AZ25" i="125"/>
  <c r="AZ75" i="125" s="1"/>
  <c r="AY25" i="125"/>
  <c r="AY75" i="125" s="1"/>
  <c r="AV25" i="125"/>
  <c r="AV75" i="125" s="1"/>
  <c r="BH144" i="125" s="1"/>
  <c r="AU25" i="125"/>
  <c r="AU75" i="125" s="1"/>
  <c r="AT25" i="125"/>
  <c r="AT75" i="125" s="1"/>
  <c r="AS25" i="125"/>
  <c r="AS75" i="125" s="1"/>
  <c r="AR25" i="125"/>
  <c r="AR75" i="125" s="1"/>
  <c r="AQ25" i="125"/>
  <c r="AQ75" i="125" s="1"/>
  <c r="AP25" i="125"/>
  <c r="AP75" i="125" s="1"/>
  <c r="AO25" i="125"/>
  <c r="AO75" i="125" s="1"/>
  <c r="AN25" i="125"/>
  <c r="AN75" i="125" s="1"/>
  <c r="AM25" i="125"/>
  <c r="AM75" i="125" s="1"/>
  <c r="AL25" i="125"/>
  <c r="AL75" i="125" s="1"/>
  <c r="AK25" i="125"/>
  <c r="AK75" i="125" s="1"/>
  <c r="AJ25" i="125"/>
  <c r="AJ75" i="125" s="1"/>
  <c r="AI25" i="125"/>
  <c r="AI75" i="125" s="1"/>
  <c r="BG144" i="125" s="1"/>
  <c r="BK24" i="125"/>
  <c r="BK74" i="125" s="1"/>
  <c r="BI143" i="125" s="1"/>
  <c r="BJ24" i="125"/>
  <c r="BJ74" i="125" s="1"/>
  <c r="BI24" i="125"/>
  <c r="BI74" i="125" s="1"/>
  <c r="BH24" i="125"/>
  <c r="BH74" i="125" s="1"/>
  <c r="BG24" i="125"/>
  <c r="BG74" i="125" s="1"/>
  <c r="BF24" i="125"/>
  <c r="BF74" i="125" s="1"/>
  <c r="BE24" i="125"/>
  <c r="BE74" i="125" s="1"/>
  <c r="BD24" i="125"/>
  <c r="BD74" i="125" s="1"/>
  <c r="BC24" i="125"/>
  <c r="BC74" i="125" s="1"/>
  <c r="BB24" i="125"/>
  <c r="BB74" i="125" s="1"/>
  <c r="BA24" i="125"/>
  <c r="BA74" i="125" s="1"/>
  <c r="AZ24" i="125"/>
  <c r="AZ74" i="125" s="1"/>
  <c r="AY24" i="125"/>
  <c r="AY74" i="125" s="1"/>
  <c r="AV24" i="125"/>
  <c r="AV74" i="125" s="1"/>
  <c r="BH143" i="125" s="1"/>
  <c r="AU24" i="125"/>
  <c r="AU74" i="125" s="1"/>
  <c r="AT24" i="125"/>
  <c r="AT74" i="125" s="1"/>
  <c r="AS24" i="125"/>
  <c r="AS74" i="125" s="1"/>
  <c r="AR24" i="125"/>
  <c r="AR74" i="125" s="1"/>
  <c r="AQ24" i="125"/>
  <c r="AQ74" i="125" s="1"/>
  <c r="AP24" i="125"/>
  <c r="AP74" i="125" s="1"/>
  <c r="AO24" i="125"/>
  <c r="AO74" i="125" s="1"/>
  <c r="AN24" i="125"/>
  <c r="AN74" i="125" s="1"/>
  <c r="AM24" i="125"/>
  <c r="AM74" i="125" s="1"/>
  <c r="AL24" i="125"/>
  <c r="AL74" i="125" s="1"/>
  <c r="AK24" i="125"/>
  <c r="AK74" i="125" s="1"/>
  <c r="AJ24" i="125"/>
  <c r="AJ74" i="125" s="1"/>
  <c r="AI24" i="125"/>
  <c r="BK23" i="125"/>
  <c r="BK73" i="125" s="1"/>
  <c r="BI142" i="125" s="1"/>
  <c r="BJ23" i="125"/>
  <c r="BJ73" i="125" s="1"/>
  <c r="BI23" i="125"/>
  <c r="BI73" i="125" s="1"/>
  <c r="BH23" i="125"/>
  <c r="BH73" i="125" s="1"/>
  <c r="BG23" i="125"/>
  <c r="BG73" i="125" s="1"/>
  <c r="BF23" i="125"/>
  <c r="BF73" i="125" s="1"/>
  <c r="BE23" i="125"/>
  <c r="BE73" i="125" s="1"/>
  <c r="BD23" i="125"/>
  <c r="BD73" i="125" s="1"/>
  <c r="BC23" i="125"/>
  <c r="BC73" i="125" s="1"/>
  <c r="BB23" i="125"/>
  <c r="BB73" i="125" s="1"/>
  <c r="BA23" i="125"/>
  <c r="BA73" i="125" s="1"/>
  <c r="AZ23" i="125"/>
  <c r="AZ73" i="125" s="1"/>
  <c r="AY23" i="125"/>
  <c r="AY73" i="125" s="1"/>
  <c r="AV23" i="125"/>
  <c r="AV73" i="125" s="1"/>
  <c r="BH142" i="125" s="1"/>
  <c r="AU23" i="125"/>
  <c r="AU73" i="125" s="1"/>
  <c r="AT23" i="125"/>
  <c r="AT73" i="125" s="1"/>
  <c r="AS23" i="125"/>
  <c r="AS73" i="125" s="1"/>
  <c r="AR23" i="125"/>
  <c r="AR73" i="125" s="1"/>
  <c r="AQ23" i="125"/>
  <c r="AQ73" i="125" s="1"/>
  <c r="AP23" i="125"/>
  <c r="AP73" i="125" s="1"/>
  <c r="AO23" i="125"/>
  <c r="AO73" i="125" s="1"/>
  <c r="AN23" i="125"/>
  <c r="AN73" i="125" s="1"/>
  <c r="AM23" i="125"/>
  <c r="AM73" i="125" s="1"/>
  <c r="AL23" i="125"/>
  <c r="AL73" i="125" s="1"/>
  <c r="AK23" i="125"/>
  <c r="AK73" i="125" s="1"/>
  <c r="AJ23" i="125"/>
  <c r="AJ73" i="125" s="1"/>
  <c r="AI23" i="125"/>
  <c r="AI73" i="125" s="1"/>
  <c r="BG142" i="125" s="1"/>
  <c r="BK22" i="125"/>
  <c r="BK72" i="125" s="1"/>
  <c r="BI141" i="125" s="1"/>
  <c r="BJ22" i="125"/>
  <c r="BJ72" i="125" s="1"/>
  <c r="BI22" i="125"/>
  <c r="BI72" i="125" s="1"/>
  <c r="BH22" i="125"/>
  <c r="BH72" i="125" s="1"/>
  <c r="BG22" i="125"/>
  <c r="BG72" i="125" s="1"/>
  <c r="BF22" i="125"/>
  <c r="BF72" i="125" s="1"/>
  <c r="BE22" i="125"/>
  <c r="BE72" i="125" s="1"/>
  <c r="BD22" i="125"/>
  <c r="BD72" i="125" s="1"/>
  <c r="BC22" i="125"/>
  <c r="BC72" i="125" s="1"/>
  <c r="BB22" i="125"/>
  <c r="BB72" i="125" s="1"/>
  <c r="BA22" i="125"/>
  <c r="BA72" i="125" s="1"/>
  <c r="AZ22" i="125"/>
  <c r="AZ72" i="125" s="1"/>
  <c r="AY22" i="125"/>
  <c r="AY72" i="125" s="1"/>
  <c r="AV22" i="125"/>
  <c r="AV72" i="125" s="1"/>
  <c r="BH141" i="125" s="1"/>
  <c r="AU22" i="125"/>
  <c r="AU72" i="125" s="1"/>
  <c r="AT22" i="125"/>
  <c r="AT72" i="125" s="1"/>
  <c r="AS22" i="125"/>
  <c r="AS72" i="125" s="1"/>
  <c r="AR22" i="125"/>
  <c r="AR72" i="125" s="1"/>
  <c r="AQ22" i="125"/>
  <c r="AQ72" i="125" s="1"/>
  <c r="AP22" i="125"/>
  <c r="AP72" i="125" s="1"/>
  <c r="AO22" i="125"/>
  <c r="AO72" i="125" s="1"/>
  <c r="AN22" i="125"/>
  <c r="AN72" i="125" s="1"/>
  <c r="AM22" i="125"/>
  <c r="AM72" i="125" s="1"/>
  <c r="AL22" i="125"/>
  <c r="AL72" i="125" s="1"/>
  <c r="AK22" i="125"/>
  <c r="AK72" i="125" s="1"/>
  <c r="AJ22" i="125"/>
  <c r="AJ72" i="125" s="1"/>
  <c r="AI22" i="125"/>
  <c r="BK21" i="125"/>
  <c r="BK71" i="125" s="1"/>
  <c r="BI140" i="125" s="1"/>
  <c r="BJ21" i="125"/>
  <c r="BJ71" i="125" s="1"/>
  <c r="BI21" i="125"/>
  <c r="BI71" i="125" s="1"/>
  <c r="BH21" i="125"/>
  <c r="BH71" i="125" s="1"/>
  <c r="BG21" i="125"/>
  <c r="BG71" i="125" s="1"/>
  <c r="BF21" i="125"/>
  <c r="BF71" i="125" s="1"/>
  <c r="BE21" i="125"/>
  <c r="BE71" i="125" s="1"/>
  <c r="BD21" i="125"/>
  <c r="BD71" i="125" s="1"/>
  <c r="BC21" i="125"/>
  <c r="BC71" i="125" s="1"/>
  <c r="BB21" i="125"/>
  <c r="BB71" i="125" s="1"/>
  <c r="BA21" i="125"/>
  <c r="BA71" i="125" s="1"/>
  <c r="AZ21" i="125"/>
  <c r="AZ71" i="125" s="1"/>
  <c r="AY21" i="125"/>
  <c r="AY71" i="125" s="1"/>
  <c r="AV21" i="125"/>
  <c r="AV71" i="125" s="1"/>
  <c r="BH140" i="125" s="1"/>
  <c r="AU21" i="125"/>
  <c r="AU71" i="125" s="1"/>
  <c r="AT21" i="125"/>
  <c r="AT71" i="125" s="1"/>
  <c r="AS21" i="125"/>
  <c r="AS71" i="125" s="1"/>
  <c r="AR21" i="125"/>
  <c r="AR71" i="125" s="1"/>
  <c r="AQ21" i="125"/>
  <c r="AQ71" i="125" s="1"/>
  <c r="AP21" i="125"/>
  <c r="AP71" i="125" s="1"/>
  <c r="AO21" i="125"/>
  <c r="AO71" i="125" s="1"/>
  <c r="AN21" i="125"/>
  <c r="AN71" i="125" s="1"/>
  <c r="AM21" i="125"/>
  <c r="AM71" i="125" s="1"/>
  <c r="AL21" i="125"/>
  <c r="AL71" i="125" s="1"/>
  <c r="AK21" i="125"/>
  <c r="AK71" i="125" s="1"/>
  <c r="AJ21" i="125"/>
  <c r="AJ71" i="125" s="1"/>
  <c r="AI21" i="125"/>
  <c r="AI71" i="125" s="1"/>
  <c r="BG140" i="125" s="1"/>
  <c r="BK20" i="125"/>
  <c r="BK70" i="125" s="1"/>
  <c r="BI139" i="125" s="1"/>
  <c r="BJ20" i="125"/>
  <c r="BJ70" i="125" s="1"/>
  <c r="BI20" i="125"/>
  <c r="BI70" i="125" s="1"/>
  <c r="BH20" i="125"/>
  <c r="BH70" i="125" s="1"/>
  <c r="BG20" i="125"/>
  <c r="BG70" i="125" s="1"/>
  <c r="BF20" i="125"/>
  <c r="BF70" i="125" s="1"/>
  <c r="BE20" i="125"/>
  <c r="BE70" i="125" s="1"/>
  <c r="BD20" i="125"/>
  <c r="BD70" i="125" s="1"/>
  <c r="BC20" i="125"/>
  <c r="BC70" i="125" s="1"/>
  <c r="BB20" i="125"/>
  <c r="BB70" i="125" s="1"/>
  <c r="BA20" i="125"/>
  <c r="BA70" i="125" s="1"/>
  <c r="AZ20" i="125"/>
  <c r="AZ70" i="125" s="1"/>
  <c r="AY20" i="125"/>
  <c r="AY70" i="125" s="1"/>
  <c r="AV20" i="125"/>
  <c r="AV70" i="125" s="1"/>
  <c r="BH139" i="125" s="1"/>
  <c r="AU20" i="125"/>
  <c r="AU70" i="125" s="1"/>
  <c r="AT20" i="125"/>
  <c r="AT70" i="125" s="1"/>
  <c r="AS20" i="125"/>
  <c r="AS70" i="125" s="1"/>
  <c r="AR20" i="125"/>
  <c r="AR70" i="125" s="1"/>
  <c r="AQ20" i="125"/>
  <c r="AQ70" i="125" s="1"/>
  <c r="AP20" i="125"/>
  <c r="AP70" i="125" s="1"/>
  <c r="AO20" i="125"/>
  <c r="AO70" i="125" s="1"/>
  <c r="AN20" i="125"/>
  <c r="AN70" i="125" s="1"/>
  <c r="AM20" i="125"/>
  <c r="AM70" i="125" s="1"/>
  <c r="AL20" i="125"/>
  <c r="AL70" i="125" s="1"/>
  <c r="AK20" i="125"/>
  <c r="AK70" i="125" s="1"/>
  <c r="AJ20" i="125"/>
  <c r="AJ70" i="125" s="1"/>
  <c r="AI20" i="125"/>
  <c r="BK19" i="125"/>
  <c r="BK69" i="125" s="1"/>
  <c r="BI138" i="125" s="1"/>
  <c r="BJ19" i="125"/>
  <c r="BJ69" i="125" s="1"/>
  <c r="BI19" i="125"/>
  <c r="BI69" i="125" s="1"/>
  <c r="BH19" i="125"/>
  <c r="BH69" i="125" s="1"/>
  <c r="BG19" i="125"/>
  <c r="BG69" i="125" s="1"/>
  <c r="BF19" i="125"/>
  <c r="BF69" i="125" s="1"/>
  <c r="BE19" i="125"/>
  <c r="BE69" i="125" s="1"/>
  <c r="BD19" i="125"/>
  <c r="BD69" i="125" s="1"/>
  <c r="BC19" i="125"/>
  <c r="BC69" i="125" s="1"/>
  <c r="BB19" i="125"/>
  <c r="BB69" i="125" s="1"/>
  <c r="BA19" i="125"/>
  <c r="BA69" i="125" s="1"/>
  <c r="AZ19" i="125"/>
  <c r="AZ69" i="125" s="1"/>
  <c r="AY19" i="125"/>
  <c r="AY69" i="125" s="1"/>
  <c r="AV19" i="125"/>
  <c r="AV69" i="125" s="1"/>
  <c r="BH138" i="125" s="1"/>
  <c r="AU19" i="125"/>
  <c r="AU69" i="125" s="1"/>
  <c r="AT19" i="125"/>
  <c r="AT69" i="125" s="1"/>
  <c r="AS19" i="125"/>
  <c r="AS69" i="125" s="1"/>
  <c r="AR19" i="125"/>
  <c r="AR69" i="125" s="1"/>
  <c r="AQ19" i="125"/>
  <c r="AQ69" i="125" s="1"/>
  <c r="AP19" i="125"/>
  <c r="AP69" i="125" s="1"/>
  <c r="AO19" i="125"/>
  <c r="AO69" i="125" s="1"/>
  <c r="AN19" i="125"/>
  <c r="AN69" i="125" s="1"/>
  <c r="AM19" i="125"/>
  <c r="AM69" i="125" s="1"/>
  <c r="AL19" i="125"/>
  <c r="AL69" i="125" s="1"/>
  <c r="AK19" i="125"/>
  <c r="AK69" i="125" s="1"/>
  <c r="AJ19" i="125"/>
  <c r="AJ69" i="125" s="1"/>
  <c r="AI19" i="125"/>
  <c r="AI69" i="125" s="1"/>
  <c r="BG138" i="125" s="1"/>
  <c r="BK18" i="125"/>
  <c r="BK68" i="125" s="1"/>
  <c r="BI137" i="125" s="1"/>
  <c r="BJ18" i="125"/>
  <c r="BJ68" i="125" s="1"/>
  <c r="BI18" i="125"/>
  <c r="BI68" i="125" s="1"/>
  <c r="BH18" i="125"/>
  <c r="BH68" i="125" s="1"/>
  <c r="BG18" i="125"/>
  <c r="BG68" i="125" s="1"/>
  <c r="BF18" i="125"/>
  <c r="BF68" i="125" s="1"/>
  <c r="BE18" i="125"/>
  <c r="BE68" i="125" s="1"/>
  <c r="BD18" i="125"/>
  <c r="BD68" i="125" s="1"/>
  <c r="BC18" i="125"/>
  <c r="BC68" i="125" s="1"/>
  <c r="BB18" i="125"/>
  <c r="BB68" i="125" s="1"/>
  <c r="BA18" i="125"/>
  <c r="BA68" i="125" s="1"/>
  <c r="AZ18" i="125"/>
  <c r="AZ68" i="125" s="1"/>
  <c r="AY18" i="125"/>
  <c r="AY68" i="125" s="1"/>
  <c r="AV18" i="125"/>
  <c r="AV68" i="125" s="1"/>
  <c r="BH137" i="125" s="1"/>
  <c r="AU18" i="125"/>
  <c r="AU68" i="125" s="1"/>
  <c r="AT18" i="125"/>
  <c r="AT68" i="125" s="1"/>
  <c r="AS18" i="125"/>
  <c r="AS68" i="125" s="1"/>
  <c r="AR18" i="125"/>
  <c r="AR68" i="125" s="1"/>
  <c r="AQ18" i="125"/>
  <c r="AQ68" i="125" s="1"/>
  <c r="AP18" i="125"/>
  <c r="AP68" i="125" s="1"/>
  <c r="AO18" i="125"/>
  <c r="AO68" i="125" s="1"/>
  <c r="AN18" i="125"/>
  <c r="AN68" i="125" s="1"/>
  <c r="AM18" i="125"/>
  <c r="AM68" i="125" s="1"/>
  <c r="AL18" i="125"/>
  <c r="AL68" i="125" s="1"/>
  <c r="AK18" i="125"/>
  <c r="AK68" i="125" s="1"/>
  <c r="AJ18" i="125"/>
  <c r="AJ68" i="125" s="1"/>
  <c r="AI18" i="125"/>
  <c r="AI68" i="125" s="1"/>
  <c r="BG137" i="125" s="1"/>
  <c r="BK17" i="125"/>
  <c r="BK67" i="125" s="1"/>
  <c r="BI136" i="125" s="1"/>
  <c r="BJ17" i="125"/>
  <c r="BJ67" i="125" s="1"/>
  <c r="BI17" i="125"/>
  <c r="BI67" i="125" s="1"/>
  <c r="BH17" i="125"/>
  <c r="BH67" i="125" s="1"/>
  <c r="BG17" i="125"/>
  <c r="BG67" i="125" s="1"/>
  <c r="BF17" i="125"/>
  <c r="BF67" i="125" s="1"/>
  <c r="BE17" i="125"/>
  <c r="BE67" i="125" s="1"/>
  <c r="BD17" i="125"/>
  <c r="BD67" i="125" s="1"/>
  <c r="BC17" i="125"/>
  <c r="BC67" i="125" s="1"/>
  <c r="BB17" i="125"/>
  <c r="BB67" i="125" s="1"/>
  <c r="BA17" i="125"/>
  <c r="BA67" i="125" s="1"/>
  <c r="AZ17" i="125"/>
  <c r="AZ67" i="125" s="1"/>
  <c r="AY17" i="125"/>
  <c r="AY67" i="125" s="1"/>
  <c r="AV17" i="125"/>
  <c r="AV67" i="125" s="1"/>
  <c r="BH136" i="125" s="1"/>
  <c r="AU17" i="125"/>
  <c r="AU67" i="125" s="1"/>
  <c r="AT17" i="125"/>
  <c r="AT67" i="125" s="1"/>
  <c r="AS17" i="125"/>
  <c r="AS67" i="125" s="1"/>
  <c r="AR17" i="125"/>
  <c r="AR67" i="125" s="1"/>
  <c r="AQ17" i="125"/>
  <c r="AQ67" i="125" s="1"/>
  <c r="AP17" i="125"/>
  <c r="AP67" i="125" s="1"/>
  <c r="AO17" i="125"/>
  <c r="AO67" i="125" s="1"/>
  <c r="AN17" i="125"/>
  <c r="AN67" i="125" s="1"/>
  <c r="AM17" i="125"/>
  <c r="AM67" i="125" s="1"/>
  <c r="AL17" i="125"/>
  <c r="AL67" i="125" s="1"/>
  <c r="AK17" i="125"/>
  <c r="AK67" i="125" s="1"/>
  <c r="AJ17" i="125"/>
  <c r="AJ67" i="125" s="1"/>
  <c r="AI17" i="125"/>
  <c r="AI67" i="125" s="1"/>
  <c r="BG136" i="125" s="1"/>
  <c r="BK16" i="125"/>
  <c r="BK66" i="125" s="1"/>
  <c r="BI135" i="125" s="1"/>
  <c r="BJ16" i="125"/>
  <c r="BJ66" i="125" s="1"/>
  <c r="BI16" i="125"/>
  <c r="BI66" i="125" s="1"/>
  <c r="BH16" i="125"/>
  <c r="BH66" i="125" s="1"/>
  <c r="BG16" i="125"/>
  <c r="BG66" i="125" s="1"/>
  <c r="BF16" i="125"/>
  <c r="BF66" i="125" s="1"/>
  <c r="BE16" i="125"/>
  <c r="BE66" i="125" s="1"/>
  <c r="BD16" i="125"/>
  <c r="BD66" i="125" s="1"/>
  <c r="BC16" i="125"/>
  <c r="BC66" i="125" s="1"/>
  <c r="BB16" i="125"/>
  <c r="BB66" i="125" s="1"/>
  <c r="BA16" i="125"/>
  <c r="BA66" i="125" s="1"/>
  <c r="AZ16" i="125"/>
  <c r="AZ66" i="125" s="1"/>
  <c r="AY16" i="125"/>
  <c r="AY66" i="125" s="1"/>
  <c r="AV16" i="125"/>
  <c r="AV66" i="125" s="1"/>
  <c r="BH135" i="125" s="1"/>
  <c r="AU16" i="125"/>
  <c r="AU66" i="125" s="1"/>
  <c r="AT16" i="125"/>
  <c r="AT66" i="125" s="1"/>
  <c r="AS16" i="125"/>
  <c r="AS66" i="125" s="1"/>
  <c r="AR16" i="125"/>
  <c r="AR66" i="125" s="1"/>
  <c r="AQ16" i="125"/>
  <c r="AQ66" i="125" s="1"/>
  <c r="AP16" i="125"/>
  <c r="AP66" i="125" s="1"/>
  <c r="AO16" i="125"/>
  <c r="AO66" i="125" s="1"/>
  <c r="AN16" i="125"/>
  <c r="AN66" i="125" s="1"/>
  <c r="AM16" i="125"/>
  <c r="AM66" i="125" s="1"/>
  <c r="AL16" i="125"/>
  <c r="AL66" i="125" s="1"/>
  <c r="AK16" i="125"/>
  <c r="AK66" i="125" s="1"/>
  <c r="AJ16" i="125"/>
  <c r="AJ66" i="125" s="1"/>
  <c r="AI16" i="125"/>
  <c r="AI66" i="125" s="1"/>
  <c r="BG135" i="125" s="1"/>
  <c r="BK15" i="125"/>
  <c r="BK65" i="125" s="1"/>
  <c r="BI134" i="125" s="1"/>
  <c r="BJ15" i="125"/>
  <c r="BJ65" i="125" s="1"/>
  <c r="BI15" i="125"/>
  <c r="BI65" i="125" s="1"/>
  <c r="BH15" i="125"/>
  <c r="BH65" i="125" s="1"/>
  <c r="BG15" i="125"/>
  <c r="BG65" i="125" s="1"/>
  <c r="BF15" i="125"/>
  <c r="BF65" i="125" s="1"/>
  <c r="BE15" i="125"/>
  <c r="BE65" i="125" s="1"/>
  <c r="BD15" i="125"/>
  <c r="BD65" i="125" s="1"/>
  <c r="BC15" i="125"/>
  <c r="BC65" i="125" s="1"/>
  <c r="BB15" i="125"/>
  <c r="BB65" i="125" s="1"/>
  <c r="BA15" i="125"/>
  <c r="BA65" i="125" s="1"/>
  <c r="AZ15" i="125"/>
  <c r="AZ65" i="125" s="1"/>
  <c r="AY15" i="125"/>
  <c r="AY65" i="125" s="1"/>
  <c r="AV15" i="125"/>
  <c r="AV65" i="125" s="1"/>
  <c r="BH134" i="125" s="1"/>
  <c r="AU15" i="125"/>
  <c r="AU65" i="125" s="1"/>
  <c r="AT15" i="125"/>
  <c r="AT65" i="125" s="1"/>
  <c r="AS15" i="125"/>
  <c r="AS65" i="125" s="1"/>
  <c r="AR15" i="125"/>
  <c r="AR65" i="125" s="1"/>
  <c r="AQ15" i="125"/>
  <c r="AQ65" i="125" s="1"/>
  <c r="AP15" i="125"/>
  <c r="AP65" i="125" s="1"/>
  <c r="AO15" i="125"/>
  <c r="AO65" i="125" s="1"/>
  <c r="AN15" i="125"/>
  <c r="AN65" i="125" s="1"/>
  <c r="AM15" i="125"/>
  <c r="AM65" i="125" s="1"/>
  <c r="AL15" i="125"/>
  <c r="AL65" i="125" s="1"/>
  <c r="AK15" i="125"/>
  <c r="AK65" i="125" s="1"/>
  <c r="AJ15" i="125"/>
  <c r="AJ65" i="125" s="1"/>
  <c r="AI15" i="125"/>
  <c r="AI65" i="125" s="1"/>
  <c r="BG134" i="125" s="1"/>
  <c r="BK14" i="125"/>
  <c r="BK64" i="125" s="1"/>
  <c r="BI133" i="125" s="1"/>
  <c r="BJ14" i="125"/>
  <c r="BJ64" i="125" s="1"/>
  <c r="BI14" i="125"/>
  <c r="BI64" i="125" s="1"/>
  <c r="BH14" i="125"/>
  <c r="BH64" i="125" s="1"/>
  <c r="BG14" i="125"/>
  <c r="BG64" i="125" s="1"/>
  <c r="BF14" i="125"/>
  <c r="BF64" i="125" s="1"/>
  <c r="BE14" i="125"/>
  <c r="BE64" i="125" s="1"/>
  <c r="BD14" i="125"/>
  <c r="BD64" i="125" s="1"/>
  <c r="BC14" i="125"/>
  <c r="BC64" i="125" s="1"/>
  <c r="BB14" i="125"/>
  <c r="BB64" i="125" s="1"/>
  <c r="BA14" i="125"/>
  <c r="BA64" i="125" s="1"/>
  <c r="AZ14" i="125"/>
  <c r="AZ64" i="125" s="1"/>
  <c r="AY14" i="125"/>
  <c r="AY64" i="125" s="1"/>
  <c r="AV14" i="125"/>
  <c r="AV64" i="125" s="1"/>
  <c r="BH133" i="125" s="1"/>
  <c r="AU14" i="125"/>
  <c r="AU64" i="125" s="1"/>
  <c r="AT14" i="125"/>
  <c r="AT64" i="125" s="1"/>
  <c r="AS14" i="125"/>
  <c r="AS64" i="125" s="1"/>
  <c r="AR14" i="125"/>
  <c r="AR64" i="125" s="1"/>
  <c r="AQ14" i="125"/>
  <c r="AQ64" i="125" s="1"/>
  <c r="AP14" i="125"/>
  <c r="AP64" i="125" s="1"/>
  <c r="AO14" i="125"/>
  <c r="AO64" i="125" s="1"/>
  <c r="AN14" i="125"/>
  <c r="AN64" i="125" s="1"/>
  <c r="AM14" i="125"/>
  <c r="AM64" i="125" s="1"/>
  <c r="AL14" i="125"/>
  <c r="AL64" i="125" s="1"/>
  <c r="AK14" i="125"/>
  <c r="AK64" i="125" s="1"/>
  <c r="AJ14" i="125"/>
  <c r="AJ64" i="125" s="1"/>
  <c r="AI14" i="125"/>
  <c r="AI64" i="125" s="1"/>
  <c r="BG133" i="125" s="1"/>
  <c r="BK13" i="125"/>
  <c r="BK63" i="125" s="1"/>
  <c r="BI132" i="125" s="1"/>
  <c r="BJ13" i="125"/>
  <c r="BJ63" i="125" s="1"/>
  <c r="BI13" i="125"/>
  <c r="BI63" i="125" s="1"/>
  <c r="BH13" i="125"/>
  <c r="BH63" i="125" s="1"/>
  <c r="BG13" i="125"/>
  <c r="BG63" i="125" s="1"/>
  <c r="BF13" i="125"/>
  <c r="BF63" i="125" s="1"/>
  <c r="BE13" i="125"/>
  <c r="BE63" i="125" s="1"/>
  <c r="BD13" i="125"/>
  <c r="BD63" i="125" s="1"/>
  <c r="BC13" i="125"/>
  <c r="BC63" i="125" s="1"/>
  <c r="BB13" i="125"/>
  <c r="BB63" i="125" s="1"/>
  <c r="BA13" i="125"/>
  <c r="BA63" i="125" s="1"/>
  <c r="AZ13" i="125"/>
  <c r="AZ63" i="125" s="1"/>
  <c r="AY13" i="125"/>
  <c r="AY63" i="125" s="1"/>
  <c r="AV13" i="125"/>
  <c r="AV63" i="125" s="1"/>
  <c r="BH132" i="125" s="1"/>
  <c r="AU13" i="125"/>
  <c r="AU63" i="125" s="1"/>
  <c r="AT13" i="125"/>
  <c r="AT63" i="125" s="1"/>
  <c r="AS13" i="125"/>
  <c r="AS63" i="125" s="1"/>
  <c r="AR13" i="125"/>
  <c r="AR63" i="125" s="1"/>
  <c r="AQ13" i="125"/>
  <c r="AQ63" i="125" s="1"/>
  <c r="AP13" i="125"/>
  <c r="AP63" i="125" s="1"/>
  <c r="AO13" i="125"/>
  <c r="AO63" i="125" s="1"/>
  <c r="AN13" i="125"/>
  <c r="AN63" i="125" s="1"/>
  <c r="AM13" i="125"/>
  <c r="AM63" i="125" s="1"/>
  <c r="AL13" i="125"/>
  <c r="AL63" i="125" s="1"/>
  <c r="AK13" i="125"/>
  <c r="AK63" i="125" s="1"/>
  <c r="AJ13" i="125"/>
  <c r="AJ63" i="125" s="1"/>
  <c r="AI13" i="125"/>
  <c r="AI63" i="125" s="1"/>
  <c r="BG132" i="125" s="1"/>
  <c r="BK12" i="125"/>
  <c r="BK62" i="125" s="1"/>
  <c r="BI131" i="125" s="1"/>
  <c r="BJ12" i="125"/>
  <c r="BJ62" i="125" s="1"/>
  <c r="BI12" i="125"/>
  <c r="BI62" i="125" s="1"/>
  <c r="BH12" i="125"/>
  <c r="BH62" i="125" s="1"/>
  <c r="BG12" i="125"/>
  <c r="BG62" i="125" s="1"/>
  <c r="BF12" i="125"/>
  <c r="BF62" i="125" s="1"/>
  <c r="BE12" i="125"/>
  <c r="BE62" i="125" s="1"/>
  <c r="BD12" i="125"/>
  <c r="BD62" i="125" s="1"/>
  <c r="BC12" i="125"/>
  <c r="BC62" i="125" s="1"/>
  <c r="BB12" i="125"/>
  <c r="BB62" i="125" s="1"/>
  <c r="BA12" i="125"/>
  <c r="BA62" i="125" s="1"/>
  <c r="AZ12" i="125"/>
  <c r="AZ62" i="125" s="1"/>
  <c r="AY12" i="125"/>
  <c r="AY62" i="125" s="1"/>
  <c r="AV12" i="125"/>
  <c r="AV62" i="125" s="1"/>
  <c r="BH131" i="125" s="1"/>
  <c r="AU12" i="125"/>
  <c r="AU62" i="125" s="1"/>
  <c r="AT12" i="125"/>
  <c r="AT62" i="125" s="1"/>
  <c r="AS12" i="125"/>
  <c r="AS62" i="125" s="1"/>
  <c r="AR12" i="125"/>
  <c r="AR62" i="125" s="1"/>
  <c r="AQ12" i="125"/>
  <c r="AQ62" i="125" s="1"/>
  <c r="AP12" i="125"/>
  <c r="AP62" i="125" s="1"/>
  <c r="AO12" i="125"/>
  <c r="AO62" i="125" s="1"/>
  <c r="AN12" i="125"/>
  <c r="AN62" i="125" s="1"/>
  <c r="AM12" i="125"/>
  <c r="AM62" i="125" s="1"/>
  <c r="AL12" i="125"/>
  <c r="AL62" i="125" s="1"/>
  <c r="AK12" i="125"/>
  <c r="AK62" i="125" s="1"/>
  <c r="AJ12" i="125"/>
  <c r="AJ62" i="125" s="1"/>
  <c r="AI12" i="125"/>
  <c r="AI62" i="125" s="1"/>
  <c r="BG131" i="125" s="1"/>
  <c r="BK11" i="125"/>
  <c r="BK61" i="125" s="1"/>
  <c r="BI130" i="125" s="1"/>
  <c r="BJ11" i="125"/>
  <c r="BJ61" i="125" s="1"/>
  <c r="BI11" i="125"/>
  <c r="BI61" i="125" s="1"/>
  <c r="BH11" i="125"/>
  <c r="BH61" i="125" s="1"/>
  <c r="BG11" i="125"/>
  <c r="BG61" i="125" s="1"/>
  <c r="BF11" i="125"/>
  <c r="BF61" i="125" s="1"/>
  <c r="BE11" i="125"/>
  <c r="BE61" i="125" s="1"/>
  <c r="BD11" i="125"/>
  <c r="BD61" i="125" s="1"/>
  <c r="BC11" i="125"/>
  <c r="BC61" i="125" s="1"/>
  <c r="BB11" i="125"/>
  <c r="BB61" i="125" s="1"/>
  <c r="BA11" i="125"/>
  <c r="BA61" i="125" s="1"/>
  <c r="AZ11" i="125"/>
  <c r="AZ61" i="125" s="1"/>
  <c r="AY11" i="125"/>
  <c r="AY61" i="125" s="1"/>
  <c r="AV11" i="125"/>
  <c r="AV61" i="125" s="1"/>
  <c r="BH130" i="125" s="1"/>
  <c r="AU11" i="125"/>
  <c r="AU61" i="125" s="1"/>
  <c r="AT11" i="125"/>
  <c r="AT61" i="125" s="1"/>
  <c r="AS11" i="125"/>
  <c r="AS61" i="125" s="1"/>
  <c r="AR11" i="125"/>
  <c r="AR61" i="125" s="1"/>
  <c r="AQ11" i="125"/>
  <c r="AQ61" i="125" s="1"/>
  <c r="AP11" i="125"/>
  <c r="AP61" i="125" s="1"/>
  <c r="AO11" i="125"/>
  <c r="AO61" i="125" s="1"/>
  <c r="AN11" i="125"/>
  <c r="AN61" i="125" s="1"/>
  <c r="AM11" i="125"/>
  <c r="AM61" i="125" s="1"/>
  <c r="AL11" i="125"/>
  <c r="AL61" i="125" s="1"/>
  <c r="AK11" i="125"/>
  <c r="AK61" i="125" s="1"/>
  <c r="AJ11" i="125"/>
  <c r="AJ61" i="125" s="1"/>
  <c r="AI11" i="125"/>
  <c r="AI61" i="125" s="1"/>
  <c r="BG130" i="125" s="1"/>
  <c r="BK10" i="125"/>
  <c r="BK60" i="125" s="1"/>
  <c r="BI129" i="125" s="1"/>
  <c r="BJ10" i="125"/>
  <c r="BJ60" i="125" s="1"/>
  <c r="BI10" i="125"/>
  <c r="BI60" i="125" s="1"/>
  <c r="BH10" i="125"/>
  <c r="BH60" i="125" s="1"/>
  <c r="BG10" i="125"/>
  <c r="BG60" i="125" s="1"/>
  <c r="BF10" i="125"/>
  <c r="BF60" i="125" s="1"/>
  <c r="BE10" i="125"/>
  <c r="BE60" i="125" s="1"/>
  <c r="BD10" i="125"/>
  <c r="BD60" i="125" s="1"/>
  <c r="BC10" i="125"/>
  <c r="BC60" i="125" s="1"/>
  <c r="BB10" i="125"/>
  <c r="BB60" i="125" s="1"/>
  <c r="BA10" i="125"/>
  <c r="BA60" i="125" s="1"/>
  <c r="AZ10" i="125"/>
  <c r="AZ60" i="125" s="1"/>
  <c r="AY10" i="125"/>
  <c r="AY60" i="125" s="1"/>
  <c r="AV10" i="125"/>
  <c r="AV60" i="125" s="1"/>
  <c r="BH129" i="125" s="1"/>
  <c r="AU10" i="125"/>
  <c r="AU60" i="125" s="1"/>
  <c r="AT10" i="125"/>
  <c r="AT60" i="125" s="1"/>
  <c r="AS10" i="125"/>
  <c r="AS60" i="125" s="1"/>
  <c r="AR10" i="125"/>
  <c r="AR60" i="125" s="1"/>
  <c r="AQ10" i="125"/>
  <c r="AQ60" i="125" s="1"/>
  <c r="AP10" i="125"/>
  <c r="AP60" i="125" s="1"/>
  <c r="AO10" i="125"/>
  <c r="AO60" i="125" s="1"/>
  <c r="AN10" i="125"/>
  <c r="AN60" i="125" s="1"/>
  <c r="AM10" i="125"/>
  <c r="AM60" i="125" s="1"/>
  <c r="AL10" i="125"/>
  <c r="AL60" i="125" s="1"/>
  <c r="AK10" i="125"/>
  <c r="AK60" i="125" s="1"/>
  <c r="AJ10" i="125"/>
  <c r="AJ60" i="125" s="1"/>
  <c r="AI10" i="125"/>
  <c r="AI60" i="125" s="1"/>
  <c r="BG129" i="125" s="1"/>
  <c r="BK9" i="125"/>
  <c r="BK59" i="125" s="1"/>
  <c r="BI128" i="125" s="1"/>
  <c r="BJ9" i="125"/>
  <c r="BJ59" i="125" s="1"/>
  <c r="BI9" i="125"/>
  <c r="BI59" i="125" s="1"/>
  <c r="BH9" i="125"/>
  <c r="BH59" i="125" s="1"/>
  <c r="BG9" i="125"/>
  <c r="BG59" i="125" s="1"/>
  <c r="BF9" i="125"/>
  <c r="BF59" i="125" s="1"/>
  <c r="BE9" i="125"/>
  <c r="BE59" i="125" s="1"/>
  <c r="BD9" i="125"/>
  <c r="BD59" i="125" s="1"/>
  <c r="BC9" i="125"/>
  <c r="BC59" i="125" s="1"/>
  <c r="BB9" i="125"/>
  <c r="BB59" i="125" s="1"/>
  <c r="BA9" i="125"/>
  <c r="BA59" i="125" s="1"/>
  <c r="AZ9" i="125"/>
  <c r="AZ59" i="125" s="1"/>
  <c r="AY9" i="125"/>
  <c r="AY59" i="125" s="1"/>
  <c r="AV9" i="125"/>
  <c r="AV59" i="125" s="1"/>
  <c r="BH128" i="125" s="1"/>
  <c r="AU9" i="125"/>
  <c r="AU59" i="125" s="1"/>
  <c r="AT9" i="125"/>
  <c r="AT59" i="125" s="1"/>
  <c r="AS9" i="125"/>
  <c r="AS59" i="125" s="1"/>
  <c r="AR9" i="125"/>
  <c r="AR59" i="125" s="1"/>
  <c r="AQ9" i="125"/>
  <c r="AQ59" i="125" s="1"/>
  <c r="AP9" i="125"/>
  <c r="AP59" i="125" s="1"/>
  <c r="AO9" i="125"/>
  <c r="AO59" i="125" s="1"/>
  <c r="AN9" i="125"/>
  <c r="AN59" i="125" s="1"/>
  <c r="AM9" i="125"/>
  <c r="AM59" i="125" s="1"/>
  <c r="AL9" i="125"/>
  <c r="AL59" i="125" s="1"/>
  <c r="AK9" i="125"/>
  <c r="AK59" i="125" s="1"/>
  <c r="AJ9" i="125"/>
  <c r="AJ59" i="125" s="1"/>
  <c r="AI9" i="125"/>
  <c r="AI59" i="125" s="1"/>
  <c r="BG128" i="125" s="1"/>
  <c r="BK8" i="125"/>
  <c r="BK58" i="125" s="1"/>
  <c r="BI127" i="125" s="1"/>
  <c r="BJ8" i="125"/>
  <c r="BJ58" i="125" s="1"/>
  <c r="BI8" i="125"/>
  <c r="BI58" i="125" s="1"/>
  <c r="BH8" i="125"/>
  <c r="BH58" i="125" s="1"/>
  <c r="BG8" i="125"/>
  <c r="BG58" i="125" s="1"/>
  <c r="BF8" i="125"/>
  <c r="BF58" i="125" s="1"/>
  <c r="BE8" i="125"/>
  <c r="BE58" i="125" s="1"/>
  <c r="BD8" i="125"/>
  <c r="BD58" i="125" s="1"/>
  <c r="BC8" i="125"/>
  <c r="BC58" i="125" s="1"/>
  <c r="BB8" i="125"/>
  <c r="BB58" i="125" s="1"/>
  <c r="BA8" i="125"/>
  <c r="BA58" i="125" s="1"/>
  <c r="AZ8" i="125"/>
  <c r="AZ58" i="125" s="1"/>
  <c r="AY8" i="125"/>
  <c r="AY58" i="125" s="1"/>
  <c r="AV8" i="125"/>
  <c r="AV58" i="125" s="1"/>
  <c r="BH127" i="125" s="1"/>
  <c r="AU8" i="125"/>
  <c r="AU58" i="125" s="1"/>
  <c r="AT8" i="125"/>
  <c r="AT58" i="125" s="1"/>
  <c r="AS8" i="125"/>
  <c r="AS58" i="125" s="1"/>
  <c r="AR8" i="125"/>
  <c r="AR58" i="125" s="1"/>
  <c r="AQ8" i="125"/>
  <c r="AQ58" i="125" s="1"/>
  <c r="AP8" i="125"/>
  <c r="AP58" i="125" s="1"/>
  <c r="AO8" i="125"/>
  <c r="AO58" i="125" s="1"/>
  <c r="AN8" i="125"/>
  <c r="AN58" i="125" s="1"/>
  <c r="AM8" i="125"/>
  <c r="AM58" i="125" s="1"/>
  <c r="AL8" i="125"/>
  <c r="AL58" i="125" s="1"/>
  <c r="AK8" i="125"/>
  <c r="AK58" i="125" s="1"/>
  <c r="AJ8" i="125"/>
  <c r="AJ58" i="125" s="1"/>
  <c r="AI8" i="125"/>
  <c r="AI58" i="125" s="1"/>
  <c r="BG127" i="125" s="1"/>
  <c r="BK7" i="125"/>
  <c r="BK57" i="125" s="1"/>
  <c r="BI126" i="125" s="1"/>
  <c r="BJ7" i="125"/>
  <c r="BJ57" i="125" s="1"/>
  <c r="BI7" i="125"/>
  <c r="BI57" i="125" s="1"/>
  <c r="BH7" i="125"/>
  <c r="BH57" i="125" s="1"/>
  <c r="BG7" i="125"/>
  <c r="BG57" i="125" s="1"/>
  <c r="BF7" i="125"/>
  <c r="BF57" i="125" s="1"/>
  <c r="BE7" i="125"/>
  <c r="BE57" i="125" s="1"/>
  <c r="BD7" i="125"/>
  <c r="BD57" i="125" s="1"/>
  <c r="BC7" i="125"/>
  <c r="BC57" i="125" s="1"/>
  <c r="BB7" i="125"/>
  <c r="BB57" i="125" s="1"/>
  <c r="BA7" i="125"/>
  <c r="BA57" i="125" s="1"/>
  <c r="AZ7" i="125"/>
  <c r="AZ57" i="125" s="1"/>
  <c r="AY7" i="125"/>
  <c r="AY57" i="125" s="1"/>
  <c r="AV7" i="125"/>
  <c r="AV57" i="125" s="1"/>
  <c r="BH126" i="125" s="1"/>
  <c r="AU7" i="125"/>
  <c r="AU57" i="125" s="1"/>
  <c r="AT7" i="125"/>
  <c r="AT57" i="125" s="1"/>
  <c r="AS7" i="125"/>
  <c r="AS57" i="125" s="1"/>
  <c r="AR7" i="125"/>
  <c r="AR57" i="125" s="1"/>
  <c r="AQ7" i="125"/>
  <c r="AQ57" i="125" s="1"/>
  <c r="AP7" i="125"/>
  <c r="AP57" i="125" s="1"/>
  <c r="AO7" i="125"/>
  <c r="AO57" i="125" s="1"/>
  <c r="AN7" i="125"/>
  <c r="AN57" i="125" s="1"/>
  <c r="AM7" i="125"/>
  <c r="AM57" i="125" s="1"/>
  <c r="AL7" i="125"/>
  <c r="AL57" i="125" s="1"/>
  <c r="AK7" i="125"/>
  <c r="AK57" i="125" s="1"/>
  <c r="AJ7" i="125"/>
  <c r="AJ57" i="125" s="1"/>
  <c r="AI7" i="125"/>
  <c r="AI57" i="125" s="1"/>
  <c r="BG126" i="125" s="1"/>
  <c r="BK6" i="125"/>
  <c r="BK56" i="125" s="1"/>
  <c r="BI125" i="125" s="1"/>
  <c r="BJ6" i="125"/>
  <c r="BJ56" i="125" s="1"/>
  <c r="BI6" i="125"/>
  <c r="BI56" i="125" s="1"/>
  <c r="BH6" i="125"/>
  <c r="BH56" i="125" s="1"/>
  <c r="BG6" i="125"/>
  <c r="BG56" i="125" s="1"/>
  <c r="BF6" i="125"/>
  <c r="BF56" i="125" s="1"/>
  <c r="BE6" i="125"/>
  <c r="BE56" i="125" s="1"/>
  <c r="BD6" i="125"/>
  <c r="BD56" i="125" s="1"/>
  <c r="BC6" i="125"/>
  <c r="BC56" i="125" s="1"/>
  <c r="BB6" i="125"/>
  <c r="BB56" i="125" s="1"/>
  <c r="BA6" i="125"/>
  <c r="BA56" i="125" s="1"/>
  <c r="AZ6" i="125"/>
  <c r="AZ56" i="125" s="1"/>
  <c r="AY6" i="125"/>
  <c r="AY56" i="125" s="1"/>
  <c r="AV6" i="125"/>
  <c r="AV56" i="125" s="1"/>
  <c r="AU6" i="125"/>
  <c r="AU56" i="125" s="1"/>
  <c r="AT6" i="125"/>
  <c r="AT56" i="125" s="1"/>
  <c r="AS6" i="125"/>
  <c r="AS56" i="125" s="1"/>
  <c r="AR6" i="125"/>
  <c r="AR56" i="125" s="1"/>
  <c r="AQ6" i="125"/>
  <c r="AQ56" i="125" s="1"/>
  <c r="AP6" i="125"/>
  <c r="AP56" i="125" s="1"/>
  <c r="AO6" i="125"/>
  <c r="AO56" i="125" s="1"/>
  <c r="AN6" i="125"/>
  <c r="AN56" i="125" s="1"/>
  <c r="AM6" i="125"/>
  <c r="AM56" i="125" s="1"/>
  <c r="AL6" i="125"/>
  <c r="AL56" i="125" s="1"/>
  <c r="AK6" i="125"/>
  <c r="AK56" i="125" s="1"/>
  <c r="AJ6" i="125"/>
  <c r="AJ56" i="125" s="1"/>
  <c r="AI6" i="125"/>
  <c r="AX6" i="125" s="1"/>
  <c r="AX56" i="125" s="1"/>
  <c r="Z496" i="115" l="1"/>
  <c r="Z385" i="115"/>
  <c r="L588" i="115"/>
  <c r="J448" i="115"/>
  <c r="L513" i="115"/>
  <c r="Z182" i="115"/>
  <c r="Z234" i="115"/>
  <c r="Z290" i="115"/>
  <c r="Z273" i="115"/>
  <c r="J472" i="115"/>
  <c r="J557" i="115"/>
  <c r="J627" i="115"/>
  <c r="L547" i="115"/>
  <c r="J547" i="115" s="1"/>
  <c r="Z400" i="115"/>
  <c r="Z197" i="115"/>
  <c r="L612" i="115"/>
  <c r="J612" i="115" s="1"/>
  <c r="L594" i="115"/>
  <c r="J594" i="115" s="1"/>
  <c r="Z410" i="115"/>
  <c r="J410" i="115"/>
  <c r="Z298" i="115"/>
  <c r="Z320" i="115"/>
  <c r="L437" i="115"/>
  <c r="Z437" i="115" s="1"/>
  <c r="L471" i="115"/>
  <c r="J471" i="115" s="1"/>
  <c r="L574" i="115"/>
  <c r="J574" i="115" s="1"/>
  <c r="Z350" i="115"/>
  <c r="Z223" i="115"/>
  <c r="Z424" i="115"/>
  <c r="J424" i="115"/>
  <c r="J573" i="115"/>
  <c r="Z573" i="115"/>
  <c r="Z415" i="115"/>
  <c r="J415" i="115"/>
  <c r="Z343" i="115"/>
  <c r="J539" i="115"/>
  <c r="Z539" i="115"/>
  <c r="J585" i="115"/>
  <c r="Z585" i="115"/>
  <c r="L534" i="115"/>
  <c r="Z534" i="115" s="1"/>
  <c r="L566" i="115"/>
  <c r="J566" i="115" s="1"/>
  <c r="L439" i="115"/>
  <c r="J439" i="115" s="1"/>
  <c r="Z640" i="115"/>
  <c r="J518" i="115"/>
  <c r="Z435" i="115"/>
  <c r="Z603" i="115"/>
  <c r="Z191" i="115"/>
  <c r="L463" i="115"/>
  <c r="Z463" i="115" s="1"/>
  <c r="L516" i="115"/>
  <c r="J516" i="115" s="1"/>
  <c r="Z547" i="115"/>
  <c r="Z367" i="115"/>
  <c r="L540" i="115"/>
  <c r="J540" i="115" s="1"/>
  <c r="Z601" i="115"/>
  <c r="Z321" i="115"/>
  <c r="L646" i="115"/>
  <c r="Z646" i="115" s="1"/>
  <c r="L447" i="115"/>
  <c r="Z447" i="115" s="1"/>
  <c r="Z358" i="115"/>
  <c r="Z216" i="115"/>
  <c r="J404" i="115"/>
  <c r="Z404" i="115"/>
  <c r="J617" i="115"/>
  <c r="Z617" i="115"/>
  <c r="Z398" i="115"/>
  <c r="J398" i="115"/>
  <c r="Z284" i="115"/>
  <c r="Z316" i="115"/>
  <c r="Z260" i="115"/>
  <c r="Z533" i="115"/>
  <c r="J533" i="115"/>
  <c r="Z481" i="115"/>
  <c r="J481" i="115"/>
  <c r="Z470" i="115"/>
  <c r="J470" i="115"/>
  <c r="Z378" i="115"/>
  <c r="Z354" i="115"/>
  <c r="L564" i="115"/>
  <c r="J564" i="115" s="1"/>
  <c r="L468" i="115"/>
  <c r="Z468" i="115" s="1"/>
  <c r="Z242" i="115"/>
  <c r="J577" i="115"/>
  <c r="Z515" i="115"/>
  <c r="L452" i="115"/>
  <c r="Z452" i="115" s="1"/>
  <c r="Z335" i="115"/>
  <c r="L532" i="115"/>
  <c r="J532" i="115" s="1"/>
  <c r="L576" i="115"/>
  <c r="Z576" i="115" s="1"/>
  <c r="L589" i="115"/>
  <c r="Z589" i="115" s="1"/>
  <c r="L556" i="115"/>
  <c r="J556" i="115" s="1"/>
  <c r="Z451" i="115"/>
  <c r="Z531" i="115"/>
  <c r="Z248" i="115"/>
  <c r="Z250" i="115"/>
  <c r="L443" i="115"/>
  <c r="J443" i="115" s="1"/>
  <c r="L593" i="115"/>
  <c r="L614" i="115"/>
  <c r="Z614" i="115" s="1"/>
  <c r="L524" i="115"/>
  <c r="J524" i="115" s="1"/>
  <c r="L542" i="115"/>
  <c r="J542" i="115" s="1"/>
  <c r="L638" i="115"/>
  <c r="J638" i="115" s="1"/>
  <c r="L606" i="115"/>
  <c r="Z606" i="115" s="1"/>
  <c r="L598" i="115"/>
  <c r="J598" i="115" s="1"/>
  <c r="L508" i="115"/>
  <c r="J508" i="115" s="1"/>
  <c r="L622" i="115"/>
  <c r="Z622" i="115" s="1"/>
  <c r="Z460" i="115"/>
  <c r="BC150" i="125"/>
  <c r="Y531" i="115"/>
  <c r="Z38" i="115"/>
  <c r="Z98" i="115"/>
  <c r="Z587" i="115"/>
  <c r="Z348" i="115"/>
  <c r="Z418" i="115"/>
  <c r="Z217" i="115"/>
  <c r="Z488" i="115"/>
  <c r="Z428" i="115"/>
  <c r="Z555" i="115"/>
  <c r="Z332" i="115"/>
  <c r="Z274" i="115"/>
  <c r="Z497" i="115"/>
  <c r="Z14" i="115"/>
  <c r="Z417" i="115"/>
  <c r="Z520" i="115"/>
  <c r="Z338" i="115"/>
  <c r="Z544" i="115"/>
  <c r="J544" i="115"/>
  <c r="Z356" i="115"/>
  <c r="Z60" i="115"/>
  <c r="Z625" i="115"/>
  <c r="J625" i="115"/>
  <c r="J476" i="115"/>
  <c r="Z476" i="115"/>
  <c r="Z142" i="115"/>
  <c r="Z86" i="115"/>
  <c r="Z22" i="115"/>
  <c r="Z44" i="115"/>
  <c r="Z174" i="115"/>
  <c r="Z300" i="115"/>
  <c r="J486" i="115"/>
  <c r="Z486" i="115"/>
  <c r="Z282" i="115"/>
  <c r="Z77" i="115"/>
  <c r="Z107" i="115"/>
  <c r="Z29" i="115"/>
  <c r="Z308" i="115"/>
  <c r="Z135" i="115"/>
  <c r="Z280" i="115"/>
  <c r="Z483" i="115"/>
  <c r="J483" i="115"/>
  <c r="Z420" i="115"/>
  <c r="J420" i="115"/>
  <c r="J609" i="115"/>
  <c r="Z609" i="115"/>
  <c r="Z222" i="115"/>
  <c r="Z366" i="115"/>
  <c r="Z206" i="115"/>
  <c r="Z266" i="115"/>
  <c r="Z563" i="115"/>
  <c r="J563" i="115"/>
  <c r="Z597" i="115"/>
  <c r="J597" i="115"/>
  <c r="J536" i="115"/>
  <c r="Z536" i="115"/>
  <c r="Z175" i="115"/>
  <c r="Z69" i="115"/>
  <c r="Z52" i="115"/>
  <c r="Z94" i="115"/>
  <c r="Z68" i="115"/>
  <c r="Z155" i="115"/>
  <c r="Z204" i="115"/>
  <c r="Z305" i="115"/>
  <c r="Z314" i="115"/>
  <c r="Z212" i="115"/>
  <c r="Z218" i="115"/>
  <c r="L548" i="115"/>
  <c r="Z548" i="115" s="1"/>
  <c r="Z561" i="115"/>
  <c r="Z633" i="115"/>
  <c r="L596" i="115"/>
  <c r="Z596" i="115" s="1"/>
  <c r="L628" i="115"/>
  <c r="J628" i="115" s="1"/>
  <c r="L558" i="115"/>
  <c r="J558" i="115" s="1"/>
  <c r="L572" i="115"/>
  <c r="Z572" i="115" s="1"/>
  <c r="L629" i="115"/>
  <c r="Z629" i="115" s="1"/>
  <c r="L582" i="115"/>
  <c r="Z582" i="115" s="1"/>
  <c r="L590" i="115"/>
  <c r="Z590" i="115" s="1"/>
  <c r="Z255" i="115"/>
  <c r="Z402" i="115"/>
  <c r="Z232" i="115"/>
  <c r="Z246" i="115"/>
  <c r="Z240" i="115"/>
  <c r="Z202" i="115"/>
  <c r="Z195" i="115"/>
  <c r="J642" i="115"/>
  <c r="J517" i="115"/>
  <c r="Z509" i="115"/>
  <c r="J432" i="115"/>
  <c r="Z521" i="115"/>
  <c r="J444" i="115"/>
  <c r="Z444" i="115"/>
  <c r="L485" i="115"/>
  <c r="L523" i="115"/>
  <c r="Z271" i="115"/>
  <c r="Z124" i="115"/>
  <c r="L422" i="115"/>
  <c r="Z422" i="115" s="1"/>
  <c r="Z362" i="115"/>
  <c r="Z351" i="115"/>
  <c r="L644" i="115"/>
  <c r="J644" i="115" s="1"/>
  <c r="L550" i="115"/>
  <c r="J550" i="115" s="1"/>
  <c r="L431" i="115"/>
  <c r="Z431" i="115" s="1"/>
  <c r="L526" i="115"/>
  <c r="Z526" i="115" s="1"/>
  <c r="L479" i="115"/>
  <c r="Z605" i="115"/>
  <c r="Y515" i="115"/>
  <c r="L579" i="115"/>
  <c r="J579" i="115" s="1"/>
  <c r="L545" i="115"/>
  <c r="L604" i="115"/>
  <c r="J604" i="115" s="1"/>
  <c r="Z553" i="115"/>
  <c r="J553" i="115"/>
  <c r="Z183" i="115"/>
  <c r="Z375" i="115"/>
  <c r="Z490" i="115"/>
  <c r="Z537" i="115"/>
  <c r="Z395" i="115"/>
  <c r="L436" i="115"/>
  <c r="Z146" i="115"/>
  <c r="Z180" i="115"/>
  <c r="Z337" i="115"/>
  <c r="L620" i="115"/>
  <c r="Z620" i="115" s="1"/>
  <c r="L446" i="115"/>
  <c r="Z446" i="115" s="1"/>
  <c r="J505" i="115"/>
  <c r="Z208" i="115"/>
  <c r="Z502" i="115"/>
  <c r="J502" i="115"/>
  <c r="J639" i="115"/>
  <c r="Z639" i="115"/>
  <c r="Z450" i="115"/>
  <c r="J450" i="115"/>
  <c r="Z631" i="115"/>
  <c r="J631" i="115"/>
  <c r="Z554" i="115"/>
  <c r="J554" i="115"/>
  <c r="J474" i="115"/>
  <c r="Z474" i="115"/>
  <c r="J599" i="115"/>
  <c r="Z599" i="115"/>
  <c r="J442" i="115"/>
  <c r="Z442" i="115"/>
  <c r="Z510" i="115"/>
  <c r="J510" i="115"/>
  <c r="Z559" i="115"/>
  <c r="J559" i="115"/>
  <c r="Z584" i="115"/>
  <c r="J584" i="115"/>
  <c r="Z647" i="115"/>
  <c r="J647" i="115"/>
  <c r="J611" i="115"/>
  <c r="Z611" i="115"/>
  <c r="Z464" i="115"/>
  <c r="J464" i="115"/>
  <c r="Z441" i="115"/>
  <c r="J441" i="115"/>
  <c r="J607" i="115"/>
  <c r="Z607" i="115"/>
  <c r="J648" i="115"/>
  <c r="Z648" i="115"/>
  <c r="Z489" i="115"/>
  <c r="Z528" i="115"/>
  <c r="J528" i="115"/>
  <c r="Z602" i="115"/>
  <c r="Z649" i="115"/>
  <c r="J649" i="115"/>
  <c r="Z433" i="115"/>
  <c r="J433" i="115"/>
  <c r="L427" i="115"/>
  <c r="J634" i="115"/>
  <c r="Z634" i="115"/>
  <c r="Z425" i="115"/>
  <c r="J425" i="115"/>
  <c r="Y642" i="115"/>
  <c r="Z642" i="115"/>
  <c r="J438" i="115"/>
  <c r="Z438" i="115"/>
  <c r="Z600" i="115"/>
  <c r="J600" i="115"/>
  <c r="Z549" i="115"/>
  <c r="J549" i="115"/>
  <c r="L499" i="115"/>
  <c r="J529" i="115"/>
  <c r="Z529" i="115"/>
  <c r="L636" i="115"/>
  <c r="J615" i="115"/>
  <c r="Z615" i="115"/>
  <c r="L455" i="115"/>
  <c r="Z632" i="115"/>
  <c r="J632" i="115"/>
  <c r="Z493" i="115"/>
  <c r="J493" i="115"/>
  <c r="J457" i="115"/>
  <c r="Z457" i="115"/>
  <c r="Z650" i="115"/>
  <c r="J650" i="115"/>
  <c r="J591" i="115"/>
  <c r="Z591" i="115"/>
  <c r="J535" i="115"/>
  <c r="Z535" i="115"/>
  <c r="Z461" i="115"/>
  <c r="J461" i="115"/>
  <c r="J546" i="115"/>
  <c r="Z546" i="115"/>
  <c r="Z514" i="115"/>
  <c r="J514" i="115"/>
  <c r="Z475" i="115"/>
  <c r="J475" i="115"/>
  <c r="J494" i="115"/>
  <c r="Z494" i="115"/>
  <c r="Z635" i="115"/>
  <c r="J635" i="115"/>
  <c r="J538" i="115"/>
  <c r="Z538" i="115"/>
  <c r="Z562" i="115"/>
  <c r="J562" i="115"/>
  <c r="L630" i="115"/>
  <c r="J513" i="115"/>
  <c r="Z513" i="115"/>
  <c r="J626" i="115"/>
  <c r="Z626" i="115"/>
  <c r="J459" i="115"/>
  <c r="Z459" i="115"/>
  <c r="J479" i="115"/>
  <c r="Z479" i="115"/>
  <c r="Z571" i="115"/>
  <c r="J571" i="115"/>
  <c r="Z453" i="115"/>
  <c r="Z456" i="115"/>
  <c r="J456" i="115"/>
  <c r="Z643" i="115"/>
  <c r="J643" i="115"/>
  <c r="J624" i="115"/>
  <c r="Z624" i="115"/>
  <c r="J570" i="115"/>
  <c r="Z570" i="115"/>
  <c r="Z482" i="115"/>
  <c r="J482" i="115"/>
  <c r="J511" i="115"/>
  <c r="Z511" i="115"/>
  <c r="Z440" i="115"/>
  <c r="J440" i="115"/>
  <c r="Z568" i="115"/>
  <c r="Y568" i="115"/>
  <c r="J465" i="115"/>
  <c r="Z465" i="115"/>
  <c r="J500" i="115"/>
  <c r="Z500" i="115"/>
  <c r="J449" i="115"/>
  <c r="Z449" i="115"/>
  <c r="Z641" i="115"/>
  <c r="J543" i="115"/>
  <c r="Z543" i="115"/>
  <c r="Z501" i="115"/>
  <c r="J501" i="115"/>
  <c r="Z491" i="115"/>
  <c r="J491" i="115"/>
  <c r="Z430" i="115"/>
  <c r="J503" i="115"/>
  <c r="Z503" i="115"/>
  <c r="Z610" i="115"/>
  <c r="J610" i="115"/>
  <c r="Z426" i="115"/>
  <c r="J426" i="115"/>
  <c r="J466" i="115"/>
  <c r="Z466" i="115"/>
  <c r="J478" i="115"/>
  <c r="Z478" i="115"/>
  <c r="Z454" i="115"/>
  <c r="J454" i="115"/>
  <c r="Z613" i="115"/>
  <c r="J613" i="115"/>
  <c r="Z592" i="115"/>
  <c r="J592" i="115"/>
  <c r="Z586" i="115"/>
  <c r="J586" i="115"/>
  <c r="J526" i="115"/>
  <c r="J595" i="115"/>
  <c r="Z595" i="115"/>
  <c r="Z623" i="115"/>
  <c r="J623" i="115"/>
  <c r="J434" i="115"/>
  <c r="Z434" i="115"/>
  <c r="Z581" i="115"/>
  <c r="J581" i="115"/>
  <c r="J560" i="115"/>
  <c r="Z560" i="115"/>
  <c r="J527" i="115"/>
  <c r="Z527" i="115"/>
  <c r="J588" i="115"/>
  <c r="Z588" i="115"/>
  <c r="Z567" i="115"/>
  <c r="J567" i="115"/>
  <c r="Z618" i="115"/>
  <c r="J618" i="115"/>
  <c r="Z608" i="115"/>
  <c r="J608" i="115"/>
  <c r="Z458" i="115"/>
  <c r="J458" i="115"/>
  <c r="J519" i="115"/>
  <c r="Z519" i="115"/>
  <c r="Z645" i="115"/>
  <c r="J645" i="115"/>
  <c r="Z495" i="115"/>
  <c r="J495" i="115"/>
  <c r="Z525" i="115"/>
  <c r="J525" i="115"/>
  <c r="J492" i="115"/>
  <c r="Z492" i="115"/>
  <c r="Z541" i="115"/>
  <c r="J541" i="115"/>
  <c r="Z551" i="115"/>
  <c r="J551" i="115"/>
  <c r="Z637" i="115"/>
  <c r="J637" i="115"/>
  <c r="Z504" i="115"/>
  <c r="J507" i="115"/>
  <c r="Z507" i="115"/>
  <c r="Z583" i="115"/>
  <c r="J583" i="115"/>
  <c r="J575" i="115"/>
  <c r="Z575" i="115"/>
  <c r="L467" i="115"/>
  <c r="Z552" i="115"/>
  <c r="J552" i="115"/>
  <c r="L429" i="115"/>
  <c r="Z462" i="115"/>
  <c r="J462" i="115"/>
  <c r="J484" i="115"/>
  <c r="Z484" i="115"/>
  <c r="Z530" i="115"/>
  <c r="J530" i="115"/>
  <c r="Z473" i="115"/>
  <c r="J473" i="115"/>
  <c r="Z522" i="115"/>
  <c r="J522" i="115"/>
  <c r="Z569" i="115"/>
  <c r="Z512" i="115"/>
  <c r="J512" i="115"/>
  <c r="Z506" i="115"/>
  <c r="J506" i="115"/>
  <c r="J578" i="115"/>
  <c r="Z578" i="115"/>
  <c r="Z621" i="115"/>
  <c r="J621" i="115"/>
  <c r="Z487" i="115"/>
  <c r="J487" i="115"/>
  <c r="Z480" i="115"/>
  <c r="J480" i="115"/>
  <c r="Z498" i="115"/>
  <c r="J498" i="115"/>
  <c r="Z565" i="115"/>
  <c r="J565" i="115"/>
  <c r="L423" i="115"/>
  <c r="L580" i="115"/>
  <c r="Z445" i="115"/>
  <c r="J445" i="115"/>
  <c r="Z616" i="115"/>
  <c r="Z477" i="115"/>
  <c r="J477" i="115"/>
  <c r="Z469" i="115"/>
  <c r="J469" i="115"/>
  <c r="Z357" i="115"/>
  <c r="Z329" i="115"/>
  <c r="Z307" i="115"/>
  <c r="Z341" i="115"/>
  <c r="Z382" i="115"/>
  <c r="J411" i="115"/>
  <c r="Z411" i="115"/>
  <c r="Z331" i="115"/>
  <c r="Z261" i="115"/>
  <c r="Z247" i="115"/>
  <c r="Z333" i="115"/>
  <c r="Z269" i="115"/>
  <c r="Z381" i="115"/>
  <c r="J408" i="115"/>
  <c r="Z408" i="115"/>
  <c r="Z265" i="115"/>
  <c r="Z220" i="115"/>
  <c r="Z257" i="115"/>
  <c r="Z312" i="115"/>
  <c r="Z262" i="115"/>
  <c r="Z277" i="115"/>
  <c r="Z311" i="115"/>
  <c r="Z391" i="115"/>
  <c r="Z281" i="115"/>
  <c r="Z236" i="115"/>
  <c r="Z215" i="115"/>
  <c r="Y371" i="115"/>
  <c r="Z371" i="115"/>
  <c r="Z383" i="115"/>
  <c r="Z303" i="115"/>
  <c r="Z294" i="115"/>
  <c r="Z291" i="115"/>
  <c r="Y291" i="115"/>
  <c r="Z238" i="115"/>
  <c r="Z317" i="115"/>
  <c r="Z227" i="115"/>
  <c r="Z201" i="115"/>
  <c r="Z360" i="115"/>
  <c r="L409" i="115"/>
  <c r="Z252" i="115"/>
  <c r="Z219" i="115"/>
  <c r="Z249" i="115"/>
  <c r="Z279" i="115"/>
  <c r="Z267" i="115"/>
  <c r="Z401" i="115"/>
  <c r="J401" i="115"/>
  <c r="Z207" i="115"/>
  <c r="Z336" i="115"/>
  <c r="Z377" i="115"/>
  <c r="Z328" i="115"/>
  <c r="Z275" i="115"/>
  <c r="Y275" i="115"/>
  <c r="Z310" i="115"/>
  <c r="Z373" i="115"/>
  <c r="Z323" i="115"/>
  <c r="Z347" i="115"/>
  <c r="Z393" i="115"/>
  <c r="Z306" i="115"/>
  <c r="Y306" i="115"/>
  <c r="Z372" i="115"/>
  <c r="Z253" i="115"/>
  <c r="Z214" i="115"/>
  <c r="Z313" i="115"/>
  <c r="Z361" i="115"/>
  <c r="Z407" i="115"/>
  <c r="J407" i="115"/>
  <c r="Z283" i="115"/>
  <c r="Z369" i="115"/>
  <c r="Z244" i="115"/>
  <c r="Z295" i="115"/>
  <c r="Z334" i="115"/>
  <c r="Z326" i="115"/>
  <c r="L405" i="115"/>
  <c r="Z340" i="115"/>
  <c r="Z287" i="115"/>
  <c r="Z376" i="115"/>
  <c r="Z285" i="115"/>
  <c r="Z374" i="115"/>
  <c r="Z388" i="115"/>
  <c r="Z296" i="115"/>
  <c r="Z302" i="115"/>
  <c r="J397" i="115"/>
  <c r="Z397" i="115"/>
  <c r="Z363" i="115"/>
  <c r="Z293" i="115"/>
  <c r="Z209" i="115"/>
  <c r="Z264" i="115"/>
  <c r="Z245" i="115"/>
  <c r="Z254" i="115"/>
  <c r="Z196" i="115"/>
  <c r="Z233" i="115"/>
  <c r="Z243" i="115"/>
  <c r="Z228" i="115"/>
  <c r="Z213" i="115"/>
  <c r="Z299" i="115"/>
  <c r="Z339" i="115"/>
  <c r="Z301" i="115"/>
  <c r="J419" i="115"/>
  <c r="Z419" i="115"/>
  <c r="Z231" i="115"/>
  <c r="Z416" i="115"/>
  <c r="J416" i="115"/>
  <c r="Z386" i="115"/>
  <c r="J396" i="115"/>
  <c r="Z396" i="115"/>
  <c r="Z392" i="115"/>
  <c r="Z399" i="115"/>
  <c r="J399" i="115"/>
  <c r="Z346" i="115"/>
  <c r="Z225" i="115"/>
  <c r="Z368" i="115"/>
  <c r="Z403" i="115"/>
  <c r="J403" i="115"/>
  <c r="Z380" i="115"/>
  <c r="Z292" i="115"/>
  <c r="Z272" i="115"/>
  <c r="Z352" i="115"/>
  <c r="Z324" i="115"/>
  <c r="Z263" i="115"/>
  <c r="Z325" i="115"/>
  <c r="Z229" i="115"/>
  <c r="Z211" i="115"/>
  <c r="Z297" i="115"/>
  <c r="Z198" i="115"/>
  <c r="Z355" i="115"/>
  <c r="Z268" i="115"/>
  <c r="Z199" i="115"/>
  <c r="Z318" i="115"/>
  <c r="J421" i="115"/>
  <c r="Z421" i="115"/>
  <c r="Z239" i="115"/>
  <c r="Z349" i="115"/>
  <c r="Z237" i="115"/>
  <c r="Z389" i="115"/>
  <c r="Z221" i="115"/>
  <c r="Z288" i="115"/>
  <c r="Z353" i="115"/>
  <c r="J413" i="115"/>
  <c r="Z413" i="115"/>
  <c r="Y210" i="115"/>
  <c r="Z210" i="115"/>
  <c r="Z406" i="115"/>
  <c r="J406" i="115"/>
  <c r="Z365" i="115"/>
  <c r="Z276" i="115"/>
  <c r="Z327" i="115"/>
  <c r="Z390" i="115"/>
  <c r="Z270" i="115"/>
  <c r="Z251" i="115"/>
  <c r="Z286" i="115"/>
  <c r="Z203" i="115"/>
  <c r="Z412" i="115"/>
  <c r="J412" i="115"/>
  <c r="Z414" i="115"/>
  <c r="J414" i="115"/>
  <c r="Z315" i="115"/>
  <c r="Y315" i="115"/>
  <c r="Z241" i="115"/>
  <c r="Z178" i="115"/>
  <c r="Z187" i="115"/>
  <c r="Z138" i="115"/>
  <c r="Z154" i="115"/>
  <c r="Z131" i="115"/>
  <c r="Z133" i="115"/>
  <c r="Z160" i="115"/>
  <c r="Z101" i="115"/>
  <c r="Z103" i="115"/>
  <c r="Z82" i="115"/>
  <c r="Z95" i="115"/>
  <c r="Z106" i="115"/>
  <c r="Z123" i="115"/>
  <c r="Z161" i="115"/>
  <c r="Z128" i="115"/>
  <c r="Z113" i="115"/>
  <c r="Z125" i="115"/>
  <c r="Z132" i="115"/>
  <c r="Z89" i="115"/>
  <c r="Z171" i="115"/>
  <c r="Z144" i="115"/>
  <c r="Z184" i="115"/>
  <c r="Z177" i="115"/>
  <c r="Z148" i="115"/>
  <c r="Z190" i="115"/>
  <c r="Z130" i="115"/>
  <c r="Z97" i="115"/>
  <c r="Z81" i="115"/>
  <c r="Z114" i="115"/>
  <c r="Z122" i="115"/>
  <c r="Z126" i="115"/>
  <c r="Y126" i="115"/>
  <c r="Z192" i="115"/>
  <c r="Z120" i="115"/>
  <c r="Z96" i="115"/>
  <c r="Z149" i="115"/>
  <c r="Z105" i="115"/>
  <c r="Z88" i="115"/>
  <c r="Z172" i="115"/>
  <c r="Z141" i="115"/>
  <c r="Z91" i="115"/>
  <c r="Z147" i="115"/>
  <c r="Z176" i="115"/>
  <c r="Z189" i="115"/>
  <c r="Z117" i="115"/>
  <c r="Z170" i="115"/>
  <c r="Z163" i="115"/>
  <c r="Z153" i="115"/>
  <c r="Z93" i="115"/>
  <c r="Z162" i="115"/>
  <c r="Z136" i="115"/>
  <c r="Z85" i="115"/>
  <c r="Z168" i="115"/>
  <c r="Z92" i="115"/>
  <c r="Z179" i="115"/>
  <c r="Z193" i="115"/>
  <c r="Z90" i="115"/>
  <c r="Z112" i="115"/>
  <c r="Z121" i="115"/>
  <c r="Z111" i="115"/>
  <c r="Z119" i="115"/>
  <c r="Z181" i="115"/>
  <c r="Z185" i="115"/>
  <c r="Z186" i="115"/>
  <c r="Z169" i="115"/>
  <c r="Z104" i="115"/>
  <c r="Z137" i="115"/>
  <c r="Z194" i="115"/>
  <c r="Z129" i="115"/>
  <c r="Z159" i="115"/>
  <c r="Z152" i="115"/>
  <c r="Z116" i="115"/>
  <c r="Z139" i="115"/>
  <c r="Z145" i="115"/>
  <c r="Z165" i="115"/>
  <c r="Z99" i="115"/>
  <c r="Z173" i="115"/>
  <c r="Z87" i="115"/>
  <c r="Z47" i="115"/>
  <c r="Z71" i="115"/>
  <c r="Z79" i="115"/>
  <c r="Z63" i="115"/>
  <c r="Z27" i="115"/>
  <c r="Z59" i="115"/>
  <c r="Z25" i="115"/>
  <c r="Z30" i="115"/>
  <c r="Z33" i="115"/>
  <c r="Z65" i="115"/>
  <c r="Z35" i="115"/>
  <c r="Z24" i="115"/>
  <c r="Z80" i="115"/>
  <c r="Z50" i="115"/>
  <c r="Z48" i="115"/>
  <c r="Z57" i="115"/>
  <c r="Z75" i="115"/>
  <c r="Z76" i="115"/>
  <c r="Z41" i="115"/>
  <c r="Z39" i="115"/>
  <c r="Z43" i="115"/>
  <c r="Z51" i="115"/>
  <c r="Z42" i="115"/>
  <c r="Z46" i="115"/>
  <c r="Z31" i="115"/>
  <c r="Z73" i="115"/>
  <c r="Z40" i="115"/>
  <c r="Z26" i="115"/>
  <c r="Z55" i="115"/>
  <c r="Z64" i="115"/>
  <c r="Z70" i="115"/>
  <c r="Z62" i="115"/>
  <c r="Z74" i="115"/>
  <c r="Z78" i="115"/>
  <c r="Z34" i="115"/>
  <c r="Z66" i="115"/>
  <c r="Z67" i="115"/>
  <c r="Z54" i="115"/>
  <c r="Z32" i="115"/>
  <c r="Z58" i="115"/>
  <c r="Z17" i="115"/>
  <c r="Z9" i="115"/>
  <c r="Z5" i="115"/>
  <c r="Z2" i="115"/>
  <c r="Z13" i="115"/>
  <c r="Z8" i="115"/>
  <c r="Z21" i="115"/>
  <c r="Z19" i="115"/>
  <c r="Z10" i="115"/>
  <c r="Z12" i="115"/>
  <c r="Z23" i="115"/>
  <c r="Z18" i="115"/>
  <c r="Z4" i="115"/>
  <c r="Z20" i="115"/>
  <c r="Z15" i="115"/>
  <c r="Z7" i="115"/>
  <c r="Z6" i="115"/>
  <c r="Z16" i="115"/>
  <c r="Z11" i="115"/>
  <c r="BB156" i="125"/>
  <c r="BB140" i="125"/>
  <c r="BC127" i="125"/>
  <c r="BB155" i="125"/>
  <c r="BB139" i="125"/>
  <c r="BC157" i="125"/>
  <c r="BC141" i="125"/>
  <c r="BC125" i="125"/>
  <c r="BB154" i="125"/>
  <c r="BB138" i="125"/>
  <c r="BC156" i="125"/>
  <c r="BC140" i="125"/>
  <c r="BB153" i="125"/>
  <c r="BB137" i="125"/>
  <c r="BC155" i="125"/>
  <c r="BC139" i="125"/>
  <c r="BC153" i="125"/>
  <c r="BC137" i="125"/>
  <c r="BC154" i="125"/>
  <c r="BB152" i="125"/>
  <c r="BB136" i="125"/>
  <c r="BC138" i="125"/>
  <c r="BB148" i="125"/>
  <c r="BB132" i="125"/>
  <c r="BB147" i="125"/>
  <c r="BB131" i="125"/>
  <c r="BC149" i="125"/>
  <c r="BC133" i="125"/>
  <c r="BB146" i="125"/>
  <c r="BB141" i="125"/>
  <c r="BC148" i="125"/>
  <c r="BC142" i="125"/>
  <c r="BB145" i="125"/>
  <c r="BB129" i="125"/>
  <c r="BC147" i="125"/>
  <c r="BC131" i="125"/>
  <c r="BB144" i="125"/>
  <c r="BB126" i="125"/>
  <c r="BC146" i="125"/>
  <c r="BC130" i="125"/>
  <c r="BC145" i="125"/>
  <c r="BC129" i="125"/>
  <c r="BB157" i="125"/>
  <c r="BC134" i="125"/>
  <c r="BC132" i="125"/>
  <c r="AV107" i="125"/>
  <c r="BB130" i="125"/>
  <c r="BB133" i="125"/>
  <c r="BB128" i="125"/>
  <c r="BB149" i="125"/>
  <c r="BB151" i="125"/>
  <c r="BB143" i="125"/>
  <c r="BB135" i="125"/>
  <c r="BB127" i="125"/>
  <c r="BC152" i="125"/>
  <c r="BC144" i="125"/>
  <c r="BC136" i="125"/>
  <c r="BC128" i="125"/>
  <c r="BB125" i="125"/>
  <c r="BB150" i="125"/>
  <c r="BB142" i="125"/>
  <c r="BB134" i="125"/>
  <c r="BC151" i="125"/>
  <c r="BC143" i="125"/>
  <c r="BC135" i="125"/>
  <c r="BK126" i="125"/>
  <c r="BK107" i="125"/>
  <c r="BH125" i="125"/>
  <c r="BJ127" i="125" s="1"/>
  <c r="BK108" i="125"/>
  <c r="BK106" i="125"/>
  <c r="BK128" i="125"/>
  <c r="AV108" i="125"/>
  <c r="AV106" i="125"/>
  <c r="BK132" i="125"/>
  <c r="BK140" i="125"/>
  <c r="BK148" i="125"/>
  <c r="BK156" i="125"/>
  <c r="BK164" i="125"/>
  <c r="BK163" i="125"/>
  <c r="BK131" i="125"/>
  <c r="BK127" i="125"/>
  <c r="BK135" i="125"/>
  <c r="BK143" i="125"/>
  <c r="BK151" i="125"/>
  <c r="BK159" i="125"/>
  <c r="BK161" i="125"/>
  <c r="BK129" i="125"/>
  <c r="BK130" i="125"/>
  <c r="BK138" i="125"/>
  <c r="BK146" i="125"/>
  <c r="BK154" i="125"/>
  <c r="BK162" i="125"/>
  <c r="BK155" i="125"/>
  <c r="BK125" i="125"/>
  <c r="BK133" i="125"/>
  <c r="BK141" i="125"/>
  <c r="BK149" i="125"/>
  <c r="BK157" i="125"/>
  <c r="BK165" i="125"/>
  <c r="BK153" i="125"/>
  <c r="BK136" i="125"/>
  <c r="BK144" i="125"/>
  <c r="BK152" i="125"/>
  <c r="BK160" i="125"/>
  <c r="BK147" i="125"/>
  <c r="BK145" i="125"/>
  <c r="BK134" i="125"/>
  <c r="BK142" i="125"/>
  <c r="BK150" i="125"/>
  <c r="BK158" i="125"/>
  <c r="BK166" i="125"/>
  <c r="BK139" i="125"/>
  <c r="BJ128" i="125"/>
  <c r="BK137" i="125"/>
  <c r="AX27" i="125"/>
  <c r="AX77" i="125" s="1"/>
  <c r="AX31" i="125"/>
  <c r="AX81" i="125" s="1"/>
  <c r="AX41" i="125"/>
  <c r="AX91" i="125" s="1"/>
  <c r="AX29" i="125"/>
  <c r="AX79" i="125" s="1"/>
  <c r="AX39" i="125"/>
  <c r="AX89" i="125" s="1"/>
  <c r="AX25" i="125"/>
  <c r="AX75" i="125" s="1"/>
  <c r="AX18" i="125"/>
  <c r="AX68" i="125" s="1"/>
  <c r="AX23" i="125"/>
  <c r="AX73" i="125" s="1"/>
  <c r="AX16" i="125"/>
  <c r="AX66" i="125" s="1"/>
  <c r="AX47" i="125"/>
  <c r="AX97" i="125" s="1"/>
  <c r="AX45" i="125"/>
  <c r="AX95" i="125" s="1"/>
  <c r="AI86" i="125"/>
  <c r="BG155" i="125" s="1"/>
  <c r="AX43" i="125"/>
  <c r="AX93" i="125" s="1"/>
  <c r="AI76" i="125"/>
  <c r="BG145" i="125" s="1"/>
  <c r="AX26" i="125"/>
  <c r="AX76" i="125" s="1"/>
  <c r="AI56" i="125"/>
  <c r="BG125" i="125" s="1"/>
  <c r="AX8" i="125"/>
  <c r="AX58" i="125" s="1"/>
  <c r="AX10" i="125"/>
  <c r="AX60" i="125" s="1"/>
  <c r="AX12" i="125"/>
  <c r="AX62" i="125" s="1"/>
  <c r="AX14" i="125"/>
  <c r="AX64" i="125" s="1"/>
  <c r="AI74" i="125"/>
  <c r="BG143" i="125" s="1"/>
  <c r="AX24" i="125"/>
  <c r="AX74" i="125" s="1"/>
  <c r="AI72" i="125"/>
  <c r="BG141" i="125" s="1"/>
  <c r="AX22" i="125"/>
  <c r="AX72" i="125" s="1"/>
  <c r="AI83" i="125"/>
  <c r="BG152" i="125" s="1"/>
  <c r="AI70" i="125"/>
  <c r="BG139" i="125" s="1"/>
  <c r="AX20" i="125"/>
  <c r="AX70" i="125" s="1"/>
  <c r="AX21" i="125"/>
  <c r="AX71" i="125" s="1"/>
  <c r="AX37" i="125"/>
  <c r="AX87" i="125" s="1"/>
  <c r="AX7" i="125"/>
  <c r="AX57" i="125" s="1"/>
  <c r="AX9" i="125"/>
  <c r="AX59" i="125" s="1"/>
  <c r="AX11" i="125"/>
  <c r="AX61" i="125" s="1"/>
  <c r="AX13" i="125"/>
  <c r="AX63" i="125" s="1"/>
  <c r="AX15" i="125"/>
  <c r="AX65" i="125" s="1"/>
  <c r="AX17" i="125"/>
  <c r="AX67" i="125" s="1"/>
  <c r="AX19" i="125"/>
  <c r="AX69" i="125" s="1"/>
  <c r="AI82" i="125"/>
  <c r="BG151" i="125" s="1"/>
  <c r="AX32" i="125"/>
  <c r="AX82" i="125" s="1"/>
  <c r="AX35" i="125"/>
  <c r="AX85" i="125" s="1"/>
  <c r="AI78" i="125"/>
  <c r="BG147" i="125" s="1"/>
  <c r="AX28" i="125"/>
  <c r="AX78" i="125" s="1"/>
  <c r="AX30" i="125"/>
  <c r="AX80" i="125" s="1"/>
  <c r="AI80" i="125"/>
  <c r="BG149" i="125" s="1"/>
  <c r="AX34" i="125"/>
  <c r="AX84" i="125" s="1"/>
  <c r="AX38" i="125"/>
  <c r="AX88" i="125" s="1"/>
  <c r="AX40" i="125"/>
  <c r="AX90" i="125" s="1"/>
  <c r="AX42" i="125"/>
  <c r="AX92" i="125" s="1"/>
  <c r="AX44" i="125"/>
  <c r="AX94" i="125" s="1"/>
  <c r="AX46" i="125"/>
  <c r="AX96" i="125" s="1"/>
  <c r="AX48" i="125"/>
  <c r="AX98" i="125" s="1"/>
  <c r="Z516" i="115" l="1"/>
  <c r="J534" i="115"/>
  <c r="Z566" i="115"/>
  <c r="Z542" i="115"/>
  <c r="Z524" i="115"/>
  <c r="Z540" i="115"/>
  <c r="J447" i="115"/>
  <c r="J590" i="115"/>
  <c r="Z628" i="115"/>
  <c r="J463" i="115"/>
  <c r="J422" i="115"/>
  <c r="Z439" i="115"/>
  <c r="J452" i="115"/>
  <c r="J548" i="115"/>
  <c r="Z612" i="115"/>
  <c r="Z384" i="115"/>
  <c r="Z564" i="115"/>
  <c r="Z443" i="115"/>
  <c r="Z532" i="115"/>
  <c r="J437" i="115"/>
  <c r="Z471" i="115"/>
  <c r="Z594" i="115"/>
  <c r="Z304" i="115"/>
  <c r="J582" i="115"/>
  <c r="Z598" i="115"/>
  <c r="J646" i="115"/>
  <c r="Z644" i="115"/>
  <c r="Z579" i="115"/>
  <c r="J572" i="115"/>
  <c r="Z574" i="115"/>
  <c r="J620" i="115"/>
  <c r="J589" i="115"/>
  <c r="J606" i="115"/>
  <c r="J629" i="115"/>
  <c r="Z558" i="115"/>
  <c r="Z556" i="115"/>
  <c r="Z289" i="115"/>
  <c r="J576" i="115"/>
  <c r="Z604" i="115"/>
  <c r="J622" i="115"/>
  <c r="Z394" i="115"/>
  <c r="Z508" i="115"/>
  <c r="J593" i="115"/>
  <c r="Z593" i="115"/>
  <c r="Z638" i="115"/>
  <c r="J468" i="115"/>
  <c r="J431" i="115"/>
  <c r="Z550" i="115"/>
  <c r="Z345" i="115"/>
  <c r="J614" i="115"/>
  <c r="Z387" i="115"/>
  <c r="BJ126" i="125"/>
  <c r="BJ149" i="125"/>
  <c r="BJ144" i="125"/>
  <c r="BJ135" i="125"/>
  <c r="BK109" i="125"/>
  <c r="BJ136" i="125"/>
  <c r="J446" i="115"/>
  <c r="J596" i="115"/>
  <c r="Z330" i="115"/>
  <c r="J523" i="115"/>
  <c r="Z523" i="115"/>
  <c r="Z344" i="115"/>
  <c r="Z359" i="115"/>
  <c r="J545" i="115"/>
  <c r="Z545" i="115"/>
  <c r="Z485" i="115"/>
  <c r="J485" i="115"/>
  <c r="J436" i="115"/>
  <c r="Z436" i="115"/>
  <c r="Z370" i="115"/>
  <c r="J630" i="115"/>
  <c r="Z630" i="115"/>
  <c r="Z467" i="115"/>
  <c r="J467" i="115"/>
  <c r="J427" i="115"/>
  <c r="Z427" i="115"/>
  <c r="Z499" i="115"/>
  <c r="J499" i="115"/>
  <c r="J455" i="115"/>
  <c r="Z455" i="115"/>
  <c r="J580" i="115"/>
  <c r="Z580" i="115"/>
  <c r="J423" i="115"/>
  <c r="Z423" i="115"/>
  <c r="J636" i="115"/>
  <c r="Z636" i="115"/>
  <c r="Z429" i="115"/>
  <c r="J429" i="115"/>
  <c r="Z309" i="115"/>
  <c r="J409" i="115"/>
  <c r="Z409" i="115"/>
  <c r="Z342" i="115"/>
  <c r="Z205" i="115"/>
  <c r="Z230" i="115"/>
  <c r="J405" i="115"/>
  <c r="Z405" i="115"/>
  <c r="Z278" i="115"/>
  <c r="Z379" i="115"/>
  <c r="Z259" i="115"/>
  <c r="Z84" i="115"/>
  <c r="Z140" i="115"/>
  <c r="Z188" i="115"/>
  <c r="Z108" i="115"/>
  <c r="Z164" i="115"/>
  <c r="Z156" i="115"/>
  <c r="Z100" i="115"/>
  <c r="Z72" i="115"/>
  <c r="BJ143" i="125"/>
  <c r="BJ163" i="125"/>
  <c r="BJ156" i="125"/>
  <c r="BJ158" i="125"/>
  <c r="BJ139" i="125"/>
  <c r="BJ141" i="125"/>
  <c r="BJ147" i="125"/>
  <c r="BJ154" i="125"/>
  <c r="BJ146" i="125"/>
  <c r="BJ148" i="125"/>
  <c r="BJ150" i="125"/>
  <c r="BJ138" i="125"/>
  <c r="BJ130" i="125"/>
  <c r="BJ142" i="125"/>
  <c r="BJ151" i="125"/>
  <c r="BJ161" i="125"/>
  <c r="BJ125" i="125"/>
  <c r="BJ165" i="125"/>
  <c r="BJ133" i="125"/>
  <c r="BJ140" i="125"/>
  <c r="BJ153" i="125"/>
  <c r="BJ160" i="125"/>
  <c r="BJ159" i="125"/>
  <c r="BJ166" i="125"/>
  <c r="BJ134" i="125"/>
  <c r="BJ155" i="125"/>
  <c r="BJ131" i="125"/>
  <c r="BJ152" i="125"/>
  <c r="BJ157" i="125"/>
  <c r="BJ162" i="125"/>
  <c r="BJ164" i="125"/>
  <c r="BJ132" i="125"/>
  <c r="BJ145" i="125"/>
  <c r="BJ137" i="125"/>
  <c r="BJ129" i="125"/>
  <c r="AV109" i="125"/>
  <c r="S87" i="102" l="1"/>
  <c r="S86" i="102"/>
  <c r="S85" i="102"/>
  <c r="S84" i="102"/>
  <c r="S83" i="102"/>
  <c r="S82" i="102"/>
  <c r="S81" i="102"/>
  <c r="S80" i="102"/>
  <c r="S79" i="102"/>
  <c r="S78" i="102"/>
  <c r="S77" i="102"/>
  <c r="S76" i="102"/>
  <c r="S75" i="102"/>
  <c r="S74" i="102"/>
  <c r="S73" i="102"/>
  <c r="S72" i="102"/>
  <c r="S71" i="102"/>
  <c r="S70" i="102"/>
  <c r="J88" i="95"/>
  <c r="J87" i="95"/>
  <c r="J86" i="95"/>
  <c r="J85" i="95"/>
  <c r="J84" i="95"/>
  <c r="J83" i="95"/>
  <c r="J82" i="95"/>
  <c r="J81" i="95"/>
  <c r="J80" i="95"/>
  <c r="J79" i="95"/>
  <c r="J78" i="95"/>
  <c r="J77" i="95"/>
  <c r="J76" i="95"/>
  <c r="J75" i="95"/>
  <c r="J74" i="95"/>
  <c r="J73" i="95"/>
  <c r="J72" i="95"/>
  <c r="J71" i="95"/>
  <c r="J70" i="95"/>
  <c r="J69" i="95"/>
  <c r="J68" i="95"/>
  <c r="J67" i="95"/>
  <c r="J66" i="95"/>
  <c r="J65" i="95"/>
  <c r="J64" i="95"/>
  <c r="J63" i="95"/>
  <c r="J62" i="95"/>
  <c r="J61" i="95"/>
  <c r="J60" i="95"/>
  <c r="J59" i="95"/>
  <c r="J58" i="95"/>
  <c r="J57" i="95"/>
  <c r="J56" i="95"/>
  <c r="J55" i="95"/>
  <c r="J54" i="95"/>
  <c r="J53" i="95"/>
  <c r="J52" i="95"/>
  <c r="J51" i="95"/>
  <c r="J50" i="95"/>
  <c r="J49" i="95"/>
  <c r="J48" i="95"/>
  <c r="J47" i="95"/>
  <c r="J45" i="95"/>
  <c r="J44" i="95"/>
  <c r="J43" i="95"/>
  <c r="J42" i="95"/>
  <c r="J41" i="95"/>
  <c r="J40" i="95"/>
  <c r="J39" i="95"/>
  <c r="C135" i="123" l="1"/>
  <c r="D135" i="123"/>
  <c r="E135" i="123"/>
  <c r="F135" i="123"/>
  <c r="G135" i="123"/>
  <c r="H135" i="123"/>
  <c r="I135" i="123"/>
  <c r="J135" i="123"/>
  <c r="K135" i="123"/>
  <c r="L135" i="123"/>
  <c r="M135" i="123"/>
  <c r="B135" i="123"/>
  <c r="B137" i="123" s="1"/>
  <c r="C134" i="123"/>
  <c r="D134" i="123"/>
  <c r="E134" i="123"/>
  <c r="F134" i="123"/>
  <c r="G134" i="123"/>
  <c r="H134" i="123"/>
  <c r="I134" i="123"/>
  <c r="J134" i="123"/>
  <c r="K134" i="123"/>
  <c r="L134" i="123"/>
  <c r="M134" i="123"/>
  <c r="B134" i="123"/>
  <c r="C103" i="123"/>
  <c r="D103" i="123"/>
  <c r="E103" i="123"/>
  <c r="F103" i="123"/>
  <c r="G103" i="123"/>
  <c r="H103" i="123"/>
  <c r="I103" i="123"/>
  <c r="J103" i="123"/>
  <c r="K103" i="123"/>
  <c r="L103" i="123"/>
  <c r="M103" i="123"/>
  <c r="B103" i="123"/>
  <c r="B105" i="123" s="1"/>
  <c r="C102" i="123"/>
  <c r="D102" i="123"/>
  <c r="E102" i="123"/>
  <c r="F102" i="123"/>
  <c r="G102" i="123"/>
  <c r="H102" i="123"/>
  <c r="I102" i="123"/>
  <c r="J102" i="123"/>
  <c r="K102" i="123"/>
  <c r="L102" i="123"/>
  <c r="M102" i="123"/>
  <c r="B102" i="123"/>
  <c r="C71" i="123"/>
  <c r="D71" i="123"/>
  <c r="E71" i="123"/>
  <c r="F71" i="123"/>
  <c r="G71" i="123"/>
  <c r="H71" i="123"/>
  <c r="I71" i="123"/>
  <c r="J71" i="123"/>
  <c r="K71" i="123"/>
  <c r="L71" i="123"/>
  <c r="M71" i="123"/>
  <c r="B71" i="123"/>
  <c r="B73" i="123" s="1"/>
  <c r="C70" i="123"/>
  <c r="D70" i="123"/>
  <c r="E70" i="123"/>
  <c r="F70" i="123"/>
  <c r="G70" i="123"/>
  <c r="H70" i="123"/>
  <c r="I70" i="123"/>
  <c r="J70" i="123"/>
  <c r="K70" i="123"/>
  <c r="L70" i="123"/>
  <c r="M70" i="123"/>
  <c r="B70" i="123"/>
  <c r="C38" i="123"/>
  <c r="U217" i="123" s="1"/>
  <c r="D38" i="123"/>
  <c r="U218" i="123" s="1"/>
  <c r="E38" i="123"/>
  <c r="U219" i="123" s="1"/>
  <c r="F38" i="123"/>
  <c r="U220" i="123" s="1"/>
  <c r="G38" i="123"/>
  <c r="U221" i="123" s="1"/>
  <c r="H38" i="123"/>
  <c r="U222" i="123" s="1"/>
  <c r="I38" i="123"/>
  <c r="U223" i="123" s="1"/>
  <c r="J38" i="123"/>
  <c r="U224" i="123" s="1"/>
  <c r="K38" i="123"/>
  <c r="L38" i="123"/>
  <c r="U226" i="123" s="1"/>
  <c r="M38" i="123"/>
  <c r="U227" i="123" s="1"/>
  <c r="B38" i="123"/>
  <c r="U216" i="123" s="1"/>
  <c r="C37" i="123"/>
  <c r="D37" i="123"/>
  <c r="E37" i="123"/>
  <c r="F37" i="123"/>
  <c r="G37" i="123"/>
  <c r="H37" i="123"/>
  <c r="I37" i="123"/>
  <c r="J37" i="123"/>
  <c r="K37" i="123"/>
  <c r="L37" i="123"/>
  <c r="M37" i="123"/>
  <c r="B37" i="123"/>
  <c r="C5" i="123"/>
  <c r="T217" i="123" s="1"/>
  <c r="D5" i="123"/>
  <c r="E5" i="123"/>
  <c r="F5" i="123"/>
  <c r="T220" i="123" s="1"/>
  <c r="G5" i="123"/>
  <c r="T221" i="123" s="1"/>
  <c r="H5" i="123"/>
  <c r="T222" i="123" s="1"/>
  <c r="I5" i="123"/>
  <c r="T223" i="123" s="1"/>
  <c r="J5" i="123"/>
  <c r="T224" i="123" s="1"/>
  <c r="K5" i="123"/>
  <c r="T225" i="123" s="1"/>
  <c r="L5" i="123"/>
  <c r="T226" i="123" s="1"/>
  <c r="M5" i="123"/>
  <c r="T227" i="123" s="1"/>
  <c r="B5" i="123"/>
  <c r="T216" i="123" s="1"/>
  <c r="C4" i="123"/>
  <c r="D4" i="123"/>
  <c r="E4" i="123"/>
  <c r="F4" i="123"/>
  <c r="G4" i="123"/>
  <c r="H4" i="123"/>
  <c r="I4" i="123"/>
  <c r="J4" i="123"/>
  <c r="K4" i="123"/>
  <c r="L4" i="123"/>
  <c r="M4" i="123"/>
  <c r="B4" i="123"/>
  <c r="A4" i="123"/>
  <c r="A102" i="123" s="1"/>
  <c r="A3" i="123"/>
  <c r="A101" i="123" s="1"/>
  <c r="O2" i="123"/>
  <c r="O35" i="123" s="1"/>
  <c r="N12" i="123"/>
  <c r="N13" i="123"/>
  <c r="N14" i="123"/>
  <c r="B15" i="123"/>
  <c r="C15" i="123"/>
  <c r="D15" i="123"/>
  <c r="E15" i="123"/>
  <c r="F15" i="123"/>
  <c r="G15" i="123"/>
  <c r="H15" i="123"/>
  <c r="I15" i="123"/>
  <c r="J15" i="123"/>
  <c r="K15" i="123"/>
  <c r="L15" i="123"/>
  <c r="M15" i="123"/>
  <c r="B16" i="123"/>
  <c r="C16" i="123"/>
  <c r="D16" i="123"/>
  <c r="E16" i="123"/>
  <c r="F16" i="123"/>
  <c r="G16" i="123"/>
  <c r="H16" i="123"/>
  <c r="I16" i="123"/>
  <c r="J16" i="123"/>
  <c r="K16" i="123"/>
  <c r="L16" i="123"/>
  <c r="M16" i="123"/>
  <c r="N20" i="123"/>
  <c r="N21" i="123"/>
  <c r="N22" i="123"/>
  <c r="B23" i="123"/>
  <c r="C23" i="123"/>
  <c r="D23" i="123"/>
  <c r="E23" i="123"/>
  <c r="F23" i="123"/>
  <c r="G23" i="123"/>
  <c r="H23" i="123"/>
  <c r="I23" i="123"/>
  <c r="J23" i="123"/>
  <c r="K23" i="123"/>
  <c r="L23" i="123"/>
  <c r="M23" i="123"/>
  <c r="B24" i="123"/>
  <c r="C24" i="123"/>
  <c r="D24" i="123"/>
  <c r="E24" i="123"/>
  <c r="F24" i="123"/>
  <c r="G24" i="123"/>
  <c r="H24" i="123"/>
  <c r="I24" i="123"/>
  <c r="J24" i="123"/>
  <c r="K24" i="123"/>
  <c r="L24" i="123"/>
  <c r="M24" i="123"/>
  <c r="N28" i="123"/>
  <c r="N29" i="123"/>
  <c r="N30" i="123"/>
  <c r="B31" i="123"/>
  <c r="C31" i="123"/>
  <c r="D31" i="123"/>
  <c r="E31" i="123"/>
  <c r="F31" i="123"/>
  <c r="G31" i="123"/>
  <c r="H31" i="123"/>
  <c r="I31" i="123"/>
  <c r="J31" i="123"/>
  <c r="K31" i="123"/>
  <c r="L31" i="123"/>
  <c r="M31" i="123"/>
  <c r="B32" i="123"/>
  <c r="C32" i="123"/>
  <c r="D32" i="123"/>
  <c r="E32" i="123"/>
  <c r="F32" i="123"/>
  <c r="G32" i="123"/>
  <c r="H32" i="123"/>
  <c r="I32" i="123"/>
  <c r="J32" i="123"/>
  <c r="K32" i="123"/>
  <c r="L32" i="123"/>
  <c r="M32" i="123"/>
  <c r="N45" i="123"/>
  <c r="N46" i="123"/>
  <c r="N47" i="123"/>
  <c r="B48" i="123"/>
  <c r="C48" i="123"/>
  <c r="D48" i="123"/>
  <c r="E48" i="123"/>
  <c r="F48" i="123"/>
  <c r="G48" i="123"/>
  <c r="H48" i="123"/>
  <c r="I48" i="123"/>
  <c r="J48" i="123"/>
  <c r="K48" i="123"/>
  <c r="L48" i="123"/>
  <c r="M48" i="123"/>
  <c r="B49" i="123"/>
  <c r="C49" i="123"/>
  <c r="D49" i="123"/>
  <c r="E49" i="123"/>
  <c r="F49" i="123"/>
  <c r="G49" i="123"/>
  <c r="H49" i="123"/>
  <c r="I49" i="123"/>
  <c r="J49" i="123"/>
  <c r="K49" i="123"/>
  <c r="L49" i="123"/>
  <c r="M49" i="123"/>
  <c r="N53" i="123"/>
  <c r="N54" i="123"/>
  <c r="N55" i="123"/>
  <c r="B56" i="123"/>
  <c r="C56" i="123"/>
  <c r="D56" i="123"/>
  <c r="E56" i="123"/>
  <c r="F56" i="123"/>
  <c r="G56" i="123"/>
  <c r="H56" i="123"/>
  <c r="I56" i="123"/>
  <c r="J56" i="123"/>
  <c r="K56" i="123"/>
  <c r="L56" i="123"/>
  <c r="M56" i="123"/>
  <c r="B57" i="123"/>
  <c r="C57" i="123"/>
  <c r="D57" i="123"/>
  <c r="E57" i="123"/>
  <c r="F57" i="123"/>
  <c r="G57" i="123"/>
  <c r="H57" i="123"/>
  <c r="I57" i="123"/>
  <c r="J57" i="123"/>
  <c r="K57" i="123"/>
  <c r="L57" i="123"/>
  <c r="M57" i="123"/>
  <c r="N61" i="123"/>
  <c r="N62" i="123"/>
  <c r="N63" i="123"/>
  <c r="B64" i="123"/>
  <c r="C64" i="123"/>
  <c r="D64" i="123"/>
  <c r="E64" i="123"/>
  <c r="F64" i="123"/>
  <c r="G64" i="123"/>
  <c r="H64" i="123"/>
  <c r="I64" i="123"/>
  <c r="J64" i="123"/>
  <c r="K64" i="123"/>
  <c r="L64" i="123"/>
  <c r="M64" i="123"/>
  <c r="B65" i="123"/>
  <c r="C65" i="123"/>
  <c r="D65" i="123"/>
  <c r="E65" i="123"/>
  <c r="F65" i="123"/>
  <c r="G65" i="123"/>
  <c r="H65" i="123"/>
  <c r="I65" i="123"/>
  <c r="J65" i="123"/>
  <c r="K65" i="123"/>
  <c r="L65" i="123"/>
  <c r="M65" i="123"/>
  <c r="N77" i="123"/>
  <c r="N78" i="123"/>
  <c r="N79" i="123"/>
  <c r="B80" i="123"/>
  <c r="C80" i="123"/>
  <c r="D80" i="123"/>
  <c r="E80" i="123"/>
  <c r="F80" i="123"/>
  <c r="G80" i="123"/>
  <c r="H80" i="123"/>
  <c r="I80" i="123"/>
  <c r="J80" i="123"/>
  <c r="K80" i="123"/>
  <c r="L80" i="123"/>
  <c r="M80" i="123"/>
  <c r="B81" i="123"/>
  <c r="C81" i="123"/>
  <c r="D81" i="123"/>
  <c r="E81" i="123"/>
  <c r="F81" i="123"/>
  <c r="G81" i="123"/>
  <c r="H81" i="123"/>
  <c r="I81" i="123"/>
  <c r="J81" i="123"/>
  <c r="K81" i="123"/>
  <c r="L81" i="123"/>
  <c r="M81" i="123"/>
  <c r="N85" i="123"/>
  <c r="N86" i="123"/>
  <c r="N87" i="123"/>
  <c r="B88" i="123"/>
  <c r="C88" i="123"/>
  <c r="D88" i="123"/>
  <c r="E88" i="123"/>
  <c r="F88" i="123"/>
  <c r="G88" i="123"/>
  <c r="H88" i="123"/>
  <c r="I88" i="123"/>
  <c r="J88" i="123"/>
  <c r="K88" i="123"/>
  <c r="L88" i="123"/>
  <c r="M88" i="123"/>
  <c r="B89" i="123"/>
  <c r="C89" i="123"/>
  <c r="D89" i="123"/>
  <c r="E89" i="123"/>
  <c r="F89" i="123"/>
  <c r="G89" i="123"/>
  <c r="H89" i="123"/>
  <c r="I89" i="123"/>
  <c r="J89" i="123"/>
  <c r="K89" i="123"/>
  <c r="L89" i="123"/>
  <c r="M89" i="123"/>
  <c r="N93" i="123"/>
  <c r="N94" i="123"/>
  <c r="N95" i="123"/>
  <c r="B96" i="123"/>
  <c r="C96" i="123"/>
  <c r="D96" i="123"/>
  <c r="E96" i="123"/>
  <c r="F96" i="123"/>
  <c r="G96" i="123"/>
  <c r="H96" i="123"/>
  <c r="I96" i="123"/>
  <c r="J96" i="123"/>
  <c r="K96" i="123"/>
  <c r="L96" i="123"/>
  <c r="M96" i="123"/>
  <c r="B97" i="123"/>
  <c r="C97" i="123"/>
  <c r="D97" i="123"/>
  <c r="E97" i="123"/>
  <c r="F97" i="123"/>
  <c r="G97" i="123"/>
  <c r="H97" i="123"/>
  <c r="I97" i="123"/>
  <c r="J97" i="123"/>
  <c r="K97" i="123"/>
  <c r="L97" i="123"/>
  <c r="M97" i="123"/>
  <c r="N109" i="123"/>
  <c r="N110" i="123"/>
  <c r="N111" i="123"/>
  <c r="B112" i="123"/>
  <c r="C112" i="123"/>
  <c r="D112" i="123"/>
  <c r="E112" i="123"/>
  <c r="F112" i="123"/>
  <c r="G112" i="123"/>
  <c r="H112" i="123"/>
  <c r="I112" i="123"/>
  <c r="J112" i="123"/>
  <c r="K112" i="123"/>
  <c r="L112" i="123"/>
  <c r="M112" i="123"/>
  <c r="B113" i="123"/>
  <c r="C113" i="123"/>
  <c r="D113" i="123"/>
  <c r="E113" i="123"/>
  <c r="F113" i="123"/>
  <c r="G113" i="123"/>
  <c r="H113" i="123"/>
  <c r="I113" i="123"/>
  <c r="J113" i="123"/>
  <c r="K113" i="123"/>
  <c r="L113" i="123"/>
  <c r="M113" i="123"/>
  <c r="N117" i="123"/>
  <c r="N118" i="123"/>
  <c r="N119" i="123"/>
  <c r="B120" i="123"/>
  <c r="C120" i="123"/>
  <c r="D120" i="123"/>
  <c r="E120" i="123"/>
  <c r="F120" i="123"/>
  <c r="G120" i="123"/>
  <c r="H120" i="123"/>
  <c r="I120" i="123"/>
  <c r="J120" i="123"/>
  <c r="K120" i="123"/>
  <c r="L120" i="123"/>
  <c r="M120" i="123"/>
  <c r="B121" i="123"/>
  <c r="C121" i="123"/>
  <c r="D121" i="123"/>
  <c r="E121" i="123"/>
  <c r="F121" i="123"/>
  <c r="G121" i="123"/>
  <c r="H121" i="123"/>
  <c r="I121" i="123"/>
  <c r="J121" i="123"/>
  <c r="K121" i="123"/>
  <c r="L121" i="123"/>
  <c r="M121" i="123"/>
  <c r="N125" i="123"/>
  <c r="N126" i="123"/>
  <c r="N127" i="123"/>
  <c r="B128" i="123"/>
  <c r="C128" i="123"/>
  <c r="D128" i="123"/>
  <c r="E128" i="123"/>
  <c r="F128" i="123"/>
  <c r="G128" i="123"/>
  <c r="H128" i="123"/>
  <c r="I128" i="123"/>
  <c r="J128" i="123"/>
  <c r="K128" i="123"/>
  <c r="L128" i="123"/>
  <c r="M128" i="123"/>
  <c r="B129" i="123"/>
  <c r="C129" i="123"/>
  <c r="D129" i="123"/>
  <c r="E129" i="123"/>
  <c r="F129" i="123"/>
  <c r="G129" i="123"/>
  <c r="H129" i="123"/>
  <c r="I129" i="123"/>
  <c r="J129" i="123"/>
  <c r="K129" i="123"/>
  <c r="L129" i="123"/>
  <c r="M129" i="123"/>
  <c r="AU144" i="123"/>
  <c r="AU148" i="123" s="1"/>
  <c r="AU152" i="123" s="1"/>
  <c r="AU156" i="123" s="1"/>
  <c r="AU160" i="123" s="1"/>
  <c r="AU164" i="123" s="1"/>
  <c r="AU168" i="123" s="1"/>
  <c r="AU172" i="123" s="1"/>
  <c r="AU176" i="123" s="1"/>
  <c r="AU180" i="123" s="1"/>
  <c r="AU184" i="123" s="1"/>
  <c r="AU188" i="123" s="1"/>
  <c r="AU192" i="123" s="1"/>
  <c r="AU196" i="123" s="1"/>
  <c r="AU200" i="123" s="1"/>
  <c r="AU204" i="123" s="1"/>
  <c r="AU208" i="123" s="1"/>
  <c r="AU212" i="123" s="1"/>
  <c r="AU216" i="123" s="1"/>
  <c r="AU220" i="123" s="1"/>
  <c r="AN145" i="123"/>
  <c r="AU145" i="123"/>
  <c r="AU149" i="123" s="1"/>
  <c r="AU153" i="123" s="1"/>
  <c r="AU157" i="123" s="1"/>
  <c r="AU161" i="123" s="1"/>
  <c r="AU165" i="123" s="1"/>
  <c r="AU169" i="123" s="1"/>
  <c r="AU173" i="123" s="1"/>
  <c r="AU177" i="123" s="1"/>
  <c r="AU181" i="123" s="1"/>
  <c r="AU185" i="123" s="1"/>
  <c r="AU189" i="123" s="1"/>
  <c r="AU193" i="123" s="1"/>
  <c r="AU197" i="123" s="1"/>
  <c r="AU201" i="123" s="1"/>
  <c r="AU205" i="123" s="1"/>
  <c r="AU209" i="123" s="1"/>
  <c r="AU213" i="123" s="1"/>
  <c r="AU217" i="123" s="1"/>
  <c r="AU221" i="123" s="1"/>
  <c r="AZ145" i="123"/>
  <c r="AU146" i="123"/>
  <c r="AU150" i="123" s="1"/>
  <c r="AU154" i="123" s="1"/>
  <c r="AU158" i="123" s="1"/>
  <c r="AU162" i="123" s="1"/>
  <c r="AU166" i="123" s="1"/>
  <c r="AU170" i="123" s="1"/>
  <c r="AU174" i="123" s="1"/>
  <c r="AU178" i="123" s="1"/>
  <c r="AU182" i="123" s="1"/>
  <c r="AU186" i="123" s="1"/>
  <c r="AU190" i="123" s="1"/>
  <c r="AU194" i="123" s="1"/>
  <c r="AU198" i="123" s="1"/>
  <c r="AU202" i="123" s="1"/>
  <c r="AU206" i="123" s="1"/>
  <c r="AU210" i="123" s="1"/>
  <c r="AU214" i="123" s="1"/>
  <c r="AU218" i="123" s="1"/>
  <c r="AU222" i="123" s="1"/>
  <c r="AV146" i="123"/>
  <c r="L148" i="123"/>
  <c r="I149" i="123"/>
  <c r="J150" i="123"/>
  <c r="K151" i="123"/>
  <c r="AU151" i="123"/>
  <c r="AU155" i="123" s="1"/>
  <c r="AU159" i="123" s="1"/>
  <c r="AU163" i="123" s="1"/>
  <c r="AU167" i="123" s="1"/>
  <c r="AU171" i="123" s="1"/>
  <c r="AU175" i="123" s="1"/>
  <c r="AU179" i="123" s="1"/>
  <c r="AU183" i="123" s="1"/>
  <c r="AU187" i="123" s="1"/>
  <c r="AU191" i="123" s="1"/>
  <c r="AU195" i="123" s="1"/>
  <c r="AU199" i="123" s="1"/>
  <c r="AU203" i="123" s="1"/>
  <c r="AU207" i="123" s="1"/>
  <c r="AU211" i="123" s="1"/>
  <c r="AU215" i="123" s="1"/>
  <c r="AU219" i="123" s="1"/>
  <c r="AU223" i="123" s="1"/>
  <c r="L152" i="123"/>
  <c r="I153" i="123"/>
  <c r="BB153" i="123"/>
  <c r="BC153" i="123"/>
  <c r="BD153" i="123"/>
  <c r="J154" i="123"/>
  <c r="AV154" i="123"/>
  <c r="BB154" i="123"/>
  <c r="BC154" i="123"/>
  <c r="BD154" i="123"/>
  <c r="K155" i="123"/>
  <c r="BB155" i="123"/>
  <c r="BC155" i="123"/>
  <c r="BD155" i="123"/>
  <c r="L156" i="123"/>
  <c r="AV158" i="123"/>
  <c r="G163" i="123"/>
  <c r="L164" i="123"/>
  <c r="I165" i="123"/>
  <c r="J166" i="123"/>
  <c r="AV166" i="123"/>
  <c r="K167" i="123"/>
  <c r="L168" i="123"/>
  <c r="I169" i="123"/>
  <c r="J170" i="123"/>
  <c r="AV170" i="123"/>
  <c r="K171" i="123"/>
  <c r="L172" i="123"/>
  <c r="AV173" i="123"/>
  <c r="AV174" i="123"/>
  <c r="AV176" i="123"/>
  <c r="AV177" i="123"/>
  <c r="AV178" i="123"/>
  <c r="AV180" i="123"/>
  <c r="AV181" i="123"/>
  <c r="AV182" i="123"/>
  <c r="AV184" i="123"/>
  <c r="AV185" i="123"/>
  <c r="AV186" i="123"/>
  <c r="AV188" i="123"/>
  <c r="AV189" i="123"/>
  <c r="AV190" i="123"/>
  <c r="AV192" i="123"/>
  <c r="AV193" i="123"/>
  <c r="AV194" i="123"/>
  <c r="AV196" i="123"/>
  <c r="AV197" i="123"/>
  <c r="AV198" i="123"/>
  <c r="AV200" i="123"/>
  <c r="AV201" i="123"/>
  <c r="AV202" i="123"/>
  <c r="AV204" i="123"/>
  <c r="AV205" i="123"/>
  <c r="AV206" i="123"/>
  <c r="AV208" i="123"/>
  <c r="AV209" i="123"/>
  <c r="AV210" i="123"/>
  <c r="AV212" i="123"/>
  <c r="AV213" i="123"/>
  <c r="AV214" i="123"/>
  <c r="AV216" i="123"/>
  <c r="AV217" i="123"/>
  <c r="AV218" i="123"/>
  <c r="AV220" i="123"/>
  <c r="AV221" i="123"/>
  <c r="AV222" i="123"/>
  <c r="AG3" i="122"/>
  <c r="AG9" i="122"/>
  <c r="A41" i="122"/>
  <c r="C41" i="122"/>
  <c r="A42" i="122"/>
  <c r="C42" i="122"/>
  <c r="A43" i="122"/>
  <c r="C43" i="122"/>
  <c r="L45" i="122"/>
  <c r="J48" i="121"/>
  <c r="BB148" i="123"/>
  <c r="BB146" i="123"/>
  <c r="BC146" i="123"/>
  <c r="BD146" i="123"/>
  <c r="BB147" i="123"/>
  <c r="BC147" i="123"/>
  <c r="BD147" i="123"/>
  <c r="BB145" i="123"/>
  <c r="BC145" i="123"/>
  <c r="BD145" i="123"/>
  <c r="B41" i="123" l="1"/>
  <c r="AC216" i="123" s="1"/>
  <c r="O48" i="121"/>
  <c r="F48" i="122" s="1"/>
  <c r="H161" i="123"/>
  <c r="E144" i="123"/>
  <c r="N71" i="123"/>
  <c r="G73" i="123"/>
  <c r="E73" i="123"/>
  <c r="D73" i="123"/>
  <c r="C73" i="123"/>
  <c r="C41" i="123"/>
  <c r="AC217" i="123" s="1"/>
  <c r="BE154" i="123"/>
  <c r="D41" i="123"/>
  <c r="AC218" i="123" s="1"/>
  <c r="A36" i="123"/>
  <c r="H160" i="123"/>
  <c r="BE155" i="123"/>
  <c r="A70" i="123"/>
  <c r="I41" i="123"/>
  <c r="AC223" i="123" s="1"/>
  <c r="H41" i="123"/>
  <c r="AC222" i="123" s="1"/>
  <c r="G41" i="123"/>
  <c r="AC221" i="123" s="1"/>
  <c r="F41" i="123"/>
  <c r="AC220" i="123" s="1"/>
  <c r="E41" i="123"/>
  <c r="AC219" i="123" s="1"/>
  <c r="H73" i="123"/>
  <c r="G160" i="123"/>
  <c r="C8" i="123"/>
  <c r="AD217" i="123" s="1"/>
  <c r="F73" i="123"/>
  <c r="B8" i="123"/>
  <c r="AD216" i="123" s="1"/>
  <c r="M73" i="123"/>
  <c r="L73" i="123"/>
  <c r="K73" i="123"/>
  <c r="J73" i="123"/>
  <c r="I73" i="123"/>
  <c r="BE153" i="123"/>
  <c r="E146" i="123"/>
  <c r="H8" i="123"/>
  <c r="AD222" i="123" s="1"/>
  <c r="O68" i="123"/>
  <c r="E147" i="123"/>
  <c r="K147" i="123" s="1"/>
  <c r="G105" i="123"/>
  <c r="BE146" i="123"/>
  <c r="AV172" i="123"/>
  <c r="A69" i="123"/>
  <c r="N134" i="123"/>
  <c r="A133" i="123"/>
  <c r="F105" i="123"/>
  <c r="N135" i="123"/>
  <c r="BB156" i="123"/>
  <c r="A134" i="123"/>
  <c r="N70" i="123"/>
  <c r="H105" i="123"/>
  <c r="O28" i="123"/>
  <c r="N37" i="123"/>
  <c r="G8" i="123"/>
  <c r="AD221" i="123" s="1"/>
  <c r="I8" i="123"/>
  <c r="AD223" i="123" s="1"/>
  <c r="N4" i="123"/>
  <c r="O53" i="123"/>
  <c r="G162" i="123"/>
  <c r="O100" i="123"/>
  <c r="O77" i="123"/>
  <c r="E105" i="123"/>
  <c r="N103" i="123"/>
  <c r="L41" i="123"/>
  <c r="AC226" i="123" s="1"/>
  <c r="F8" i="123"/>
  <c r="AD220" i="123" s="1"/>
  <c r="O132" i="123"/>
  <c r="H163" i="123"/>
  <c r="D105" i="123"/>
  <c r="K41" i="123"/>
  <c r="AC225" i="123" s="1"/>
  <c r="E8" i="123"/>
  <c r="AD219" i="123" s="1"/>
  <c r="N5" i="123"/>
  <c r="L41" i="122" s="1"/>
  <c r="P216" i="123"/>
  <c r="C105" i="123"/>
  <c r="O85" i="123"/>
  <c r="J41" i="123"/>
  <c r="AC224" i="123" s="1"/>
  <c r="D8" i="123"/>
  <c r="AD218" i="123" s="1"/>
  <c r="M41" i="123"/>
  <c r="AC227" i="123" s="1"/>
  <c r="P50" i="121" s="1"/>
  <c r="G50" i="122" s="1"/>
  <c r="E145" i="123"/>
  <c r="O109" i="123"/>
  <c r="O12" i="123"/>
  <c r="H162" i="123"/>
  <c r="O61" i="123"/>
  <c r="A37" i="123"/>
  <c r="O117" i="123"/>
  <c r="N38" i="123"/>
  <c r="L40" i="122" s="1"/>
  <c r="T218" i="123"/>
  <c r="M105" i="123"/>
  <c r="T219" i="123"/>
  <c r="L105" i="123"/>
  <c r="O93" i="123"/>
  <c r="M8" i="123"/>
  <c r="AD227" i="123" s="1"/>
  <c r="N50" i="121" s="1"/>
  <c r="E50" i="122" s="1"/>
  <c r="G161" i="123"/>
  <c r="K105" i="123"/>
  <c r="O20" i="123"/>
  <c r="L8" i="123"/>
  <c r="AD226" i="123" s="1"/>
  <c r="U225" i="123"/>
  <c r="U228" i="123" s="1"/>
  <c r="BC148" i="123"/>
  <c r="J105" i="123"/>
  <c r="O45" i="123"/>
  <c r="K8" i="123"/>
  <c r="AD225" i="123" s="1"/>
  <c r="I105" i="123"/>
  <c r="J8" i="123"/>
  <c r="AD224" i="123" s="1"/>
  <c r="N102" i="123"/>
  <c r="BE145" i="123"/>
  <c r="BE147" i="123"/>
  <c r="AV150" i="123"/>
  <c r="Q48" i="121"/>
  <c r="H48" i="122" s="1"/>
  <c r="AV162" i="123"/>
  <c r="A48" i="122"/>
  <c r="O125" i="123"/>
  <c r="N40" i="4"/>
  <c r="N41" i="4"/>
  <c r="AV148" i="123" l="1"/>
  <c r="I145" i="123"/>
  <c r="J146" i="123"/>
  <c r="AV160" i="123"/>
  <c r="AV149" i="123"/>
  <c r="AV153" i="123"/>
  <c r="AV157" i="123"/>
  <c r="T228" i="123"/>
  <c r="AV168" i="123"/>
  <c r="AV164" i="123"/>
  <c r="AV156" i="123"/>
  <c r="AV165" i="123"/>
  <c r="AV169" i="123"/>
  <c r="AV161" i="123"/>
  <c r="AV152" i="123"/>
  <c r="AV144" i="123" l="1"/>
  <c r="AV145" i="123"/>
  <c r="H77" i="5" l="1"/>
  <c r="H78" i="5"/>
  <c r="H79" i="5"/>
  <c r="H80" i="5"/>
  <c r="H81" i="5"/>
  <c r="H82" i="5"/>
  <c r="H83" i="5"/>
  <c r="H84" i="5"/>
  <c r="H85" i="5"/>
  <c r="H86" i="5"/>
  <c r="H87" i="5"/>
  <c r="H76" i="5"/>
  <c r="G77" i="5"/>
  <c r="G78" i="5"/>
  <c r="G79" i="5"/>
  <c r="G80" i="5"/>
  <c r="G81" i="5"/>
  <c r="G82" i="5"/>
  <c r="G83" i="5"/>
  <c r="G85" i="5"/>
  <c r="G86" i="5"/>
  <c r="G87" i="5"/>
  <c r="G76" i="5"/>
  <c r="F77" i="5"/>
  <c r="F78" i="5"/>
  <c r="F79" i="5"/>
  <c r="F80" i="5"/>
  <c r="F81" i="5"/>
  <c r="F82" i="5"/>
  <c r="F83" i="5"/>
  <c r="F85" i="5"/>
  <c r="F86" i="5"/>
  <c r="F87" i="5"/>
  <c r="F76" i="5"/>
  <c r="E77" i="5"/>
  <c r="E78" i="5"/>
  <c r="E79" i="5"/>
  <c r="E80" i="5"/>
  <c r="E81" i="5"/>
  <c r="E82" i="5"/>
  <c r="E83" i="5"/>
  <c r="E85" i="5"/>
  <c r="E86" i="5"/>
  <c r="E87" i="5"/>
  <c r="E76" i="5"/>
  <c r="C77" i="5"/>
  <c r="C78" i="5"/>
  <c r="C79" i="5"/>
  <c r="C80" i="5"/>
  <c r="C81" i="5"/>
  <c r="C82" i="5"/>
  <c r="C83" i="5"/>
  <c r="C85" i="5"/>
  <c r="C86" i="5"/>
  <c r="C87" i="5"/>
  <c r="C76" i="5"/>
  <c r="B77" i="5"/>
  <c r="B78" i="5"/>
  <c r="B79" i="5"/>
  <c r="B80" i="5"/>
  <c r="B81" i="5"/>
  <c r="B82" i="5"/>
  <c r="B83" i="5"/>
  <c r="B85" i="5"/>
  <c r="B86" i="5"/>
  <c r="B87" i="5"/>
  <c r="B76" i="5"/>
  <c r="L61" i="5" l="1"/>
  <c r="K61" i="5"/>
  <c r="G47" i="1"/>
  <c r="E47" i="1"/>
  <c r="M74" i="116"/>
  <c r="L74" i="116"/>
  <c r="K74" i="116"/>
  <c r="J74" i="116"/>
  <c r="I74" i="116"/>
  <c r="H74" i="116"/>
  <c r="G74" i="116"/>
  <c r="F74" i="116"/>
  <c r="E74" i="116"/>
  <c r="D74" i="116"/>
  <c r="B74" i="116"/>
  <c r="W647" i="115" l="1"/>
  <c r="W583" i="115"/>
  <c r="W543" i="115"/>
  <c r="W505" i="115"/>
  <c r="W467" i="115"/>
  <c r="W448" i="115"/>
  <c r="W436" i="115"/>
  <c r="W370" i="115"/>
  <c r="W364" i="115"/>
  <c r="W320" i="115"/>
  <c r="W300" i="115"/>
  <c r="W173" i="115"/>
  <c r="W156" i="115"/>
  <c r="W140" i="115"/>
  <c r="W84" i="115"/>
  <c r="W43" i="115"/>
  <c r="W564" i="115"/>
  <c r="W557" i="115"/>
  <c r="W525" i="115"/>
  <c r="W468" i="115"/>
  <c r="W400" i="115"/>
  <c r="W384" i="115"/>
  <c r="W297" i="115"/>
  <c r="W287" i="115"/>
  <c r="W280" i="115"/>
  <c r="W256" i="115"/>
  <c r="W246" i="115"/>
  <c r="W214" i="115"/>
  <c r="W631" i="115"/>
  <c r="W584" i="115"/>
  <c r="W551" i="115"/>
  <c r="W499" i="115"/>
  <c r="W478" i="115"/>
  <c r="W455" i="115"/>
  <c r="W424" i="115"/>
  <c r="W423" i="115"/>
  <c r="W385" i="115"/>
  <c r="W374" i="115"/>
  <c r="W365" i="115"/>
  <c r="W328" i="115"/>
  <c r="W301" i="115"/>
  <c r="W262" i="115"/>
  <c r="W224" i="115"/>
  <c r="W216" i="115"/>
  <c r="W157" i="115"/>
  <c r="W115" i="115"/>
  <c r="W85" i="115"/>
  <c r="W81" i="115"/>
  <c r="W603" i="115"/>
  <c r="W575" i="115"/>
  <c r="W541" i="115"/>
  <c r="W513" i="115"/>
  <c r="W492" i="115"/>
  <c r="W479" i="115"/>
  <c r="W444" i="115"/>
  <c r="W302" i="115"/>
  <c r="W264" i="115"/>
  <c r="W258" i="115"/>
  <c r="W242" i="115"/>
  <c r="W33" i="115"/>
  <c r="W4" i="115"/>
  <c r="W507" i="115"/>
  <c r="W503" i="115"/>
  <c r="W480" i="115"/>
  <c r="W434" i="115"/>
  <c r="W425" i="115"/>
  <c r="W322" i="115"/>
  <c r="W303" i="115"/>
  <c r="W228" i="115"/>
  <c r="W202" i="115"/>
  <c r="W198" i="115"/>
  <c r="W189" i="115"/>
  <c r="W104" i="115"/>
  <c r="W100" i="115"/>
  <c r="W450" i="115"/>
  <c r="W426" i="115"/>
  <c r="W358" i="115"/>
  <c r="W310" i="115"/>
  <c r="W304" i="115"/>
  <c r="W295" i="115"/>
  <c r="W250" i="115"/>
  <c r="W221" i="115"/>
  <c r="W68" i="115"/>
  <c r="W34" i="115"/>
  <c r="W12" i="115"/>
  <c r="W639" i="115"/>
  <c r="W573" i="115"/>
  <c r="W539" i="115"/>
  <c r="W427" i="115"/>
  <c r="W396" i="115"/>
  <c r="W359" i="115"/>
  <c r="W206" i="115"/>
  <c r="W181" i="115"/>
  <c r="W60" i="115"/>
  <c r="W35" i="115"/>
  <c r="W624" i="115"/>
  <c r="W533" i="115"/>
  <c r="W466" i="115"/>
  <c r="W442" i="115"/>
  <c r="W431" i="115"/>
  <c r="W406" i="115"/>
  <c r="W398" i="115"/>
  <c r="W397" i="115"/>
  <c r="W376" i="115"/>
  <c r="W369" i="115"/>
  <c r="W368" i="115"/>
  <c r="W360" i="115"/>
  <c r="W344" i="115"/>
  <c r="W319" i="115"/>
  <c r="W318" i="115"/>
  <c r="W286" i="115"/>
  <c r="W276" i="115"/>
  <c r="W272" i="115"/>
  <c r="W245" i="115"/>
  <c r="W222" i="115"/>
  <c r="W172" i="115"/>
  <c r="W139" i="115"/>
  <c r="W42" i="115"/>
  <c r="W79" i="115"/>
  <c r="W236" i="115"/>
  <c r="W555" i="115"/>
  <c r="W195" i="115"/>
  <c r="W558" i="115"/>
  <c r="W571" i="115"/>
  <c r="W234" i="115"/>
  <c r="W641" i="115"/>
  <c r="W574" i="115"/>
  <c r="W296" i="115"/>
  <c r="W105" i="115"/>
  <c r="W393" i="115"/>
  <c r="W229" i="115"/>
  <c r="W545" i="115"/>
  <c r="W313" i="115"/>
  <c r="W527" i="115"/>
  <c r="W638" i="115"/>
  <c r="W75" i="115"/>
  <c r="W230" i="115"/>
  <c r="W17" i="115"/>
  <c r="W74" i="115"/>
  <c r="W117" i="115"/>
  <c r="W595" i="115"/>
  <c r="W608" i="115"/>
  <c r="W613" i="115"/>
  <c r="W335" i="115"/>
  <c r="W606" i="115"/>
  <c r="W544" i="115"/>
  <c r="W443" i="115"/>
  <c r="W506" i="115"/>
  <c r="W449" i="115"/>
  <c r="W546" i="115"/>
  <c r="W589" i="115"/>
  <c r="W530" i="115"/>
  <c r="W590" i="115"/>
  <c r="W520" i="115"/>
  <c r="W629" i="115"/>
  <c r="W578" i="115"/>
  <c r="W501" i="115"/>
  <c r="W225" i="115"/>
  <c r="W354" i="115"/>
  <c r="W223" i="115"/>
  <c r="W343" i="115"/>
  <c r="W362" i="115"/>
  <c r="W89" i="115"/>
  <c r="W244" i="115"/>
  <c r="W11" i="115"/>
  <c r="W217" i="115"/>
  <c r="W16" i="115"/>
  <c r="W609" i="115"/>
  <c r="W306" i="115"/>
  <c r="W26" i="115"/>
  <c r="W644" i="115"/>
  <c r="W338" i="115"/>
  <c r="W123" i="115"/>
  <c r="W446" i="115"/>
  <c r="W289" i="115"/>
  <c r="W572" i="115"/>
  <c r="W58" i="115"/>
  <c r="W238" i="115"/>
  <c r="W494" i="115"/>
  <c r="W188" i="115"/>
  <c r="W232" i="115"/>
  <c r="W332" i="115"/>
  <c r="W531" i="115"/>
  <c r="W537" i="115"/>
  <c r="W476" i="115"/>
  <c r="W474" i="115"/>
  <c r="W529" i="115"/>
  <c r="W509" i="115"/>
  <c r="W451" i="115"/>
  <c r="W569" i="115"/>
  <c r="W649" i="115"/>
  <c r="W614" i="115"/>
  <c r="W579" i="115"/>
  <c r="W433" i="115"/>
  <c r="W601" i="115"/>
  <c r="W500" i="115"/>
  <c r="W628" i="115"/>
  <c r="W577" i="115"/>
  <c r="W610" i="115"/>
  <c r="W461" i="115"/>
  <c r="W482" i="115"/>
  <c r="W633" i="115"/>
  <c r="W586" i="115"/>
  <c r="W549" i="115"/>
  <c r="W233" i="115"/>
  <c r="W341" i="115"/>
  <c r="W386" i="115"/>
  <c r="W199" i="115"/>
  <c r="W324" i="115"/>
  <c r="W207" i="115"/>
  <c r="W259" i="115"/>
  <c r="W380" i="115"/>
  <c r="W257" i="115"/>
  <c r="W292" i="115"/>
  <c r="W371" i="115"/>
  <c r="W142" i="115"/>
  <c r="W187" i="115"/>
  <c r="W176" i="115"/>
  <c r="W126" i="115"/>
  <c r="W337" i="115"/>
  <c r="W19" i="115"/>
  <c r="W231" i="115"/>
  <c r="W24" i="115"/>
  <c r="W21" i="115"/>
  <c r="W394" i="115"/>
  <c r="W72" i="115"/>
  <c r="W102" i="115"/>
  <c r="W373" i="115"/>
  <c r="W190" i="115"/>
  <c r="W553" i="115"/>
  <c r="W317" i="115"/>
  <c r="W463" i="115"/>
  <c r="W240" i="115"/>
  <c r="W83" i="115"/>
  <c r="W298" i="115"/>
  <c r="W149" i="115"/>
  <c r="W312" i="115"/>
  <c r="W205" i="115"/>
  <c r="W440" i="115"/>
  <c r="W648" i="115"/>
  <c r="W566" i="115"/>
  <c r="W519" i="115"/>
  <c r="W568" i="115"/>
  <c r="W462" i="115"/>
  <c r="W473" i="115"/>
  <c r="W630" i="115"/>
  <c r="W526" i="115"/>
  <c r="W593" i="115"/>
  <c r="W542" i="115"/>
  <c r="W556" i="115"/>
  <c r="W598" i="115"/>
  <c r="W612" i="115"/>
  <c r="W540" i="115"/>
  <c r="W528" i="115"/>
  <c r="W491" i="115"/>
  <c r="W635" i="115"/>
  <c r="W592" i="115"/>
  <c r="W650" i="115"/>
  <c r="W293" i="115"/>
  <c r="W356" i="115"/>
  <c r="W346" i="115"/>
  <c r="W291" i="115"/>
  <c r="W375" i="115"/>
  <c r="W387" i="115"/>
  <c r="W241" i="115"/>
  <c r="W267" i="115"/>
  <c r="W366" i="115"/>
  <c r="W342" i="115"/>
  <c r="W129" i="115"/>
  <c r="W357" i="115"/>
  <c r="W76" i="115"/>
  <c r="W243" i="115"/>
  <c r="W211" i="115"/>
  <c r="W131" i="115"/>
  <c r="W399" i="115"/>
  <c r="W121" i="115"/>
  <c r="W200" i="115"/>
  <c r="W377" i="115"/>
  <c r="W237" i="115"/>
  <c r="W582" i="115"/>
  <c r="W330" i="115"/>
  <c r="W49" i="115"/>
  <c r="W196" i="115"/>
  <c r="W269" i="115"/>
  <c r="W605" i="115"/>
  <c r="W27" i="115"/>
  <c r="W560" i="115"/>
  <c r="W141" i="115"/>
  <c r="W559" i="115"/>
  <c r="W334" i="115"/>
  <c r="W511" i="115"/>
  <c r="W408" i="115"/>
  <c r="W567" i="115"/>
  <c r="W486" i="115"/>
  <c r="W618" i="115"/>
  <c r="W490" i="115"/>
  <c r="W470" i="115"/>
  <c r="W626" i="115"/>
  <c r="W456" i="115"/>
  <c r="W640" i="115"/>
  <c r="W435" i="115"/>
  <c r="W620" i="115"/>
  <c r="W597" i="115"/>
  <c r="W552" i="115"/>
  <c r="W514" i="115"/>
  <c r="W321" i="115"/>
  <c r="W254" i="115"/>
  <c r="W263" i="115"/>
  <c r="W419" i="115"/>
  <c r="W132" i="115"/>
  <c r="W389" i="115"/>
  <c r="W94" i="115"/>
  <c r="W274" i="115"/>
  <c r="W235" i="115"/>
  <c r="W197" i="115"/>
  <c r="W534" i="115"/>
  <c r="W147" i="115"/>
  <c r="W210" i="115"/>
  <c r="W383" i="115"/>
  <c r="W251" i="115"/>
  <c r="W636" i="115"/>
  <c r="W367" i="115"/>
  <c r="W92" i="115"/>
  <c r="W271" i="115"/>
  <c r="W457" i="115"/>
  <c r="W439" i="115"/>
  <c r="W125" i="115"/>
  <c r="W31" i="115"/>
  <c r="W587" i="115"/>
  <c r="W580" i="115"/>
  <c r="W623" i="115"/>
  <c r="W336" i="115"/>
  <c r="W410" i="115"/>
  <c r="W576" i="115"/>
  <c r="W340" i="115"/>
  <c r="W487" i="115"/>
  <c r="W588" i="115"/>
  <c r="W622" i="115"/>
  <c r="W538" i="115"/>
  <c r="W430" i="115"/>
  <c r="W432" i="115"/>
  <c r="W645" i="115"/>
  <c r="W481" i="115"/>
  <c r="W536" i="115"/>
  <c r="W508" i="115"/>
  <c r="W637" i="115"/>
  <c r="W485" i="115"/>
  <c r="W516" i="115"/>
  <c r="W616" i="115"/>
  <c r="W602" i="115"/>
  <c r="W562" i="115"/>
  <c r="W465" i="115"/>
  <c r="W565" i="115"/>
  <c r="W512" i="115"/>
  <c r="W625" i="115"/>
  <c r="W617" i="115"/>
  <c r="W621" i="115"/>
  <c r="W395" i="115"/>
  <c r="W414" i="115"/>
  <c r="W363" i="115"/>
  <c r="W284" i="115"/>
  <c r="W247" i="115"/>
  <c r="W314" i="115"/>
  <c r="W220" i="115"/>
  <c r="W285" i="115"/>
  <c r="W390" i="115"/>
  <c r="W411" i="115"/>
  <c r="W136" i="115"/>
  <c r="W186" i="115"/>
  <c r="W182" i="115"/>
  <c r="W177" i="115"/>
  <c r="W162" i="115"/>
  <c r="W185" i="115"/>
  <c r="W143" i="115"/>
  <c r="W38" i="115"/>
  <c r="W28" i="115"/>
  <c r="W41" i="115"/>
  <c r="W65" i="115"/>
  <c r="W70" i="115"/>
  <c r="W22" i="115"/>
  <c r="W164" i="115"/>
  <c r="W402" i="115"/>
  <c r="W116" i="115"/>
  <c r="W288" i="115"/>
  <c r="W248" i="115"/>
  <c r="W215" i="115"/>
  <c r="W547" i="115"/>
  <c r="W290" i="115"/>
  <c r="W213" i="115"/>
  <c r="W428" i="115"/>
  <c r="W266" i="115"/>
  <c r="W643" i="115"/>
  <c r="W392" i="115"/>
  <c r="W277" i="115"/>
  <c r="W50" i="115"/>
  <c r="W63" i="115"/>
  <c r="W208" i="115"/>
  <c r="W459" i="115"/>
  <c r="W615" i="115"/>
  <c r="W124" i="115"/>
  <c r="W165" i="115"/>
  <c r="W260" i="115"/>
  <c r="W416" i="115"/>
  <c r="W611" i="115"/>
  <c r="W415" i="115"/>
  <c r="W471" i="115"/>
  <c r="W445" i="115"/>
  <c r="W523" i="115"/>
  <c r="W581" i="115"/>
  <c r="W472" i="115"/>
  <c r="W454" i="115"/>
  <c r="W475" i="115"/>
  <c r="W522" i="115"/>
  <c r="W600" i="115"/>
  <c r="W570" i="115"/>
  <c r="W517" i="115"/>
  <c r="W634" i="115"/>
  <c r="W561" i="115"/>
  <c r="W627" i="115"/>
  <c r="W619" i="115"/>
  <c r="W203" i="115"/>
  <c r="W382" i="115"/>
  <c r="W421" i="115"/>
  <c r="W315" i="115"/>
  <c r="W204" i="115"/>
  <c r="W239" i="115"/>
  <c r="W388" i="115"/>
  <c r="W252" i="115"/>
  <c r="W404" i="115"/>
  <c r="W261" i="115"/>
  <c r="W218" i="115"/>
  <c r="W412" i="115"/>
  <c r="W270" i="115"/>
  <c r="W378" i="115"/>
  <c r="W309" i="115"/>
  <c r="W381" i="115"/>
  <c r="W422" i="115"/>
  <c r="W180" i="115"/>
  <c r="W438" i="115"/>
  <c r="W148" i="115"/>
  <c r="W418" i="115"/>
  <c r="W253" i="115"/>
  <c r="W219" i="115"/>
  <c r="W550" i="115"/>
  <c r="W361" i="115"/>
  <c r="W226" i="115"/>
  <c r="W447" i="115"/>
  <c r="W282" i="115"/>
  <c r="W25" i="115"/>
  <c r="W515" i="115"/>
  <c r="W108" i="115"/>
  <c r="W281" i="115"/>
  <c r="W460" i="115"/>
  <c r="W599" i="115"/>
  <c r="W59" i="115"/>
  <c r="W67" i="115"/>
  <c r="W137" i="115"/>
  <c r="W273" i="115"/>
  <c r="W9" i="115"/>
  <c r="W417" i="115"/>
  <c r="W413" i="115"/>
  <c r="W488" i="115"/>
  <c r="W409" i="115"/>
  <c r="W607" i="115"/>
  <c r="W352" i="115"/>
  <c r="W591" i="115"/>
  <c r="W496" i="115"/>
  <c r="W504" i="115"/>
  <c r="W518" i="115"/>
  <c r="W632" i="115"/>
  <c r="W453" i="115"/>
  <c r="W548" i="115"/>
  <c r="W524" i="115"/>
  <c r="W477" i="115"/>
  <c r="W532" i="115"/>
  <c r="W502" i="115"/>
  <c r="W483" i="115"/>
  <c r="W464" i="115"/>
  <c r="W498" i="115"/>
  <c r="W563" i="115"/>
  <c r="W323" i="115"/>
  <c r="W308" i="115"/>
  <c r="W339" i="115"/>
  <c r="W255" i="115"/>
  <c r="W350" i="115"/>
  <c r="W351" i="115"/>
  <c r="W249" i="115"/>
  <c r="W305" i="115"/>
  <c r="W349" i="115"/>
  <c r="W325" i="115"/>
  <c r="W329" i="115"/>
  <c r="W118" i="115"/>
  <c r="W178" i="115"/>
  <c r="W154" i="115"/>
  <c r="W144" i="115"/>
  <c r="W112" i="115"/>
  <c r="W120" i="115"/>
  <c r="W122" i="115"/>
  <c r="W95" i="115"/>
  <c r="W159" i="115"/>
  <c r="W36" i="115"/>
  <c r="W55" i="115"/>
  <c r="W39" i="115"/>
  <c r="W47" i="115"/>
  <c r="W48" i="115"/>
  <c r="W212" i="115"/>
  <c r="W279" i="115"/>
  <c r="W495" i="115"/>
  <c r="W333" i="115"/>
  <c r="W604" i="115"/>
  <c r="W594" i="115"/>
  <c r="W372" i="115"/>
  <c r="W283" i="115"/>
  <c r="W405" i="115"/>
  <c r="W98" i="115"/>
  <c r="W170" i="115"/>
  <c r="W110" i="115"/>
  <c r="W155" i="115"/>
  <c r="W96" i="115"/>
  <c r="W160" i="115"/>
  <c r="W163" i="115"/>
  <c r="W97" i="115"/>
  <c r="W167" i="115"/>
  <c r="W52" i="115"/>
  <c r="W32" i="115"/>
  <c r="W69" i="115"/>
  <c r="W3" i="115"/>
  <c r="W192" i="115"/>
  <c r="W5" i="115"/>
  <c r="W497" i="115"/>
  <c r="W484" i="115"/>
  <c r="W469" i="115"/>
  <c r="W268" i="115"/>
  <c r="W379" i="115"/>
  <c r="W265" i="115"/>
  <c r="W169" i="115"/>
  <c r="W153" i="115"/>
  <c r="W179" i="115"/>
  <c r="W101" i="115"/>
  <c r="W87" i="115"/>
  <c r="W175" i="115"/>
  <c r="W30" i="115"/>
  <c r="W40" i="115"/>
  <c r="W77" i="115"/>
  <c r="W6" i="115"/>
  <c r="W10" i="115"/>
  <c r="W161" i="115"/>
  <c r="W311" i="115"/>
  <c r="W113" i="115"/>
  <c r="W437" i="115"/>
  <c r="W596" i="115"/>
  <c r="W391" i="115"/>
  <c r="W345" i="115"/>
  <c r="W403" i="115"/>
  <c r="W184" i="115"/>
  <c r="W193" i="115"/>
  <c r="W90" i="115"/>
  <c r="W91" i="115"/>
  <c r="W146" i="115"/>
  <c r="W174" i="115"/>
  <c r="W103" i="115"/>
  <c r="W183" i="115"/>
  <c r="W73" i="115"/>
  <c r="W2" i="115"/>
  <c r="W18" i="115"/>
  <c r="W355" i="115"/>
  <c r="W107" i="115"/>
  <c r="W489" i="115"/>
  <c r="W209" i="115"/>
  <c r="W133" i="115"/>
  <c r="W535" i="115"/>
  <c r="W353" i="115"/>
  <c r="W441" i="115"/>
  <c r="W348" i="115"/>
  <c r="W420" i="115"/>
  <c r="W278" i="115"/>
  <c r="W158" i="115"/>
  <c r="W145" i="115"/>
  <c r="W134" i="115"/>
  <c r="W93" i="115"/>
  <c r="W111" i="115"/>
  <c r="W191" i="115"/>
  <c r="W54" i="115"/>
  <c r="W29" i="115"/>
  <c r="W20" i="115"/>
  <c r="W347" i="115"/>
  <c r="W57" i="115"/>
  <c r="W80" i="115"/>
  <c r="W23" i="115"/>
  <c r="W510" i="115"/>
  <c r="W521" i="115"/>
  <c r="W150" i="115"/>
  <c r="W493" i="115"/>
  <c r="W642" i="115"/>
  <c r="W327" i="115"/>
  <c r="W299" i="115"/>
  <c r="W316" i="115"/>
  <c r="W168" i="115"/>
  <c r="W194" i="115"/>
  <c r="W119" i="115"/>
  <c r="W71" i="115"/>
  <c r="W46" i="115"/>
  <c r="W44" i="115"/>
  <c r="W37" i="115"/>
  <c r="W151" i="115"/>
  <c r="W14" i="115"/>
  <c r="W227" i="115"/>
  <c r="W51" i="115"/>
  <c r="W66" i="115"/>
  <c r="W452" i="115"/>
  <c r="W429" i="115"/>
  <c r="W166" i="115"/>
  <c r="W86" i="115"/>
  <c r="W106" i="115"/>
  <c r="W109" i="115"/>
  <c r="W152" i="115"/>
  <c r="W138" i="115"/>
  <c r="W127" i="115"/>
  <c r="W78" i="115"/>
  <c r="W62" i="115"/>
  <c r="W56" i="115"/>
  <c r="W45" i="115"/>
  <c r="W8" i="115"/>
  <c r="W7" i="115"/>
  <c r="W13" i="115"/>
  <c r="W114" i="115"/>
  <c r="W585" i="115"/>
  <c r="W554" i="115"/>
  <c r="W326" i="115"/>
  <c r="W201" i="115"/>
  <c r="W294" i="115"/>
  <c r="W401" i="115"/>
  <c r="W275" i="115"/>
  <c r="W307" i="115"/>
  <c r="W331" i="115"/>
  <c r="W88" i="115"/>
  <c r="W128" i="115"/>
  <c r="W82" i="115"/>
  <c r="W130" i="115"/>
  <c r="W135" i="115"/>
  <c r="W64" i="115"/>
  <c r="W53" i="115"/>
  <c r="W15" i="115"/>
  <c r="W407" i="115"/>
  <c r="W458" i="115"/>
  <c r="W646" i="115"/>
  <c r="W171" i="115"/>
  <c r="W99" i="115"/>
  <c r="W61" i="115"/>
  <c r="S2" i="106"/>
  <c r="AA152" i="115" l="1"/>
  <c r="AB152" i="115"/>
  <c r="AA29" i="115"/>
  <c r="AB29" i="115"/>
  <c r="AA77" i="115"/>
  <c r="AB77" i="115"/>
  <c r="AA112" i="115"/>
  <c r="AB112" i="115"/>
  <c r="AA148" i="115"/>
  <c r="AB148" i="115"/>
  <c r="AA643" i="115"/>
  <c r="AB643" i="115"/>
  <c r="AA487" i="115"/>
  <c r="AB487" i="115"/>
  <c r="AA552" i="115"/>
  <c r="AB552" i="115"/>
  <c r="AA635" i="115"/>
  <c r="AB635" i="115"/>
  <c r="AA648" i="115"/>
  <c r="AB648" i="115"/>
  <c r="AA142" i="115"/>
  <c r="AB142" i="115"/>
  <c r="AA199" i="115"/>
  <c r="AB199" i="115"/>
  <c r="AA461" i="115"/>
  <c r="AB461" i="115"/>
  <c r="AA614" i="115"/>
  <c r="AB614" i="115"/>
  <c r="AA609" i="115"/>
  <c r="AB609" i="115"/>
  <c r="AA296" i="115"/>
  <c r="AB296" i="115"/>
  <c r="AA236" i="115"/>
  <c r="AB236" i="115"/>
  <c r="AA276" i="115"/>
  <c r="AB276" i="115"/>
  <c r="AA376" i="115"/>
  <c r="AB376" i="115"/>
  <c r="AA624" i="115"/>
  <c r="AB624" i="115"/>
  <c r="AA539" i="115"/>
  <c r="AB539" i="115"/>
  <c r="AA295" i="115"/>
  <c r="AB295" i="115"/>
  <c r="AA189" i="115"/>
  <c r="AB189" i="115"/>
  <c r="AA480" i="115"/>
  <c r="AB480" i="115"/>
  <c r="AA302" i="115"/>
  <c r="AB302" i="115"/>
  <c r="AA81" i="115"/>
  <c r="AB81" i="115"/>
  <c r="AA328" i="115"/>
  <c r="AB328" i="115"/>
  <c r="AA499" i="115"/>
  <c r="AB499" i="115"/>
  <c r="AA287" i="115"/>
  <c r="AB287" i="115"/>
  <c r="AA43" i="115"/>
  <c r="AB43" i="115"/>
  <c r="AA370" i="115"/>
  <c r="AB370" i="115"/>
  <c r="AA171" i="115"/>
  <c r="AB171" i="115"/>
  <c r="AA130" i="115"/>
  <c r="AB130" i="115"/>
  <c r="AA294" i="115"/>
  <c r="AB294" i="115"/>
  <c r="AA8" i="115"/>
  <c r="AB8" i="115"/>
  <c r="AA109" i="115"/>
  <c r="AB109" i="115"/>
  <c r="AA227" i="115"/>
  <c r="AB227" i="115"/>
  <c r="AA194" i="115"/>
  <c r="AB194" i="115"/>
  <c r="AA521" i="115"/>
  <c r="AB521" i="115"/>
  <c r="AA54" i="115"/>
  <c r="AB54" i="115"/>
  <c r="AA420" i="115"/>
  <c r="AB420" i="115"/>
  <c r="AA107" i="115"/>
  <c r="AB107" i="115"/>
  <c r="AA146" i="115"/>
  <c r="AB146" i="115"/>
  <c r="AA596" i="115"/>
  <c r="AB596" i="115"/>
  <c r="AA40" i="115"/>
  <c r="AB40" i="115"/>
  <c r="AA265" i="115"/>
  <c r="AB265" i="115"/>
  <c r="AA3" i="115"/>
  <c r="AB3" i="115"/>
  <c r="AA96" i="115"/>
  <c r="AB96" i="115"/>
  <c r="AA594" i="115"/>
  <c r="AB594" i="115"/>
  <c r="AA39" i="115"/>
  <c r="AB39" i="115"/>
  <c r="AA144" i="115"/>
  <c r="AB144" i="115"/>
  <c r="AA249" i="115"/>
  <c r="AB249" i="115"/>
  <c r="AA498" i="115"/>
  <c r="AB498" i="115"/>
  <c r="AA453" i="115"/>
  <c r="AB453" i="115"/>
  <c r="AA409" i="115"/>
  <c r="AB409" i="115"/>
  <c r="AA59" i="115"/>
  <c r="AB59" i="115"/>
  <c r="AA447" i="115"/>
  <c r="AB447" i="115"/>
  <c r="AA438" i="115"/>
  <c r="AB438" i="115"/>
  <c r="AA218" i="115"/>
  <c r="AB218" i="115"/>
  <c r="AA421" i="115"/>
  <c r="AB421" i="115"/>
  <c r="AA570" i="115"/>
  <c r="AB570" i="115"/>
  <c r="AA445" i="115"/>
  <c r="AB445" i="115"/>
  <c r="AA615" i="115"/>
  <c r="AB615" i="115"/>
  <c r="AA266" i="115"/>
  <c r="AB266" i="115"/>
  <c r="AA116" i="115"/>
  <c r="AB116" i="115"/>
  <c r="AA38" i="115"/>
  <c r="AB38" i="115"/>
  <c r="AA411" i="115"/>
  <c r="AB411" i="115"/>
  <c r="AA414" i="115"/>
  <c r="AB414" i="115"/>
  <c r="AA562" i="115"/>
  <c r="AB562" i="115"/>
  <c r="AA481" i="115"/>
  <c r="AB481" i="115"/>
  <c r="AA340" i="115"/>
  <c r="AB340" i="115"/>
  <c r="AA125" i="115"/>
  <c r="AB125" i="115"/>
  <c r="AA383" i="115"/>
  <c r="AB383" i="115"/>
  <c r="AA389" i="115"/>
  <c r="AB389" i="115"/>
  <c r="AA597" i="115"/>
  <c r="AB597" i="115"/>
  <c r="AA618" i="115"/>
  <c r="AB618" i="115"/>
  <c r="AA560" i="115"/>
  <c r="AB560" i="115"/>
  <c r="AA237" i="115"/>
  <c r="AB237" i="115"/>
  <c r="AA76" i="115"/>
  <c r="AB76" i="115"/>
  <c r="AA375" i="115"/>
  <c r="AB375" i="115"/>
  <c r="AA491" i="115"/>
  <c r="AB491" i="115"/>
  <c r="AA526" i="115"/>
  <c r="AB526" i="115"/>
  <c r="AA440" i="115"/>
  <c r="AB440" i="115"/>
  <c r="AA317" i="115"/>
  <c r="AB317" i="115"/>
  <c r="AA24" i="115"/>
  <c r="AB24" i="115"/>
  <c r="AA371" i="115"/>
  <c r="AB371" i="115"/>
  <c r="AA386" i="115"/>
  <c r="AB386" i="115"/>
  <c r="AA610" i="115"/>
  <c r="AB610" i="115"/>
  <c r="AA649" i="115"/>
  <c r="AB649" i="115"/>
  <c r="AA531" i="115"/>
  <c r="AB531" i="115"/>
  <c r="AA289" i="115"/>
  <c r="AB289" i="115"/>
  <c r="AA16" i="115"/>
  <c r="AB16" i="115"/>
  <c r="AA354" i="115"/>
  <c r="AB354" i="115"/>
  <c r="AA589" i="115"/>
  <c r="AB589" i="115"/>
  <c r="AA613" i="115"/>
  <c r="AB613" i="115"/>
  <c r="AA638" i="115"/>
  <c r="AB638" i="115"/>
  <c r="AA574" i="115"/>
  <c r="AB574" i="115"/>
  <c r="AA79" i="115"/>
  <c r="AB79" i="115"/>
  <c r="AA286" i="115"/>
  <c r="AB286" i="115"/>
  <c r="AA397" i="115"/>
  <c r="AB397" i="115"/>
  <c r="AA35" i="115"/>
  <c r="AB35" i="115"/>
  <c r="AA573" i="115"/>
  <c r="AB573" i="115"/>
  <c r="AA304" i="115"/>
  <c r="AB304" i="115"/>
  <c r="AA198" i="115"/>
  <c r="AB198" i="115"/>
  <c r="AA503" i="115"/>
  <c r="AB503" i="115"/>
  <c r="AA444" i="115"/>
  <c r="AB444" i="115"/>
  <c r="AA85" i="115"/>
  <c r="AB85" i="115"/>
  <c r="AA365" i="115"/>
  <c r="AB365" i="115"/>
  <c r="AA551" i="115"/>
  <c r="AB551" i="115"/>
  <c r="AA297" i="115"/>
  <c r="AB297" i="115"/>
  <c r="AA84" i="115"/>
  <c r="AB84" i="115"/>
  <c r="AA436" i="115"/>
  <c r="AB436" i="115"/>
  <c r="AA7" i="115"/>
  <c r="AB7" i="115"/>
  <c r="AA174" i="115"/>
  <c r="AB174" i="115"/>
  <c r="AA47" i="115"/>
  <c r="AB47" i="115"/>
  <c r="AA67" i="115"/>
  <c r="AB67" i="115"/>
  <c r="AA124" i="115"/>
  <c r="AB124" i="115"/>
  <c r="AA363" i="115"/>
  <c r="AB363" i="115"/>
  <c r="AA94" i="115"/>
  <c r="AB94" i="115"/>
  <c r="AA387" i="115"/>
  <c r="AB387" i="115"/>
  <c r="AA21" i="115"/>
  <c r="AB21" i="115"/>
  <c r="AA530" i="115"/>
  <c r="AB530" i="115"/>
  <c r="AA45" i="115"/>
  <c r="AB45" i="115"/>
  <c r="AA348" i="115"/>
  <c r="AB348" i="115"/>
  <c r="AA69" i="115"/>
  <c r="AB69" i="115"/>
  <c r="AA155" i="115"/>
  <c r="AB155" i="115"/>
  <c r="AA351" i="115"/>
  <c r="AB351" i="115"/>
  <c r="AA632" i="115"/>
  <c r="AB632" i="115"/>
  <c r="AA488" i="115"/>
  <c r="AB488" i="115"/>
  <c r="AA599" i="115"/>
  <c r="AB599" i="115"/>
  <c r="AA226" i="115"/>
  <c r="AB226" i="115"/>
  <c r="AA180" i="115"/>
  <c r="AB180" i="115"/>
  <c r="AA261" i="115"/>
  <c r="AB261" i="115"/>
  <c r="AA382" i="115"/>
  <c r="AB382" i="115"/>
  <c r="AA600" i="115"/>
  <c r="AB600" i="115"/>
  <c r="AA471" i="115"/>
  <c r="AB471" i="115"/>
  <c r="AA459" i="115"/>
  <c r="AB459" i="115"/>
  <c r="AA428" i="115"/>
  <c r="AB428" i="115"/>
  <c r="AA402" i="115"/>
  <c r="AB402" i="115"/>
  <c r="AA143" i="115"/>
  <c r="AB143" i="115"/>
  <c r="AA390" i="115"/>
  <c r="AB390" i="115"/>
  <c r="AA395" i="115"/>
  <c r="AB395" i="115"/>
  <c r="AA602" i="115"/>
  <c r="AB602" i="115"/>
  <c r="AA645" i="115"/>
  <c r="AB645" i="115"/>
  <c r="AA576" i="115"/>
  <c r="AB576" i="115"/>
  <c r="AA439" i="115"/>
  <c r="AB439" i="115"/>
  <c r="AB210" i="115"/>
  <c r="AA210" i="115"/>
  <c r="AA132" i="115"/>
  <c r="AB132" i="115"/>
  <c r="AA620" i="115"/>
  <c r="AB620" i="115"/>
  <c r="AA486" i="115"/>
  <c r="AB486" i="115"/>
  <c r="AA27" i="115"/>
  <c r="AB27" i="115"/>
  <c r="AA377" i="115"/>
  <c r="AB377" i="115"/>
  <c r="AA357" i="115"/>
  <c r="AB357" i="115"/>
  <c r="AA291" i="115"/>
  <c r="AB291" i="115"/>
  <c r="AA528" i="115"/>
  <c r="AB528" i="115"/>
  <c r="AA630" i="115"/>
  <c r="AB630" i="115"/>
  <c r="AA205" i="115"/>
  <c r="AB205" i="115"/>
  <c r="AA553" i="115"/>
  <c r="AB553" i="115"/>
  <c r="AA231" i="115"/>
  <c r="AB231" i="115"/>
  <c r="AA292" i="115"/>
  <c r="AB292" i="115"/>
  <c r="AA341" i="115"/>
  <c r="AB341" i="115"/>
  <c r="AA577" i="115"/>
  <c r="AB577" i="115"/>
  <c r="AA569" i="115"/>
  <c r="AB569" i="115"/>
  <c r="AA332" i="115"/>
  <c r="AB332" i="115"/>
  <c r="AA446" i="115"/>
  <c r="AB446" i="115"/>
  <c r="AA217" i="115"/>
  <c r="AB217" i="115"/>
  <c r="AA225" i="115"/>
  <c r="AB225" i="115"/>
  <c r="AA546" i="115"/>
  <c r="AB546" i="115"/>
  <c r="AA608" i="115"/>
  <c r="AB608" i="115"/>
  <c r="AA527" i="115"/>
  <c r="AB527" i="115"/>
  <c r="AA641" i="115"/>
  <c r="AB641" i="115"/>
  <c r="AA42" i="115"/>
  <c r="AB42" i="115"/>
  <c r="AA318" i="115"/>
  <c r="AB318" i="115"/>
  <c r="AA398" i="115"/>
  <c r="AB398" i="115"/>
  <c r="AA60" i="115"/>
  <c r="AB60" i="115"/>
  <c r="AA639" i="115"/>
  <c r="AB639" i="115"/>
  <c r="AA310" i="115"/>
  <c r="AB310" i="115"/>
  <c r="AA202" i="115"/>
  <c r="AB202" i="115"/>
  <c r="AA507" i="115"/>
  <c r="AB507" i="115"/>
  <c r="AA479" i="115"/>
  <c r="AB479" i="115"/>
  <c r="AA115" i="115"/>
  <c r="AB115" i="115"/>
  <c r="AA374" i="115"/>
  <c r="AB374" i="115"/>
  <c r="AA584" i="115"/>
  <c r="AB584" i="115"/>
  <c r="AA384" i="115"/>
  <c r="AB384" i="115"/>
  <c r="AA140" i="115"/>
  <c r="AB140" i="115"/>
  <c r="AA448" i="115"/>
  <c r="AB448" i="115"/>
  <c r="AA401" i="115"/>
  <c r="AB401" i="115"/>
  <c r="AA489" i="115"/>
  <c r="AB489" i="115"/>
  <c r="AA372" i="115"/>
  <c r="AB372" i="115"/>
  <c r="AA607" i="115"/>
  <c r="AB607" i="115"/>
  <c r="AA523" i="115"/>
  <c r="AB523" i="115"/>
  <c r="AA28" i="115"/>
  <c r="AB28" i="115"/>
  <c r="AA251" i="115"/>
  <c r="AB251" i="115"/>
  <c r="AA243" i="115"/>
  <c r="AB243" i="115"/>
  <c r="AA463" i="115"/>
  <c r="AB463" i="115"/>
  <c r="AA223" i="115"/>
  <c r="AB223" i="115"/>
  <c r="AA201" i="115"/>
  <c r="AB201" i="115"/>
  <c r="AA191" i="115"/>
  <c r="AB191" i="115"/>
  <c r="AA379" i="115"/>
  <c r="AB379" i="115"/>
  <c r="AA604" i="115"/>
  <c r="AB604" i="115"/>
  <c r="AA56" i="115"/>
  <c r="AB56" i="115"/>
  <c r="AA111" i="115"/>
  <c r="AB111" i="115"/>
  <c r="AA113" i="115"/>
  <c r="AB113" i="115"/>
  <c r="AA268" i="115"/>
  <c r="AB268" i="115"/>
  <c r="AA32" i="115"/>
  <c r="AB32" i="115"/>
  <c r="AA110" i="115"/>
  <c r="AB110" i="115"/>
  <c r="AA333" i="115"/>
  <c r="AB333" i="115"/>
  <c r="AA36" i="115"/>
  <c r="AB36" i="115"/>
  <c r="AA178" i="115"/>
  <c r="AB178" i="115"/>
  <c r="AA350" i="115"/>
  <c r="AB350" i="115"/>
  <c r="AA483" i="115"/>
  <c r="AB483" i="115"/>
  <c r="AA518" i="115"/>
  <c r="AB518" i="115"/>
  <c r="AA413" i="115"/>
  <c r="AB413" i="115"/>
  <c r="AA460" i="115"/>
  <c r="AB460" i="115"/>
  <c r="AA361" i="115"/>
  <c r="AB361" i="115"/>
  <c r="AA422" i="115"/>
  <c r="AB422" i="115"/>
  <c r="AA404" i="115"/>
  <c r="AB404" i="115"/>
  <c r="AA203" i="115"/>
  <c r="AB203" i="115"/>
  <c r="AA522" i="115"/>
  <c r="AB522" i="115"/>
  <c r="AA415" i="115"/>
  <c r="AB415" i="115"/>
  <c r="AA208" i="115"/>
  <c r="AB208" i="115"/>
  <c r="AA213" i="115"/>
  <c r="AB213" i="115"/>
  <c r="AA164" i="115"/>
  <c r="AB164" i="115"/>
  <c r="AA185" i="115"/>
  <c r="AB185" i="115"/>
  <c r="AA285" i="115"/>
  <c r="AB285" i="115"/>
  <c r="AA621" i="115"/>
  <c r="AB621" i="115"/>
  <c r="AA616" i="115"/>
  <c r="AB616" i="115"/>
  <c r="AA432" i="115"/>
  <c r="AB432" i="115"/>
  <c r="AA410" i="115"/>
  <c r="AB410" i="115"/>
  <c r="AA457" i="115"/>
  <c r="AB457" i="115"/>
  <c r="AA147" i="115"/>
  <c r="AB147" i="115"/>
  <c r="AA419" i="115"/>
  <c r="AB419" i="115"/>
  <c r="AA435" i="115"/>
  <c r="AB435" i="115"/>
  <c r="AA567" i="115"/>
  <c r="AB567" i="115"/>
  <c r="AA605" i="115"/>
  <c r="AB605" i="115"/>
  <c r="AA200" i="115"/>
  <c r="AB200" i="115"/>
  <c r="AA129" i="115"/>
  <c r="AB129" i="115"/>
  <c r="AA346" i="115"/>
  <c r="AB346" i="115"/>
  <c r="AA540" i="115"/>
  <c r="AB540" i="115"/>
  <c r="AA473" i="115"/>
  <c r="AB473" i="115"/>
  <c r="AA312" i="115"/>
  <c r="AB312" i="115"/>
  <c r="AA190" i="115"/>
  <c r="AB190" i="115"/>
  <c r="AA19" i="115"/>
  <c r="AB19" i="115"/>
  <c r="AA257" i="115"/>
  <c r="AB257" i="115"/>
  <c r="AA233" i="115"/>
  <c r="AB233" i="115"/>
  <c r="AA628" i="115"/>
  <c r="AB628" i="115"/>
  <c r="AA451" i="115"/>
  <c r="AB451" i="115"/>
  <c r="AA232" i="115"/>
  <c r="AB232" i="115"/>
  <c r="AA123" i="115"/>
  <c r="AB123" i="115"/>
  <c r="AA11" i="115"/>
  <c r="AB11" i="115"/>
  <c r="AA501" i="115"/>
  <c r="AB501" i="115"/>
  <c r="AA449" i="115"/>
  <c r="AB449" i="115"/>
  <c r="AA595" i="115"/>
  <c r="AB595" i="115"/>
  <c r="AA313" i="115"/>
  <c r="AB313" i="115"/>
  <c r="AA234" i="115"/>
  <c r="AB234" i="115"/>
  <c r="AA139" i="115"/>
  <c r="AB139" i="115"/>
  <c r="AA319" i="115"/>
  <c r="AB319" i="115"/>
  <c r="AA406" i="115"/>
  <c r="AB406" i="115"/>
  <c r="AA181" i="115"/>
  <c r="AB181" i="115"/>
  <c r="AA12" i="115"/>
  <c r="AB12" i="115"/>
  <c r="AA358" i="115"/>
  <c r="AB358" i="115"/>
  <c r="AA228" i="115"/>
  <c r="AB228" i="115"/>
  <c r="AA4" i="115"/>
  <c r="AB4" i="115"/>
  <c r="AA492" i="115"/>
  <c r="AB492" i="115"/>
  <c r="AA157" i="115"/>
  <c r="AB157" i="115"/>
  <c r="AA385" i="115"/>
  <c r="AB385" i="115"/>
  <c r="AA631" i="115"/>
  <c r="AB631" i="115"/>
  <c r="AB400" i="115"/>
  <c r="AA400" i="115"/>
  <c r="AA156" i="115"/>
  <c r="AB156" i="115"/>
  <c r="AA467" i="115"/>
  <c r="AB467" i="115"/>
  <c r="AA99" i="115"/>
  <c r="AB99" i="115"/>
  <c r="AA150" i="115"/>
  <c r="AB150" i="115"/>
  <c r="AA160" i="115"/>
  <c r="AB160" i="115"/>
  <c r="AA548" i="115"/>
  <c r="AB548" i="115"/>
  <c r="AA517" i="115"/>
  <c r="AB517" i="115"/>
  <c r="AA465" i="115"/>
  <c r="AB465" i="115"/>
  <c r="AA582" i="115"/>
  <c r="AB582" i="115"/>
  <c r="AA335" i="115"/>
  <c r="AB335" i="115"/>
  <c r="AA168" i="115"/>
  <c r="AB168" i="115"/>
  <c r="AA437" i="115"/>
  <c r="AB437" i="115"/>
  <c r="AA464" i="115"/>
  <c r="AB464" i="115"/>
  <c r="AA326" i="115"/>
  <c r="AB326" i="115"/>
  <c r="AA151" i="115"/>
  <c r="AB151" i="115"/>
  <c r="AA441" i="115"/>
  <c r="AB441" i="115"/>
  <c r="AA90" i="115"/>
  <c r="AB90" i="115"/>
  <c r="AA62" i="115"/>
  <c r="AB62" i="115"/>
  <c r="AA37" i="115"/>
  <c r="AB37" i="115"/>
  <c r="AA80" i="115"/>
  <c r="AB80" i="115"/>
  <c r="AA353" i="115"/>
  <c r="AB353" i="115"/>
  <c r="AA193" i="115"/>
  <c r="AB193" i="115"/>
  <c r="AA87" i="115"/>
  <c r="AB87" i="115"/>
  <c r="AA52" i="115"/>
  <c r="AB52" i="115"/>
  <c r="AA495" i="115"/>
  <c r="AB495" i="115"/>
  <c r="AA118" i="115"/>
  <c r="AB118" i="115"/>
  <c r="AA255" i="115"/>
  <c r="AB255" i="115"/>
  <c r="AA504" i="115"/>
  <c r="AB504" i="115"/>
  <c r="AA417" i="115"/>
  <c r="AB417" i="115"/>
  <c r="AA281" i="115"/>
  <c r="AB281" i="115"/>
  <c r="AA550" i="115"/>
  <c r="AB550" i="115"/>
  <c r="AA381" i="115"/>
  <c r="AB381" i="115"/>
  <c r="AA252" i="115"/>
  <c r="AB252" i="115"/>
  <c r="AA619" i="115"/>
  <c r="AB619" i="115"/>
  <c r="AA475" i="115"/>
  <c r="AB475" i="115"/>
  <c r="AA611" i="115"/>
  <c r="AB611" i="115"/>
  <c r="AA63" i="115"/>
  <c r="AB63" i="115"/>
  <c r="AA290" i="115"/>
  <c r="AB290" i="115"/>
  <c r="AA22" i="115"/>
  <c r="AB22" i="115"/>
  <c r="AA162" i="115"/>
  <c r="AB162" i="115"/>
  <c r="AA220" i="115"/>
  <c r="AB220" i="115"/>
  <c r="AA617" i="115"/>
  <c r="AB617" i="115"/>
  <c r="AA516" i="115"/>
  <c r="AB516" i="115"/>
  <c r="AA430" i="115"/>
  <c r="AB430" i="115"/>
  <c r="AA336" i="115"/>
  <c r="AB336" i="115"/>
  <c r="AA271" i="115"/>
  <c r="AB271" i="115"/>
  <c r="AA534" i="115"/>
  <c r="AB534" i="115"/>
  <c r="AA263" i="115"/>
  <c r="AB263" i="115"/>
  <c r="AA640" i="115"/>
  <c r="AB640" i="115"/>
  <c r="AA408" i="115"/>
  <c r="AB408" i="115"/>
  <c r="AA269" i="115"/>
  <c r="AB269" i="115"/>
  <c r="AA121" i="115"/>
  <c r="AB121" i="115"/>
  <c r="AA342" i="115"/>
  <c r="AB342" i="115"/>
  <c r="AA356" i="115"/>
  <c r="AB356" i="115"/>
  <c r="AA612" i="115"/>
  <c r="AB612" i="115"/>
  <c r="AA462" i="115"/>
  <c r="AB462" i="115"/>
  <c r="AA149" i="115"/>
  <c r="AB149" i="115"/>
  <c r="AA373" i="115"/>
  <c r="AB373" i="115"/>
  <c r="AA337" i="115"/>
  <c r="AB337" i="115"/>
  <c r="AA380" i="115"/>
  <c r="AB380" i="115"/>
  <c r="AA549" i="115"/>
  <c r="AB549" i="115"/>
  <c r="AA500" i="115"/>
  <c r="AB500" i="115"/>
  <c r="AA509" i="115"/>
  <c r="AB509" i="115"/>
  <c r="AA188" i="115"/>
  <c r="AB188" i="115"/>
  <c r="AA338" i="115"/>
  <c r="AB338" i="115"/>
  <c r="AA244" i="115"/>
  <c r="AB244" i="115"/>
  <c r="AA578" i="115"/>
  <c r="AB578" i="115"/>
  <c r="AA506" i="115"/>
  <c r="AB506" i="115"/>
  <c r="AA117" i="115"/>
  <c r="AB117" i="115"/>
  <c r="AA545" i="115"/>
  <c r="AB545" i="115"/>
  <c r="AA571" i="115"/>
  <c r="AB571" i="115"/>
  <c r="AA172" i="115"/>
  <c r="AB172" i="115"/>
  <c r="AA344" i="115"/>
  <c r="AB344" i="115"/>
  <c r="AA431" i="115"/>
  <c r="AB431" i="115"/>
  <c r="AA206" i="115"/>
  <c r="AB206" i="115"/>
  <c r="AA34" i="115"/>
  <c r="AB34" i="115"/>
  <c r="AA426" i="115"/>
  <c r="AB426" i="115"/>
  <c r="AA303" i="115"/>
  <c r="AB303" i="115"/>
  <c r="AA33" i="115"/>
  <c r="AB33" i="115"/>
  <c r="AA513" i="115"/>
  <c r="AB513" i="115"/>
  <c r="AA216" i="115"/>
  <c r="AB216" i="115"/>
  <c r="AA423" i="115"/>
  <c r="AB423" i="115"/>
  <c r="AA214" i="115"/>
  <c r="AB214" i="115"/>
  <c r="AA468" i="115"/>
  <c r="AB468" i="115"/>
  <c r="AA173" i="115"/>
  <c r="AB173" i="115"/>
  <c r="AA505" i="115"/>
  <c r="AB505" i="115"/>
  <c r="AA51" i="115"/>
  <c r="AB51" i="115"/>
  <c r="AA278" i="115"/>
  <c r="AB278" i="115"/>
  <c r="AA192" i="115"/>
  <c r="AB192" i="115"/>
  <c r="AA305" i="115"/>
  <c r="AB305" i="115"/>
  <c r="AA412" i="115"/>
  <c r="AB412" i="115"/>
  <c r="AA288" i="115"/>
  <c r="AB288" i="115"/>
  <c r="AA31" i="115"/>
  <c r="AB31" i="115"/>
  <c r="AA141" i="115"/>
  <c r="AB141" i="115"/>
  <c r="AB593" i="115"/>
  <c r="AA593" i="115"/>
  <c r="AA537" i="115"/>
  <c r="AB537" i="115"/>
  <c r="AA646" i="115"/>
  <c r="AB646" i="115"/>
  <c r="AA14" i="115"/>
  <c r="AB14" i="115"/>
  <c r="AA355" i="115"/>
  <c r="AB355" i="115"/>
  <c r="AA55" i="115"/>
  <c r="AB55" i="115"/>
  <c r="AA458" i="115"/>
  <c r="AB458" i="115"/>
  <c r="AA86" i="115"/>
  <c r="AB86" i="115"/>
  <c r="AA23" i="115"/>
  <c r="AB23" i="115"/>
  <c r="AA18" i="115"/>
  <c r="AB18" i="115"/>
  <c r="AA407" i="115"/>
  <c r="AB407" i="115"/>
  <c r="AA554" i="115"/>
  <c r="AB554" i="115"/>
  <c r="AA166" i="115"/>
  <c r="AB166" i="115"/>
  <c r="AA299" i="115"/>
  <c r="AB299" i="115"/>
  <c r="AA93" i="115"/>
  <c r="AB93" i="115"/>
  <c r="AA2" i="115"/>
  <c r="AB2" i="115"/>
  <c r="AA311" i="115"/>
  <c r="AB311" i="115"/>
  <c r="AA469" i="115"/>
  <c r="AB469" i="115"/>
  <c r="AA170" i="115"/>
  <c r="AB170" i="115"/>
  <c r="AA159" i="115"/>
  <c r="AB159" i="115"/>
  <c r="AA502" i="115"/>
  <c r="AB502" i="115"/>
  <c r="AA15" i="115"/>
  <c r="AB15" i="115"/>
  <c r="AA331" i="115"/>
  <c r="AB331" i="115"/>
  <c r="AA585" i="115"/>
  <c r="AB585" i="115"/>
  <c r="AA78" i="115"/>
  <c r="AB78" i="115"/>
  <c r="AA429" i="115"/>
  <c r="AB429" i="115"/>
  <c r="AA44" i="115"/>
  <c r="AB44" i="115"/>
  <c r="AA327" i="115"/>
  <c r="AB327" i="115"/>
  <c r="AA57" i="115"/>
  <c r="AB57" i="115"/>
  <c r="AA134" i="115"/>
  <c r="AB134" i="115"/>
  <c r="AA535" i="115"/>
  <c r="AB535" i="115"/>
  <c r="AA73" i="115"/>
  <c r="AB73" i="115"/>
  <c r="AA184" i="115"/>
  <c r="AB184" i="115"/>
  <c r="AA161" i="115"/>
  <c r="AB161" i="115"/>
  <c r="AA101" i="115"/>
  <c r="AB101" i="115"/>
  <c r="AA484" i="115"/>
  <c r="AB484" i="115"/>
  <c r="AA167" i="115"/>
  <c r="AB167" i="115"/>
  <c r="AA98" i="115"/>
  <c r="AB98" i="115"/>
  <c r="AA279" i="115"/>
  <c r="AB279" i="115"/>
  <c r="AA95" i="115"/>
  <c r="AB95" i="115"/>
  <c r="AA329" i="115"/>
  <c r="AB329" i="115"/>
  <c r="AA339" i="115"/>
  <c r="AB339" i="115"/>
  <c r="AA532" i="115"/>
  <c r="AB532" i="115"/>
  <c r="AA496" i="115"/>
  <c r="AB496" i="115"/>
  <c r="AA9" i="115"/>
  <c r="AB9" i="115"/>
  <c r="AA108" i="115"/>
  <c r="AB108" i="115"/>
  <c r="AA219" i="115"/>
  <c r="AB219" i="115"/>
  <c r="AA309" i="115"/>
  <c r="AB309" i="115"/>
  <c r="AA388" i="115"/>
  <c r="AB388" i="115"/>
  <c r="AA627" i="115"/>
  <c r="AB627" i="115"/>
  <c r="AA454" i="115"/>
  <c r="AB454" i="115"/>
  <c r="AA416" i="115"/>
  <c r="AB416" i="115"/>
  <c r="AA50" i="115"/>
  <c r="AB50" i="115"/>
  <c r="AA547" i="115"/>
  <c r="AB547" i="115"/>
  <c r="AA70" i="115"/>
  <c r="AB70" i="115"/>
  <c r="AA177" i="115"/>
  <c r="AB177" i="115"/>
  <c r="AA314" i="115"/>
  <c r="AB314" i="115"/>
  <c r="AA625" i="115"/>
  <c r="AB625" i="115"/>
  <c r="AA485" i="115"/>
  <c r="AB485" i="115"/>
  <c r="AA538" i="115"/>
  <c r="AB538" i="115"/>
  <c r="AA623" i="115"/>
  <c r="AB623" i="115"/>
  <c r="AA92" i="115"/>
  <c r="AB92" i="115"/>
  <c r="AA197" i="115"/>
  <c r="AB197" i="115"/>
  <c r="AA254" i="115"/>
  <c r="AB254" i="115"/>
  <c r="AA456" i="115"/>
  <c r="AB456" i="115"/>
  <c r="AA511" i="115"/>
  <c r="AB511" i="115"/>
  <c r="AA196" i="115"/>
  <c r="AB196" i="115"/>
  <c r="AA399" i="115"/>
  <c r="AB399" i="115"/>
  <c r="AA366" i="115"/>
  <c r="AB366" i="115"/>
  <c r="AA293" i="115"/>
  <c r="AB293" i="115"/>
  <c r="AA598" i="115"/>
  <c r="AB598" i="115"/>
  <c r="AA568" i="115"/>
  <c r="AB568" i="115"/>
  <c r="AA298" i="115"/>
  <c r="AB298" i="115"/>
  <c r="AA102" i="115"/>
  <c r="AB102" i="115"/>
  <c r="AA126" i="115"/>
  <c r="AB126" i="115"/>
  <c r="AA259" i="115"/>
  <c r="AB259" i="115"/>
  <c r="AA586" i="115"/>
  <c r="AB586" i="115"/>
  <c r="AB601" i="115"/>
  <c r="AA601" i="115"/>
  <c r="AA529" i="115"/>
  <c r="AB529" i="115"/>
  <c r="AA494" i="115"/>
  <c r="AB494" i="115"/>
  <c r="AA644" i="115"/>
  <c r="AB644" i="115"/>
  <c r="AA89" i="115"/>
  <c r="AB89" i="115"/>
  <c r="AA629" i="115"/>
  <c r="AB629" i="115"/>
  <c r="AA443" i="115"/>
  <c r="AB443" i="115"/>
  <c r="AA74" i="115"/>
  <c r="AB74" i="115"/>
  <c r="AA229" i="115"/>
  <c r="AB229" i="115"/>
  <c r="AA558" i="115"/>
  <c r="AB558" i="115"/>
  <c r="AA222" i="115"/>
  <c r="AB222" i="115"/>
  <c r="AA360" i="115"/>
  <c r="AB360" i="115"/>
  <c r="AA442" i="115"/>
  <c r="AB442" i="115"/>
  <c r="AA359" i="115"/>
  <c r="AB359" i="115"/>
  <c r="AA68" i="115"/>
  <c r="AB68" i="115"/>
  <c r="AA450" i="115"/>
  <c r="AB450" i="115"/>
  <c r="AA322" i="115"/>
  <c r="AB322" i="115"/>
  <c r="AA242" i="115"/>
  <c r="AB242" i="115"/>
  <c r="AA541" i="115"/>
  <c r="AB541" i="115"/>
  <c r="AA224" i="115"/>
  <c r="AB224" i="115"/>
  <c r="AA424" i="115"/>
  <c r="AB424" i="115"/>
  <c r="AA246" i="115"/>
  <c r="AB246" i="115"/>
  <c r="AA525" i="115"/>
  <c r="AB525" i="115"/>
  <c r="AA300" i="115"/>
  <c r="AB300" i="115"/>
  <c r="AA543" i="115"/>
  <c r="AB543" i="115"/>
  <c r="AA135" i="115"/>
  <c r="AB135" i="115"/>
  <c r="AA391" i="115"/>
  <c r="AB391" i="115"/>
  <c r="AA282" i="115"/>
  <c r="AB282" i="115"/>
  <c r="AA536" i="115"/>
  <c r="AB536" i="115"/>
  <c r="AA572" i="115"/>
  <c r="AB572" i="115"/>
  <c r="AA82" i="115"/>
  <c r="AB82" i="115"/>
  <c r="AA510" i="115"/>
  <c r="AB510" i="115"/>
  <c r="AA30" i="115"/>
  <c r="AB30" i="115"/>
  <c r="AA154" i="115"/>
  <c r="AB154" i="115"/>
  <c r="AA128" i="115"/>
  <c r="AB128" i="115"/>
  <c r="AA316" i="115"/>
  <c r="AB316" i="115"/>
  <c r="AA175" i="115"/>
  <c r="AB175" i="115"/>
  <c r="AA88" i="115"/>
  <c r="AB88" i="115"/>
  <c r="AA53" i="115"/>
  <c r="AB53" i="115"/>
  <c r="AA307" i="115"/>
  <c r="AB307" i="115"/>
  <c r="AA114" i="115"/>
  <c r="AB114" i="115"/>
  <c r="AA127" i="115"/>
  <c r="AB127" i="115"/>
  <c r="AA452" i="115"/>
  <c r="AB452" i="115"/>
  <c r="AA46" i="115"/>
  <c r="AB46" i="115"/>
  <c r="AA642" i="115"/>
  <c r="AB642" i="115"/>
  <c r="AA347" i="115"/>
  <c r="AB347" i="115"/>
  <c r="AA145" i="115"/>
  <c r="AB145" i="115"/>
  <c r="AA133" i="115"/>
  <c r="AB133" i="115"/>
  <c r="AA183" i="115"/>
  <c r="AB183" i="115"/>
  <c r="AA403" i="115"/>
  <c r="AB403" i="115"/>
  <c r="AA10" i="115"/>
  <c r="AB10" i="115"/>
  <c r="AA179" i="115"/>
  <c r="AB179" i="115"/>
  <c r="AA497" i="115"/>
  <c r="AB497" i="115"/>
  <c r="AA97" i="115"/>
  <c r="AB97" i="115"/>
  <c r="AA405" i="115"/>
  <c r="AB405" i="115"/>
  <c r="AA212" i="115"/>
  <c r="AB212" i="115"/>
  <c r="AA122" i="115"/>
  <c r="AB122" i="115"/>
  <c r="AA325" i="115"/>
  <c r="AB325" i="115"/>
  <c r="AA308" i="115"/>
  <c r="AB308" i="115"/>
  <c r="AA477" i="115"/>
  <c r="AB477" i="115"/>
  <c r="AA591" i="115"/>
  <c r="AB591" i="115"/>
  <c r="AA273" i="115"/>
  <c r="AB273" i="115"/>
  <c r="AA515" i="115"/>
  <c r="AB515" i="115"/>
  <c r="AA253" i="115"/>
  <c r="AB253" i="115"/>
  <c r="AA378" i="115"/>
  <c r="AB378" i="115"/>
  <c r="AA239" i="115"/>
  <c r="AB239" i="115"/>
  <c r="AA561" i="115"/>
  <c r="AB561" i="115"/>
  <c r="AA472" i="115"/>
  <c r="AB472" i="115"/>
  <c r="AA260" i="115"/>
  <c r="AB260" i="115"/>
  <c r="AA277" i="115"/>
  <c r="AB277" i="115"/>
  <c r="AA215" i="115"/>
  <c r="AB215" i="115"/>
  <c r="AA65" i="115"/>
  <c r="AB65" i="115"/>
  <c r="AA182" i="115"/>
  <c r="AB182" i="115"/>
  <c r="AA247" i="115"/>
  <c r="AB247" i="115"/>
  <c r="AA512" i="115"/>
  <c r="AB512" i="115"/>
  <c r="AA637" i="115"/>
  <c r="AB637" i="115"/>
  <c r="AA622" i="115"/>
  <c r="AB622" i="115"/>
  <c r="AA580" i="115"/>
  <c r="AB580" i="115"/>
  <c r="AA367" i="115"/>
  <c r="AB367" i="115"/>
  <c r="AA235" i="115"/>
  <c r="AB235" i="115"/>
  <c r="AA321" i="115"/>
  <c r="AB321" i="115"/>
  <c r="AA626" i="115"/>
  <c r="AB626" i="115"/>
  <c r="AA334" i="115"/>
  <c r="AB334" i="115"/>
  <c r="AA49" i="115"/>
  <c r="AB49" i="115"/>
  <c r="AA131" i="115"/>
  <c r="AB131" i="115"/>
  <c r="AA267" i="115"/>
  <c r="AB267" i="115"/>
  <c r="AA650" i="115"/>
  <c r="AB650" i="115"/>
  <c r="AA556" i="115"/>
  <c r="AB556" i="115"/>
  <c r="AA519" i="115"/>
  <c r="AB519" i="115"/>
  <c r="AA83" i="115"/>
  <c r="AB83" i="115"/>
  <c r="AA72" i="115"/>
  <c r="AB72" i="115"/>
  <c r="AA176" i="115"/>
  <c r="AB176" i="115"/>
  <c r="AA207" i="115"/>
  <c r="AB207" i="115"/>
  <c r="AA633" i="115"/>
  <c r="AB633" i="115"/>
  <c r="AA433" i="115"/>
  <c r="AB433" i="115"/>
  <c r="AA474" i="115"/>
  <c r="AB474" i="115"/>
  <c r="AA238" i="115"/>
  <c r="AB238" i="115"/>
  <c r="AA26" i="115"/>
  <c r="AB26" i="115"/>
  <c r="AA362" i="115"/>
  <c r="AB362" i="115"/>
  <c r="AA520" i="115"/>
  <c r="AB520" i="115"/>
  <c r="AA544" i="115"/>
  <c r="AB544" i="115"/>
  <c r="AA17" i="115"/>
  <c r="AB17" i="115"/>
  <c r="AA393" i="115"/>
  <c r="AB393" i="115"/>
  <c r="AA195" i="115"/>
  <c r="AB195" i="115"/>
  <c r="AA245" i="115"/>
  <c r="AB245" i="115"/>
  <c r="AA368" i="115"/>
  <c r="AB368" i="115"/>
  <c r="AA466" i="115"/>
  <c r="AB466" i="115"/>
  <c r="AA396" i="115"/>
  <c r="AB396" i="115"/>
  <c r="AA221" i="115"/>
  <c r="AB221" i="115"/>
  <c r="AA100" i="115"/>
  <c r="AB100" i="115"/>
  <c r="AA425" i="115"/>
  <c r="AB425" i="115"/>
  <c r="AA258" i="115"/>
  <c r="AB258" i="115"/>
  <c r="AA575" i="115"/>
  <c r="AB575" i="115"/>
  <c r="AA262" i="115"/>
  <c r="AB262" i="115"/>
  <c r="AA455" i="115"/>
  <c r="AB455" i="115"/>
  <c r="AA256" i="115"/>
  <c r="AB256" i="115"/>
  <c r="AA557" i="115"/>
  <c r="AB557" i="115"/>
  <c r="AA320" i="115"/>
  <c r="AB320" i="115"/>
  <c r="AA583" i="115"/>
  <c r="AB583" i="115"/>
  <c r="AA119" i="115"/>
  <c r="AB119" i="115"/>
  <c r="AA169" i="115"/>
  <c r="AB169" i="115"/>
  <c r="AA563" i="115"/>
  <c r="AB563" i="115"/>
  <c r="AB315" i="115"/>
  <c r="AA315" i="115"/>
  <c r="AA136" i="115"/>
  <c r="AB136" i="115"/>
  <c r="AA490" i="115"/>
  <c r="AB490" i="115"/>
  <c r="AA75" i="115"/>
  <c r="AB75" i="115"/>
  <c r="AA106" i="115"/>
  <c r="AB106" i="115"/>
  <c r="AA91" i="115"/>
  <c r="AB91" i="115"/>
  <c r="AA61" i="115"/>
  <c r="AB61" i="115"/>
  <c r="AA64" i="115"/>
  <c r="AB64" i="115"/>
  <c r="AA275" i="115"/>
  <c r="AB275" i="115"/>
  <c r="AA13" i="115"/>
  <c r="AB13" i="115"/>
  <c r="AA138" i="115"/>
  <c r="AB138" i="115"/>
  <c r="AA66" i="115"/>
  <c r="AB66" i="115"/>
  <c r="AA71" i="115"/>
  <c r="AB71" i="115"/>
  <c r="AA493" i="115"/>
  <c r="AB493" i="115"/>
  <c r="AA20" i="115"/>
  <c r="AB20" i="115"/>
  <c r="AA158" i="115"/>
  <c r="AB158" i="115"/>
  <c r="AA209" i="115"/>
  <c r="AB209" i="115"/>
  <c r="AA103" i="115"/>
  <c r="AB103" i="115"/>
  <c r="AA345" i="115"/>
  <c r="AB345" i="115"/>
  <c r="AA6" i="115"/>
  <c r="AB6" i="115"/>
  <c r="AA153" i="115"/>
  <c r="AB153" i="115"/>
  <c r="AA5" i="115"/>
  <c r="AB5" i="115"/>
  <c r="AA163" i="115"/>
  <c r="AB163" i="115"/>
  <c r="AA283" i="115"/>
  <c r="AB283" i="115"/>
  <c r="AA48" i="115"/>
  <c r="AB48" i="115"/>
  <c r="AA120" i="115"/>
  <c r="AB120" i="115"/>
  <c r="AA349" i="115"/>
  <c r="AB349" i="115"/>
  <c r="AA323" i="115"/>
  <c r="AB323" i="115"/>
  <c r="AA524" i="115"/>
  <c r="AB524" i="115"/>
  <c r="AA352" i="115"/>
  <c r="AB352" i="115"/>
  <c r="AA137" i="115"/>
  <c r="AB137" i="115"/>
  <c r="AA25" i="115"/>
  <c r="AB25" i="115"/>
  <c r="AA418" i="115"/>
  <c r="AB418" i="115"/>
  <c r="AA270" i="115"/>
  <c r="AB270" i="115"/>
  <c r="AA204" i="115"/>
  <c r="AB204" i="115"/>
  <c r="AA634" i="115"/>
  <c r="AB634" i="115"/>
  <c r="AA581" i="115"/>
  <c r="AB581" i="115"/>
  <c r="AA165" i="115"/>
  <c r="AB165" i="115"/>
  <c r="AA392" i="115"/>
  <c r="AB392" i="115"/>
  <c r="AA248" i="115"/>
  <c r="AB248" i="115"/>
  <c r="AA41" i="115"/>
  <c r="AB41" i="115"/>
  <c r="AA186" i="115"/>
  <c r="AB186" i="115"/>
  <c r="AA284" i="115"/>
  <c r="AB284" i="115"/>
  <c r="AA565" i="115"/>
  <c r="AB565" i="115"/>
  <c r="AA508" i="115"/>
  <c r="AB508" i="115"/>
  <c r="AA588" i="115"/>
  <c r="AB588" i="115"/>
  <c r="AA587" i="115"/>
  <c r="AB587" i="115"/>
  <c r="AA636" i="115"/>
  <c r="AB636" i="115"/>
  <c r="AA274" i="115"/>
  <c r="AB274" i="115"/>
  <c r="AA514" i="115"/>
  <c r="AB514" i="115"/>
  <c r="AA470" i="115"/>
  <c r="AB470" i="115"/>
  <c r="AA559" i="115"/>
  <c r="AB559" i="115"/>
  <c r="AA330" i="115"/>
  <c r="AB330" i="115"/>
  <c r="AA211" i="115"/>
  <c r="AB211" i="115"/>
  <c r="AA241" i="115"/>
  <c r="AB241" i="115"/>
  <c r="AA592" i="115"/>
  <c r="AB592" i="115"/>
  <c r="AA542" i="115"/>
  <c r="AB542" i="115"/>
  <c r="AA566" i="115"/>
  <c r="AB566" i="115"/>
  <c r="AA240" i="115"/>
  <c r="AB240" i="115"/>
  <c r="AA394" i="115"/>
  <c r="AB394" i="115"/>
  <c r="AA187" i="115"/>
  <c r="AB187" i="115"/>
  <c r="AA324" i="115"/>
  <c r="AB324" i="115"/>
  <c r="AA482" i="115"/>
  <c r="AB482" i="115"/>
  <c r="AA579" i="115"/>
  <c r="AB579" i="115"/>
  <c r="AA476" i="115"/>
  <c r="AB476" i="115"/>
  <c r="AA58" i="115"/>
  <c r="AB58" i="115"/>
  <c r="AA306" i="115"/>
  <c r="AB306" i="115"/>
  <c r="AA343" i="115"/>
  <c r="AB343" i="115"/>
  <c r="AA590" i="115"/>
  <c r="AB590" i="115"/>
  <c r="AA606" i="115"/>
  <c r="AB606" i="115"/>
  <c r="AA230" i="115"/>
  <c r="AB230" i="115"/>
  <c r="AA105" i="115"/>
  <c r="AB105" i="115"/>
  <c r="AA555" i="115"/>
  <c r="AB555" i="115"/>
  <c r="AA272" i="115"/>
  <c r="AB272" i="115"/>
  <c r="AA369" i="115"/>
  <c r="AB369" i="115"/>
  <c r="AA533" i="115"/>
  <c r="AB533" i="115"/>
  <c r="AA427" i="115"/>
  <c r="AB427" i="115"/>
  <c r="AB250" i="115"/>
  <c r="AA250" i="115"/>
  <c r="AA104" i="115"/>
  <c r="AB104" i="115"/>
  <c r="AA434" i="115"/>
  <c r="AB434" i="115"/>
  <c r="AA264" i="115"/>
  <c r="AB264" i="115"/>
  <c r="AA603" i="115"/>
  <c r="AB603" i="115"/>
  <c r="AA301" i="115"/>
  <c r="AB301" i="115"/>
  <c r="AA478" i="115"/>
  <c r="AB478" i="115"/>
  <c r="AA280" i="115"/>
  <c r="AB280" i="115"/>
  <c r="AA564" i="115"/>
  <c r="AB564" i="115"/>
  <c r="AA364" i="115"/>
  <c r="AB364" i="115"/>
  <c r="AA647" i="115"/>
  <c r="AB647" i="115"/>
  <c r="F84" i="5"/>
  <c r="D67" i="5"/>
  <c r="E84" i="5"/>
  <c r="C67" i="5"/>
  <c r="G67" i="5"/>
  <c r="G84" i="5"/>
  <c r="E67" i="5"/>
  <c r="AC39" i="104"/>
  <c r="C84" i="5" l="1"/>
  <c r="K25" i="5"/>
  <c r="B84" i="5"/>
  <c r="H67" i="5"/>
  <c r="N4" i="4" l="1"/>
  <c r="N10" i="4"/>
  <c r="N29" i="4"/>
  <c r="N28" i="4"/>
  <c r="N34" i="4"/>
  <c r="N22" i="4"/>
  <c r="N46" i="4" l="1"/>
  <c r="N11" i="4"/>
  <c r="G68" i="5"/>
  <c r="G46" i="1" l="1"/>
  <c r="G45" i="1"/>
  <c r="G44" i="1"/>
  <c r="G43" i="1"/>
  <c r="E46" i="1"/>
  <c r="E45" i="1"/>
  <c r="E44" i="1"/>
  <c r="E43" i="1"/>
  <c r="L140" i="103"/>
  <c r="L141" i="103"/>
  <c r="L142" i="103"/>
  <c r="L143" i="103"/>
  <c r="L144" i="103"/>
  <c r="L145" i="103"/>
  <c r="L146" i="103"/>
  <c r="L147" i="103"/>
  <c r="L148" i="103"/>
  <c r="L149" i="103"/>
  <c r="L150" i="103"/>
  <c r="L151" i="103"/>
  <c r="L152" i="103"/>
  <c r="L153" i="103"/>
  <c r="L154" i="103"/>
  <c r="L155" i="103"/>
  <c r="L156" i="103"/>
  <c r="L157" i="103"/>
  <c r="L158" i="103"/>
  <c r="L159" i="103"/>
  <c r="L160" i="103"/>
  <c r="L161" i="103"/>
  <c r="L162" i="103"/>
  <c r="L163" i="103"/>
  <c r="L164" i="103"/>
  <c r="L165" i="103"/>
  <c r="L166" i="103"/>
  <c r="L167" i="103"/>
  <c r="L168" i="103"/>
  <c r="L169" i="103"/>
  <c r="L170" i="103"/>
  <c r="L171" i="103"/>
  <c r="L172" i="103"/>
  <c r="L173" i="103"/>
  <c r="L174" i="103"/>
  <c r="L175" i="103"/>
  <c r="L176" i="103"/>
  <c r="L177" i="103"/>
  <c r="L178" i="103"/>
  <c r="L179" i="103"/>
  <c r="L180" i="103"/>
  <c r="L181" i="103"/>
  <c r="L182" i="103"/>
  <c r="L183" i="103"/>
  <c r="L184" i="103"/>
  <c r="L185" i="103"/>
  <c r="L186" i="103"/>
  <c r="L187" i="103"/>
  <c r="L188" i="103"/>
  <c r="L189" i="103"/>
  <c r="L190" i="103"/>
  <c r="L191" i="103"/>
  <c r="L192" i="103"/>
  <c r="L193" i="103"/>
  <c r="L194" i="103"/>
  <c r="L195" i="103"/>
  <c r="L196" i="103"/>
  <c r="L197" i="103"/>
  <c r="L198" i="103"/>
  <c r="L199" i="103"/>
  <c r="L200" i="103"/>
  <c r="L201" i="103"/>
  <c r="L202" i="103"/>
  <c r="L203" i="103"/>
  <c r="L204" i="103"/>
  <c r="L205" i="103"/>
  <c r="L206" i="103"/>
  <c r="L207" i="103"/>
  <c r="L208" i="103"/>
  <c r="L209" i="103"/>
  <c r="L210" i="103"/>
  <c r="L211" i="103"/>
  <c r="L212" i="103"/>
  <c r="L213" i="103"/>
  <c r="L214" i="103"/>
  <c r="L215" i="103"/>
  <c r="L216" i="103"/>
  <c r="L217" i="103"/>
  <c r="L218" i="103"/>
  <c r="L219" i="103"/>
  <c r="L220" i="103"/>
  <c r="L221" i="103"/>
  <c r="L222" i="103"/>
  <c r="L223" i="103"/>
  <c r="L224" i="103"/>
  <c r="L225" i="103"/>
  <c r="L226" i="103"/>
  <c r="L227" i="103"/>
  <c r="L228" i="103"/>
  <c r="L229" i="103"/>
  <c r="L230" i="103"/>
  <c r="L231" i="103"/>
  <c r="L232" i="103"/>
  <c r="L233" i="103"/>
  <c r="L234" i="103"/>
  <c r="L235" i="103"/>
  <c r="L236" i="103"/>
  <c r="L237" i="103"/>
  <c r="L238" i="103"/>
  <c r="L239" i="103"/>
  <c r="L240" i="103"/>
  <c r="L241" i="103"/>
  <c r="L242" i="103"/>
  <c r="L243" i="103"/>
  <c r="L244" i="103"/>
  <c r="L245" i="103"/>
  <c r="S75" i="96"/>
  <c r="S76" i="96"/>
  <c r="S77" i="96"/>
  <c r="S78" i="96"/>
  <c r="S79" i="96"/>
  <c r="S80" i="96"/>
  <c r="S81" i="96"/>
  <c r="S82" i="96"/>
  <c r="S83" i="96"/>
  <c r="S84" i="96"/>
  <c r="S85" i="96"/>
  <c r="S86" i="96"/>
  <c r="S87" i="96"/>
  <c r="S88" i="96"/>
  <c r="S89" i="96"/>
  <c r="S90" i="96"/>
  <c r="S91" i="96"/>
  <c r="S92" i="96"/>
  <c r="S93" i="96"/>
  <c r="S94" i="96"/>
  <c r="S95" i="96"/>
  <c r="S96" i="96"/>
  <c r="S97" i="96"/>
  <c r="S98" i="96"/>
  <c r="S99" i="96"/>
  <c r="S100" i="96"/>
  <c r="S101" i="96"/>
  <c r="S102" i="96"/>
  <c r="S103" i="96"/>
  <c r="S104" i="96"/>
  <c r="S105" i="96"/>
  <c r="S106" i="96"/>
  <c r="S107" i="96"/>
  <c r="S108" i="96"/>
  <c r="S109" i="96"/>
  <c r="S110" i="96"/>
  <c r="S111" i="96"/>
  <c r="S112" i="96"/>
  <c r="S113" i="96"/>
  <c r="S114" i="96"/>
  <c r="S115" i="96"/>
  <c r="S116" i="96"/>
  <c r="S117" i="96"/>
  <c r="S118" i="96"/>
  <c r="S119" i="96"/>
  <c r="S120" i="96"/>
  <c r="S121" i="96"/>
  <c r="S122" i="96"/>
  <c r="S123" i="96"/>
  <c r="S124" i="96"/>
  <c r="S125" i="96"/>
  <c r="S126" i="96"/>
  <c r="S127" i="96"/>
  <c r="S128" i="96"/>
  <c r="S129" i="96"/>
  <c r="S130" i="96"/>
  <c r="S131" i="96"/>
  <c r="S132" i="96"/>
  <c r="S133" i="96"/>
  <c r="S134" i="96"/>
  <c r="S135" i="96"/>
  <c r="S136" i="96"/>
  <c r="S137" i="96"/>
  <c r="S138" i="96"/>
  <c r="S139" i="96"/>
  <c r="S140" i="96"/>
  <c r="S141" i="96"/>
  <c r="S142" i="96"/>
  <c r="S143" i="96"/>
  <c r="S144" i="96"/>
  <c r="S145" i="96"/>
  <c r="S146" i="96"/>
  <c r="S147" i="96"/>
  <c r="S148" i="96"/>
  <c r="S149" i="96"/>
  <c r="S150" i="96"/>
  <c r="S151" i="96"/>
  <c r="S152" i="96"/>
  <c r="S153" i="96"/>
  <c r="S154" i="96"/>
  <c r="S155" i="96"/>
  <c r="S156" i="96"/>
  <c r="S157" i="96"/>
  <c r="S158" i="96"/>
  <c r="S159" i="96"/>
  <c r="S160" i="96"/>
  <c r="S161" i="96"/>
  <c r="S162" i="96"/>
  <c r="S163" i="96"/>
  <c r="S164" i="96"/>
  <c r="S165" i="96"/>
  <c r="S166" i="96"/>
  <c r="S167" i="96"/>
  <c r="S168" i="96"/>
  <c r="S169" i="96"/>
  <c r="S170" i="96"/>
  <c r="S171" i="96"/>
  <c r="S172" i="96"/>
  <c r="S173" i="96"/>
  <c r="S174" i="96"/>
  <c r="S175" i="96"/>
  <c r="S176" i="96"/>
  <c r="S177" i="96"/>
  <c r="S178" i="96"/>
  <c r="S179" i="96"/>
  <c r="S180" i="96"/>
  <c r="S181" i="96"/>
  <c r="S182" i="96"/>
  <c r="S183" i="96"/>
  <c r="S184" i="96"/>
  <c r="S185" i="96"/>
  <c r="S186" i="96"/>
  <c r="S187" i="96"/>
  <c r="S188" i="96"/>
  <c r="S189" i="96"/>
  <c r="S190" i="96"/>
  <c r="S191" i="96"/>
  <c r="S192" i="96"/>
  <c r="S193" i="96"/>
  <c r="S194" i="96"/>
  <c r="S195" i="96"/>
  <c r="S196" i="96"/>
  <c r="S197" i="96"/>
  <c r="S198" i="96"/>
  <c r="S199" i="96"/>
  <c r="S200" i="96"/>
  <c r="S201" i="96"/>
  <c r="S202" i="96"/>
  <c r="S203" i="96"/>
  <c r="S204" i="96"/>
  <c r="S205" i="96"/>
  <c r="S206" i="96"/>
  <c r="S207" i="96"/>
  <c r="S208" i="96"/>
  <c r="S209" i="96"/>
  <c r="S210" i="96"/>
  <c r="S211" i="96"/>
  <c r="S212" i="96"/>
  <c r="S213" i="96"/>
  <c r="S214" i="96"/>
  <c r="S215" i="96"/>
  <c r="S216" i="96"/>
  <c r="S217" i="96"/>
  <c r="S218" i="96"/>
  <c r="S219" i="96"/>
  <c r="S220" i="96"/>
  <c r="S221" i="96"/>
  <c r="S222" i="96"/>
  <c r="S223" i="96"/>
  <c r="S224" i="96"/>
  <c r="S225" i="96"/>
  <c r="S226" i="96"/>
  <c r="S227" i="96"/>
  <c r="S228" i="96"/>
  <c r="S229" i="96"/>
  <c r="S230" i="96"/>
  <c r="S231" i="96"/>
  <c r="S232" i="96"/>
  <c r="S233" i="96"/>
  <c r="S234" i="96"/>
  <c r="S235" i="96"/>
  <c r="S236" i="96"/>
  <c r="S237" i="96"/>
  <c r="S238" i="96"/>
  <c r="S239" i="96"/>
  <c r="S240" i="96"/>
  <c r="S241" i="96"/>
  <c r="S242" i="96"/>
  <c r="S243" i="96"/>
  <c r="S244" i="96"/>
  <c r="S245" i="96"/>
  <c r="S246" i="96"/>
  <c r="S247" i="96"/>
  <c r="S248" i="96"/>
  <c r="S249" i="96"/>
  <c r="S250" i="96"/>
  <c r="S251" i="96"/>
  <c r="G75" i="96"/>
  <c r="I75" i="96" s="1"/>
  <c r="G76" i="96"/>
  <c r="H76" i="96" s="1"/>
  <c r="G77" i="96"/>
  <c r="H77" i="96" s="1"/>
  <c r="G78" i="96"/>
  <c r="H78" i="96" s="1"/>
  <c r="G79" i="96"/>
  <c r="H79" i="96" s="1"/>
  <c r="G80" i="96"/>
  <c r="H80" i="96" s="1"/>
  <c r="G81" i="96"/>
  <c r="H81" i="96" s="1"/>
  <c r="G82" i="96"/>
  <c r="H82" i="96" s="1"/>
  <c r="G83" i="96"/>
  <c r="I83" i="96" s="1"/>
  <c r="G84" i="96"/>
  <c r="H84" i="96" s="1"/>
  <c r="G85" i="96"/>
  <c r="H85" i="96" s="1"/>
  <c r="I85" i="96"/>
  <c r="G86" i="96"/>
  <c r="H86" i="96" s="1"/>
  <c r="G87" i="96"/>
  <c r="H87" i="96" s="1"/>
  <c r="G88" i="96"/>
  <c r="H88" i="96" s="1"/>
  <c r="G89" i="96"/>
  <c r="H89" i="96" s="1"/>
  <c r="G90" i="96"/>
  <c r="H90" i="96" s="1"/>
  <c r="G91" i="96"/>
  <c r="I91" i="96" s="1"/>
  <c r="G92" i="96"/>
  <c r="H92" i="96" s="1"/>
  <c r="G93" i="96"/>
  <c r="H93" i="96" s="1"/>
  <c r="G94" i="96"/>
  <c r="H94" i="96" s="1"/>
  <c r="G95" i="96"/>
  <c r="H95" i="96" s="1"/>
  <c r="G96" i="96"/>
  <c r="I96" i="96" s="1"/>
  <c r="G97" i="96"/>
  <c r="H97" i="96" s="1"/>
  <c r="G98" i="96"/>
  <c r="H98" i="96" s="1"/>
  <c r="G99" i="96"/>
  <c r="I99" i="96" s="1"/>
  <c r="G100" i="96"/>
  <c r="I100" i="96" s="1"/>
  <c r="G101" i="96"/>
  <c r="H101" i="96" s="1"/>
  <c r="G102" i="96"/>
  <c r="H102" i="96" s="1"/>
  <c r="G103" i="96"/>
  <c r="I103" i="96" s="1"/>
  <c r="G104" i="96"/>
  <c r="I104" i="96" s="1"/>
  <c r="G105" i="96"/>
  <c r="H105" i="96" s="1"/>
  <c r="G106" i="96"/>
  <c r="H106" i="96" s="1"/>
  <c r="G107" i="96"/>
  <c r="H107" i="96" s="1"/>
  <c r="G108" i="96"/>
  <c r="I108" i="96" s="1"/>
  <c r="G109" i="96"/>
  <c r="H109" i="96" s="1"/>
  <c r="G110" i="96"/>
  <c r="H110" i="96" s="1"/>
  <c r="G111" i="96"/>
  <c r="H111" i="96" s="1"/>
  <c r="G112" i="96"/>
  <c r="I112" i="96" s="1"/>
  <c r="G113" i="96"/>
  <c r="H113" i="96" s="1"/>
  <c r="G114" i="96"/>
  <c r="H114" i="96" s="1"/>
  <c r="G115" i="96"/>
  <c r="I115" i="96" s="1"/>
  <c r="G116" i="96"/>
  <c r="I116" i="96" s="1"/>
  <c r="G117" i="96"/>
  <c r="H117" i="96" s="1"/>
  <c r="G118" i="96"/>
  <c r="H118" i="96" s="1"/>
  <c r="G119" i="96"/>
  <c r="I119" i="96" s="1"/>
  <c r="G120" i="96"/>
  <c r="I120" i="96" s="1"/>
  <c r="G121" i="96"/>
  <c r="H121" i="96" s="1"/>
  <c r="G122" i="96"/>
  <c r="H122" i="96" s="1"/>
  <c r="G123" i="96"/>
  <c r="I123" i="96" s="1"/>
  <c r="G124" i="96"/>
  <c r="I124" i="96" s="1"/>
  <c r="G125" i="96"/>
  <c r="H125" i="96" s="1"/>
  <c r="G126" i="96"/>
  <c r="H126" i="96" s="1"/>
  <c r="G127" i="96"/>
  <c r="H127" i="96" s="1"/>
  <c r="G128" i="96"/>
  <c r="H128" i="96" s="1"/>
  <c r="G129" i="96"/>
  <c r="H129" i="96" s="1"/>
  <c r="G130" i="96"/>
  <c r="H130" i="96" s="1"/>
  <c r="G131" i="96"/>
  <c r="H131" i="96" s="1"/>
  <c r="G132" i="96"/>
  <c r="H132" i="96" s="1"/>
  <c r="G133" i="96"/>
  <c r="H133" i="96" s="1"/>
  <c r="G134" i="96"/>
  <c r="H134" i="96" s="1"/>
  <c r="G135" i="96"/>
  <c r="H135" i="96" s="1"/>
  <c r="G136" i="96"/>
  <c r="H136" i="96" s="1"/>
  <c r="G137" i="96"/>
  <c r="H137" i="96" s="1"/>
  <c r="G138" i="96"/>
  <c r="I138" i="96" s="1"/>
  <c r="G139" i="96"/>
  <c r="H139" i="96" s="1"/>
  <c r="G140" i="96"/>
  <c r="H140" i="96" s="1"/>
  <c r="G141" i="96"/>
  <c r="H141" i="96" s="1"/>
  <c r="G142" i="96"/>
  <c r="H142" i="96" s="1"/>
  <c r="G143" i="96"/>
  <c r="H143" i="96" s="1"/>
  <c r="G144" i="96"/>
  <c r="H144" i="96" s="1"/>
  <c r="G145" i="96"/>
  <c r="H145" i="96" s="1"/>
  <c r="G146" i="96"/>
  <c r="H146" i="96" s="1"/>
  <c r="G147" i="96"/>
  <c r="H147" i="96" s="1"/>
  <c r="G148" i="96"/>
  <c r="H148" i="96" s="1"/>
  <c r="G149" i="96"/>
  <c r="H149" i="96" s="1"/>
  <c r="G150" i="96"/>
  <c r="H150" i="96" s="1"/>
  <c r="G151" i="96"/>
  <c r="H151" i="96" s="1"/>
  <c r="G152" i="96"/>
  <c r="H152" i="96" s="1"/>
  <c r="G153" i="96"/>
  <c r="H153" i="96" s="1"/>
  <c r="G154" i="96"/>
  <c r="H154" i="96" s="1"/>
  <c r="G155" i="96"/>
  <c r="H155" i="96" s="1"/>
  <c r="G156" i="96"/>
  <c r="H156" i="96" s="1"/>
  <c r="G157" i="96"/>
  <c r="H157" i="96" s="1"/>
  <c r="G158" i="96"/>
  <c r="H158" i="96" s="1"/>
  <c r="G159" i="96"/>
  <c r="H159" i="96" s="1"/>
  <c r="G160" i="96"/>
  <c r="H160" i="96" s="1"/>
  <c r="G161" i="96"/>
  <c r="H161" i="96" s="1"/>
  <c r="G162" i="96"/>
  <c r="H162" i="96" s="1"/>
  <c r="G163" i="96"/>
  <c r="H163" i="96" s="1"/>
  <c r="G164" i="96"/>
  <c r="H164" i="96" s="1"/>
  <c r="G165" i="96"/>
  <c r="H165" i="96" s="1"/>
  <c r="G166" i="96"/>
  <c r="H166" i="96" s="1"/>
  <c r="G167" i="96"/>
  <c r="H167" i="96" s="1"/>
  <c r="G168" i="96"/>
  <c r="H168" i="96" s="1"/>
  <c r="G169" i="96"/>
  <c r="H169" i="96" s="1"/>
  <c r="G170" i="96"/>
  <c r="I170" i="96" s="1"/>
  <c r="G171" i="96"/>
  <c r="H171" i="96" s="1"/>
  <c r="G172" i="96"/>
  <c r="H172" i="96" s="1"/>
  <c r="G173" i="96"/>
  <c r="H173" i="96" s="1"/>
  <c r="G174" i="96"/>
  <c r="H174" i="96" s="1"/>
  <c r="G175" i="96"/>
  <c r="H175" i="96" s="1"/>
  <c r="G176" i="96"/>
  <c r="H176" i="96" s="1"/>
  <c r="G177" i="96"/>
  <c r="H177" i="96" s="1"/>
  <c r="G178" i="96"/>
  <c r="I178" i="96" s="1"/>
  <c r="G179" i="96"/>
  <c r="H179" i="96" s="1"/>
  <c r="G180" i="96"/>
  <c r="H180" i="96" s="1"/>
  <c r="G181" i="96"/>
  <c r="H181" i="96" s="1"/>
  <c r="G182" i="96"/>
  <c r="H182" i="96" s="1"/>
  <c r="G183" i="96"/>
  <c r="H183" i="96" s="1"/>
  <c r="G184" i="96"/>
  <c r="H184" i="96" s="1"/>
  <c r="G185" i="96"/>
  <c r="H185" i="96" s="1"/>
  <c r="G186" i="96"/>
  <c r="H186" i="96" s="1"/>
  <c r="G187" i="96"/>
  <c r="H187" i="96" s="1"/>
  <c r="G188" i="96"/>
  <c r="H188" i="96" s="1"/>
  <c r="G189" i="96"/>
  <c r="H189" i="96" s="1"/>
  <c r="G190" i="96"/>
  <c r="H190" i="96" s="1"/>
  <c r="G191" i="96"/>
  <c r="H191" i="96" s="1"/>
  <c r="G192" i="96"/>
  <c r="H192" i="96" s="1"/>
  <c r="G193" i="96"/>
  <c r="H193" i="96" s="1"/>
  <c r="G194" i="96"/>
  <c r="I194" i="96" s="1"/>
  <c r="G195" i="96"/>
  <c r="H195" i="96" s="1"/>
  <c r="G196" i="96"/>
  <c r="H196" i="96" s="1"/>
  <c r="G197" i="96"/>
  <c r="H197" i="96" s="1"/>
  <c r="G198" i="96"/>
  <c r="H198" i="96" s="1"/>
  <c r="G199" i="96"/>
  <c r="H199" i="96" s="1"/>
  <c r="G200" i="96"/>
  <c r="H200" i="96" s="1"/>
  <c r="G201" i="96"/>
  <c r="H201" i="96" s="1"/>
  <c r="G202" i="96"/>
  <c r="H202" i="96" s="1"/>
  <c r="G203" i="96"/>
  <c r="H203" i="96" s="1"/>
  <c r="G204" i="96"/>
  <c r="H204" i="96" s="1"/>
  <c r="G205" i="96"/>
  <c r="H205" i="96" s="1"/>
  <c r="G206" i="96"/>
  <c r="H206" i="96" s="1"/>
  <c r="G207" i="96"/>
  <c r="H207" i="96" s="1"/>
  <c r="G208" i="96"/>
  <c r="H208" i="96" s="1"/>
  <c r="G209" i="96"/>
  <c r="H209" i="96" s="1"/>
  <c r="G210" i="96"/>
  <c r="I210" i="96" s="1"/>
  <c r="G211" i="96"/>
  <c r="H211" i="96" s="1"/>
  <c r="G212" i="96"/>
  <c r="H212" i="96" s="1"/>
  <c r="G213" i="96"/>
  <c r="H213" i="96" s="1"/>
  <c r="G214" i="96"/>
  <c r="H214" i="96" s="1"/>
  <c r="G215" i="96"/>
  <c r="H215" i="96" s="1"/>
  <c r="G216" i="96"/>
  <c r="H216" i="96" s="1"/>
  <c r="G217" i="96"/>
  <c r="H217" i="96" s="1"/>
  <c r="G218" i="96"/>
  <c r="H218" i="96" s="1"/>
  <c r="G219" i="96"/>
  <c r="H219" i="96" s="1"/>
  <c r="G220" i="96"/>
  <c r="H220" i="96" s="1"/>
  <c r="G221" i="96"/>
  <c r="H221" i="96" s="1"/>
  <c r="G222" i="96"/>
  <c r="I222" i="96" s="1"/>
  <c r="G223" i="96"/>
  <c r="H223" i="96" s="1"/>
  <c r="G224" i="96"/>
  <c r="H224" i="96" s="1"/>
  <c r="G225" i="96"/>
  <c r="H225" i="96" s="1"/>
  <c r="G226" i="96"/>
  <c r="I226" i="96" s="1"/>
  <c r="G227" i="96"/>
  <c r="H227" i="96" s="1"/>
  <c r="G228" i="96"/>
  <c r="H228" i="96" s="1"/>
  <c r="G229" i="96"/>
  <c r="H229" i="96" s="1"/>
  <c r="G230" i="96"/>
  <c r="H230" i="96" s="1"/>
  <c r="G231" i="96"/>
  <c r="H231" i="96" s="1"/>
  <c r="G232" i="96"/>
  <c r="H232" i="96" s="1"/>
  <c r="G233" i="96"/>
  <c r="H233" i="96" s="1"/>
  <c r="G234" i="96"/>
  <c r="H234" i="96" s="1"/>
  <c r="G235" i="96"/>
  <c r="H235" i="96" s="1"/>
  <c r="G236" i="96"/>
  <c r="H236" i="96" s="1"/>
  <c r="G237" i="96"/>
  <c r="H237" i="96" s="1"/>
  <c r="G238" i="96"/>
  <c r="I238" i="96" s="1"/>
  <c r="G239" i="96"/>
  <c r="H239" i="96" s="1"/>
  <c r="G240" i="96"/>
  <c r="H240" i="96" s="1"/>
  <c r="G241" i="96"/>
  <c r="H241" i="96" s="1"/>
  <c r="G242" i="96"/>
  <c r="H242" i="96" s="1"/>
  <c r="G243" i="96"/>
  <c r="H243" i="96" s="1"/>
  <c r="G244" i="96"/>
  <c r="H244" i="96" s="1"/>
  <c r="G245" i="96"/>
  <c r="H245" i="96" s="1"/>
  <c r="G246" i="96"/>
  <c r="I246" i="96" s="1"/>
  <c r="G247" i="96"/>
  <c r="H247" i="96" s="1"/>
  <c r="G248" i="96"/>
  <c r="H248" i="96" s="1"/>
  <c r="G249" i="96"/>
  <c r="H249" i="96" s="1"/>
  <c r="G250" i="96"/>
  <c r="H250" i="96" s="1"/>
  <c r="G251" i="96"/>
  <c r="H251" i="96" s="1"/>
  <c r="H178" i="96" l="1"/>
  <c r="H222" i="96"/>
  <c r="I190" i="96"/>
  <c r="I142" i="96"/>
  <c r="I93" i="96"/>
  <c r="J93" i="96" s="1"/>
  <c r="H170" i="96"/>
  <c r="J170" i="96" s="1"/>
  <c r="I159" i="96"/>
  <c r="I130" i="96"/>
  <c r="H103" i="96"/>
  <c r="J103" i="96" s="1"/>
  <c r="I158" i="96"/>
  <c r="H115" i="96"/>
  <c r="J115" i="96" s="1"/>
  <c r="I129" i="96"/>
  <c r="J129" i="96" s="1"/>
  <c r="I114" i="96"/>
  <c r="I214" i="96"/>
  <c r="J85" i="96"/>
  <c r="I77" i="96"/>
  <c r="J77" i="96" s="1"/>
  <c r="I107" i="96"/>
  <c r="J107" i="96" s="1"/>
  <c r="H246" i="96"/>
  <c r="J246" i="96" s="1"/>
  <c r="H99" i="96"/>
  <c r="H238" i="96"/>
  <c r="J99" i="96"/>
  <c r="H123" i="96"/>
  <c r="J123" i="96" s="1"/>
  <c r="J159" i="96"/>
  <c r="J222" i="96"/>
  <c r="I198" i="96"/>
  <c r="J198" i="96" s="1"/>
  <c r="H210" i="96"/>
  <c r="J210" i="96" s="1"/>
  <c r="H119" i="96"/>
  <c r="J119" i="96" s="1"/>
  <c r="H104" i="96"/>
  <c r="J104" i="96" s="1"/>
  <c r="H91" i="96"/>
  <c r="J91" i="96" s="1"/>
  <c r="H83" i="96"/>
  <c r="J83" i="96" s="1"/>
  <c r="H75" i="96"/>
  <c r="J75" i="96" s="1"/>
  <c r="J190" i="96"/>
  <c r="H226" i="96"/>
  <c r="J226" i="96" s="1"/>
  <c r="J178" i="96"/>
  <c r="I122" i="96"/>
  <c r="J122" i="96" s="1"/>
  <c r="I117" i="96"/>
  <c r="J117" i="96" s="1"/>
  <c r="I98" i="96"/>
  <c r="J98" i="96" s="1"/>
  <c r="I89" i="96"/>
  <c r="J89" i="96" s="1"/>
  <c r="I81" i="96"/>
  <c r="J81" i="96" s="1"/>
  <c r="I182" i="96"/>
  <c r="J182" i="96" s="1"/>
  <c r="H138" i="96"/>
  <c r="J138" i="96" s="1"/>
  <c r="I250" i="96"/>
  <c r="J250" i="96" s="1"/>
  <c r="I230" i="96"/>
  <c r="I206" i="96"/>
  <c r="J206" i="96" s="1"/>
  <c r="H194" i="96"/>
  <c r="J194" i="96" s="1"/>
  <c r="I162" i="96"/>
  <c r="I150" i="96"/>
  <c r="J150" i="96" s="1"/>
  <c r="I106" i="96"/>
  <c r="J106" i="96" s="1"/>
  <c r="I101" i="96"/>
  <c r="I92" i="96"/>
  <c r="J92" i="96" s="1"/>
  <c r="I84" i="96"/>
  <c r="J84" i="96" s="1"/>
  <c r="I76" i="96"/>
  <c r="J76" i="96" s="1"/>
  <c r="I137" i="96"/>
  <c r="J130" i="96"/>
  <c r="H120" i="96"/>
  <c r="J120" i="96" s="1"/>
  <c r="I88" i="96"/>
  <c r="J88" i="96" s="1"/>
  <c r="I80" i="96"/>
  <c r="J80" i="96" s="1"/>
  <c r="I242" i="96"/>
  <c r="J242" i="96" s="1"/>
  <c r="I174" i="96"/>
  <c r="J174" i="96" s="1"/>
  <c r="I154" i="96"/>
  <c r="J154" i="96" s="1"/>
  <c r="I134" i="96"/>
  <c r="J134" i="96" s="1"/>
  <c r="I126" i="96"/>
  <c r="J126" i="96" s="1"/>
  <c r="I110" i="96"/>
  <c r="J110" i="96" s="1"/>
  <c r="J101" i="96"/>
  <c r="I94" i="96"/>
  <c r="J94" i="96" s="1"/>
  <c r="I86" i="96"/>
  <c r="J86" i="96" s="1"/>
  <c r="I78" i="96"/>
  <c r="J78" i="96" s="1"/>
  <c r="H116" i="96"/>
  <c r="J116" i="96" s="1"/>
  <c r="I113" i="96"/>
  <c r="H100" i="96"/>
  <c r="J100" i="96" s="1"/>
  <c r="I97" i="96"/>
  <c r="J97" i="96" s="1"/>
  <c r="J113" i="96"/>
  <c r="J142" i="96"/>
  <c r="J230" i="96"/>
  <c r="J214" i="96"/>
  <c r="I133" i="96"/>
  <c r="J133" i="96" s="1"/>
  <c r="I125" i="96"/>
  <c r="J125" i="96" s="1"/>
  <c r="H112" i="96"/>
  <c r="J112" i="96" s="1"/>
  <c r="I109" i="96"/>
  <c r="J109" i="96" s="1"/>
  <c r="H96" i="96"/>
  <c r="J162" i="96"/>
  <c r="I166" i="96"/>
  <c r="J166" i="96" s="1"/>
  <c r="I146" i="96"/>
  <c r="J146" i="96" s="1"/>
  <c r="I118" i="96"/>
  <c r="J118" i="96" s="1"/>
  <c r="I102" i="96"/>
  <c r="J102" i="96" s="1"/>
  <c r="J96" i="96"/>
  <c r="I90" i="96"/>
  <c r="J90" i="96" s="1"/>
  <c r="I82" i="96"/>
  <c r="J82" i="96" s="1"/>
  <c r="J158" i="96"/>
  <c r="I244" i="96"/>
  <c r="J244" i="96" s="1"/>
  <c r="I234" i="96"/>
  <c r="J234" i="96" s="1"/>
  <c r="I218" i="96"/>
  <c r="J218" i="96" s="1"/>
  <c r="I202" i="96"/>
  <c r="J202" i="96" s="1"/>
  <c r="I186" i="96"/>
  <c r="J186" i="96" s="1"/>
  <c r="I141" i="96"/>
  <c r="J141" i="96" s="1"/>
  <c r="J137" i="96"/>
  <c r="I127" i="96"/>
  <c r="J127" i="96" s="1"/>
  <c r="H124" i="96"/>
  <c r="J124" i="96" s="1"/>
  <c r="I121" i="96"/>
  <c r="J121" i="96" s="1"/>
  <c r="I111" i="96"/>
  <c r="J111" i="96" s="1"/>
  <c r="H108" i="96"/>
  <c r="J108" i="96" s="1"/>
  <c r="I105" i="96"/>
  <c r="J105" i="96" s="1"/>
  <c r="I95" i="96"/>
  <c r="J95" i="96" s="1"/>
  <c r="I87" i="96"/>
  <c r="J87" i="96" s="1"/>
  <c r="I79" i="96"/>
  <c r="J79" i="96" s="1"/>
  <c r="I248" i="96"/>
  <c r="J248" i="96" s="1"/>
  <c r="J238" i="96"/>
  <c r="J114" i="96"/>
  <c r="I249" i="96"/>
  <c r="J249" i="96" s="1"/>
  <c r="I245" i="96"/>
  <c r="J245" i="96" s="1"/>
  <c r="I241" i="96"/>
  <c r="J241" i="96" s="1"/>
  <c r="I237" i="96"/>
  <c r="J237" i="96" s="1"/>
  <c r="I233" i="96"/>
  <c r="J233" i="96" s="1"/>
  <c r="I229" i="96"/>
  <c r="J229" i="96" s="1"/>
  <c r="I225" i="96"/>
  <c r="J225" i="96" s="1"/>
  <c r="I221" i="96"/>
  <c r="J221" i="96" s="1"/>
  <c r="I217" i="96"/>
  <c r="J217" i="96" s="1"/>
  <c r="I213" i="96"/>
  <c r="J213" i="96" s="1"/>
  <c r="I209" i="96"/>
  <c r="J209" i="96" s="1"/>
  <c r="I205" i="96"/>
  <c r="J205" i="96" s="1"/>
  <c r="I201" i="96"/>
  <c r="J201" i="96" s="1"/>
  <c r="I197" i="96"/>
  <c r="J197" i="96" s="1"/>
  <c r="I193" i="96"/>
  <c r="J193" i="96" s="1"/>
  <c r="I189" i="96"/>
  <c r="J189" i="96" s="1"/>
  <c r="I185" i="96"/>
  <c r="J185" i="96" s="1"/>
  <c r="I181" i="96"/>
  <c r="J181" i="96" s="1"/>
  <c r="I177" i="96"/>
  <c r="J177" i="96" s="1"/>
  <c r="I173" i="96"/>
  <c r="J173" i="96" s="1"/>
  <c r="I169" i="96"/>
  <c r="J169" i="96" s="1"/>
  <c r="I165" i="96"/>
  <c r="J165" i="96" s="1"/>
  <c r="I161" i="96"/>
  <c r="J161" i="96" s="1"/>
  <c r="I157" i="96"/>
  <c r="J157" i="96" s="1"/>
  <c r="I153" i="96"/>
  <c r="J153" i="96" s="1"/>
  <c r="I149" i="96"/>
  <c r="J149" i="96" s="1"/>
  <c r="I145" i="96"/>
  <c r="J145" i="96" s="1"/>
  <c r="I240" i="96"/>
  <c r="J240" i="96" s="1"/>
  <c r="I236" i="96"/>
  <c r="J236" i="96" s="1"/>
  <c r="I232" i="96"/>
  <c r="J232" i="96" s="1"/>
  <c r="I228" i="96"/>
  <c r="J228" i="96" s="1"/>
  <c r="I224" i="96"/>
  <c r="J224" i="96" s="1"/>
  <c r="I220" i="96"/>
  <c r="J220" i="96" s="1"/>
  <c r="I216" i="96"/>
  <c r="J216" i="96" s="1"/>
  <c r="I212" i="96"/>
  <c r="J212" i="96" s="1"/>
  <c r="I208" i="96"/>
  <c r="J208" i="96" s="1"/>
  <c r="I204" i="96"/>
  <c r="J204" i="96" s="1"/>
  <c r="I200" i="96"/>
  <c r="J200" i="96" s="1"/>
  <c r="I196" i="96"/>
  <c r="J196" i="96" s="1"/>
  <c r="I192" i="96"/>
  <c r="J192" i="96" s="1"/>
  <c r="I188" i="96"/>
  <c r="J188" i="96" s="1"/>
  <c r="I184" i="96"/>
  <c r="J184" i="96" s="1"/>
  <c r="I180" i="96"/>
  <c r="J180" i="96" s="1"/>
  <c r="I176" i="96"/>
  <c r="J176" i="96" s="1"/>
  <c r="I172" i="96"/>
  <c r="J172" i="96" s="1"/>
  <c r="I168" i="96"/>
  <c r="J168" i="96" s="1"/>
  <c r="I164" i="96"/>
  <c r="J164" i="96" s="1"/>
  <c r="I160" i="96"/>
  <c r="J160" i="96" s="1"/>
  <c r="I156" i="96"/>
  <c r="J156" i="96" s="1"/>
  <c r="I152" i="96"/>
  <c r="J152" i="96" s="1"/>
  <c r="I148" i="96"/>
  <c r="J148" i="96" s="1"/>
  <c r="I144" i="96"/>
  <c r="J144" i="96" s="1"/>
  <c r="I140" i="96"/>
  <c r="J140" i="96" s="1"/>
  <c r="I136" i="96"/>
  <c r="J136" i="96" s="1"/>
  <c r="I132" i="96"/>
  <c r="J132" i="96" s="1"/>
  <c r="I128" i="96"/>
  <c r="J128" i="96" s="1"/>
  <c r="I251" i="96"/>
  <c r="J251" i="96" s="1"/>
  <c r="I247" i="96"/>
  <c r="J247" i="96" s="1"/>
  <c r="I243" i="96"/>
  <c r="J243" i="96" s="1"/>
  <c r="I239" i="96"/>
  <c r="J239" i="96" s="1"/>
  <c r="I235" i="96"/>
  <c r="J235" i="96" s="1"/>
  <c r="I231" i="96"/>
  <c r="J231" i="96" s="1"/>
  <c r="I227" i="96"/>
  <c r="J227" i="96" s="1"/>
  <c r="I223" i="96"/>
  <c r="J223" i="96" s="1"/>
  <c r="I219" i="96"/>
  <c r="J219" i="96" s="1"/>
  <c r="I215" i="96"/>
  <c r="J215" i="96" s="1"/>
  <c r="I211" i="96"/>
  <c r="J211" i="96" s="1"/>
  <c r="I207" i="96"/>
  <c r="J207" i="96" s="1"/>
  <c r="I203" i="96"/>
  <c r="J203" i="96" s="1"/>
  <c r="I199" i="96"/>
  <c r="J199" i="96" s="1"/>
  <c r="I195" i="96"/>
  <c r="J195" i="96" s="1"/>
  <c r="I191" i="96"/>
  <c r="J191" i="96" s="1"/>
  <c r="I187" i="96"/>
  <c r="J187" i="96" s="1"/>
  <c r="I183" i="96"/>
  <c r="J183" i="96" s="1"/>
  <c r="I179" i="96"/>
  <c r="J179" i="96" s="1"/>
  <c r="I175" i="96"/>
  <c r="J175" i="96" s="1"/>
  <c r="I171" i="96"/>
  <c r="J171" i="96" s="1"/>
  <c r="I167" i="96"/>
  <c r="J167" i="96" s="1"/>
  <c r="I163" i="96"/>
  <c r="J163" i="96" s="1"/>
  <c r="I155" i="96"/>
  <c r="J155" i="96" s="1"/>
  <c r="I151" i="96"/>
  <c r="J151" i="96" s="1"/>
  <c r="I147" i="96"/>
  <c r="J147" i="96" s="1"/>
  <c r="I143" i="96"/>
  <c r="J143" i="96" s="1"/>
  <c r="I139" i="96"/>
  <c r="J139" i="96" s="1"/>
  <c r="I135" i="96"/>
  <c r="J135" i="96" s="1"/>
  <c r="I131" i="96"/>
  <c r="J131" i="96" s="1"/>
  <c r="L49" i="5"/>
  <c r="K49" i="5"/>
  <c r="H68" i="5" l="1"/>
  <c r="L37" i="5"/>
  <c r="K37" i="5"/>
  <c r="K13" i="5"/>
  <c r="M61" i="5" l="1"/>
  <c r="Z39" i="102" l="1"/>
  <c r="AA39" i="102" s="1"/>
  <c r="G9" i="4" s="1"/>
  <c r="G36" i="123" s="1"/>
  <c r="G42" i="123" s="1"/>
  <c r="S221" i="123" l="1"/>
  <c r="I6" i="110"/>
  <c r="I5" i="110"/>
  <c r="I21" i="110"/>
  <c r="G89" i="99" l="1"/>
  <c r="AD39" i="109" l="1"/>
  <c r="AC39" i="109"/>
  <c r="M15" i="4" s="1"/>
  <c r="AD39" i="107"/>
  <c r="AC39" i="107"/>
  <c r="L15" i="4" s="1"/>
  <c r="AD39" i="106"/>
  <c r="AC39" i="106"/>
  <c r="K15" i="4" s="1"/>
  <c r="AD39" i="105"/>
  <c r="AC39" i="105"/>
  <c r="J15" i="4" s="1"/>
  <c r="AD39" i="104"/>
  <c r="I15" i="4"/>
  <c r="AD39" i="103"/>
  <c r="AC39" i="103"/>
  <c r="H15" i="4" s="1"/>
  <c r="AD39" i="102"/>
  <c r="AC39" i="102"/>
  <c r="G15" i="4" s="1"/>
  <c r="AD39" i="101"/>
  <c r="AC39" i="101"/>
  <c r="F15" i="4" s="1"/>
  <c r="AD39" i="100"/>
  <c r="AC39" i="100"/>
  <c r="E15" i="4" s="1"/>
  <c r="AD39" i="99"/>
  <c r="AC39" i="99"/>
  <c r="D15" i="4" s="1"/>
  <c r="AD39" i="96"/>
  <c r="AC39" i="96"/>
  <c r="C15" i="4" s="1"/>
  <c r="S75" i="95"/>
  <c r="G75" i="95"/>
  <c r="I75" i="95" s="1"/>
  <c r="S74" i="95"/>
  <c r="G74" i="95"/>
  <c r="I74" i="95" s="1"/>
  <c r="S73" i="95"/>
  <c r="G73" i="95"/>
  <c r="I73" i="95" s="1"/>
  <c r="S72" i="95"/>
  <c r="G72" i="95"/>
  <c r="I72" i="95" s="1"/>
  <c r="AV76" i="95"/>
  <c r="AT77" i="95" s="1"/>
  <c r="AP76" i="95"/>
  <c r="AO77" i="95" s="1"/>
  <c r="G36" i="109"/>
  <c r="H36" i="109" s="1"/>
  <c r="G37" i="109"/>
  <c r="H37" i="109" s="1"/>
  <c r="G38" i="109"/>
  <c r="H38" i="109" s="1"/>
  <c r="G39" i="109"/>
  <c r="H39" i="109" s="1"/>
  <c r="G40" i="109"/>
  <c r="H40" i="109" s="1"/>
  <c r="G41" i="109"/>
  <c r="H41" i="109" s="1"/>
  <c r="G42" i="109"/>
  <c r="H42" i="109" s="1"/>
  <c r="G43" i="109"/>
  <c r="H43" i="109" s="1"/>
  <c r="G44" i="109"/>
  <c r="H44" i="109" s="1"/>
  <c r="G45" i="109"/>
  <c r="H45" i="109" s="1"/>
  <c r="G46" i="109"/>
  <c r="H46" i="109" s="1"/>
  <c r="G47" i="109"/>
  <c r="H47" i="109" s="1"/>
  <c r="G48" i="109"/>
  <c r="H48" i="109" s="1"/>
  <c r="G49" i="109"/>
  <c r="H49" i="109" s="1"/>
  <c r="G50" i="109"/>
  <c r="H50" i="109" s="1"/>
  <c r="G51" i="109"/>
  <c r="H51" i="109" s="1"/>
  <c r="G52" i="109"/>
  <c r="H52" i="109" s="1"/>
  <c r="G53" i="109"/>
  <c r="H53" i="109" s="1"/>
  <c r="G54" i="109"/>
  <c r="H54" i="109" s="1"/>
  <c r="G55" i="109"/>
  <c r="H55" i="109" s="1"/>
  <c r="G56" i="109"/>
  <c r="H56" i="109" s="1"/>
  <c r="G57" i="109"/>
  <c r="H57" i="109" s="1"/>
  <c r="G58" i="109"/>
  <c r="H58" i="109" s="1"/>
  <c r="G59" i="109"/>
  <c r="H59" i="109" s="1"/>
  <c r="G60" i="109"/>
  <c r="H60" i="109" s="1"/>
  <c r="G61" i="109"/>
  <c r="H61" i="109" s="1"/>
  <c r="G62" i="109"/>
  <c r="H62" i="109" s="1"/>
  <c r="G63" i="109"/>
  <c r="H63" i="109" s="1"/>
  <c r="G64" i="109"/>
  <c r="H64" i="109" s="1"/>
  <c r="G65" i="109"/>
  <c r="H65" i="109" s="1"/>
  <c r="G66" i="109"/>
  <c r="G67" i="109"/>
  <c r="G68" i="109"/>
  <c r="G69" i="109"/>
  <c r="G70" i="109"/>
  <c r="G71" i="109"/>
  <c r="G72" i="109"/>
  <c r="G73" i="109"/>
  <c r="G74" i="109"/>
  <c r="G75" i="109"/>
  <c r="G76" i="109"/>
  <c r="G77" i="109"/>
  <c r="G78" i="109"/>
  <c r="G79" i="109"/>
  <c r="G80" i="109"/>
  <c r="G81" i="109"/>
  <c r="G82" i="109"/>
  <c r="G83" i="109"/>
  <c r="G84" i="109"/>
  <c r="G85" i="109"/>
  <c r="G86" i="109"/>
  <c r="G87" i="109"/>
  <c r="G88" i="109"/>
  <c r="I88" i="109" s="1"/>
  <c r="G89" i="109"/>
  <c r="I89" i="109" s="1"/>
  <c r="G90" i="109"/>
  <c r="I90" i="109" s="1"/>
  <c r="G91" i="109"/>
  <c r="I91" i="109" s="1"/>
  <c r="G92" i="109"/>
  <c r="I92" i="109" s="1"/>
  <c r="G93" i="109"/>
  <c r="I93" i="109" s="1"/>
  <c r="G94" i="109"/>
  <c r="I94" i="109" s="1"/>
  <c r="G95" i="109"/>
  <c r="I95" i="109" s="1"/>
  <c r="G96" i="109"/>
  <c r="I96" i="109" s="1"/>
  <c r="G97" i="109"/>
  <c r="I97" i="109" s="1"/>
  <c r="G98" i="109"/>
  <c r="I98" i="109" s="1"/>
  <c r="G99" i="109"/>
  <c r="I99" i="109" s="1"/>
  <c r="G100" i="109"/>
  <c r="I100" i="109" s="1"/>
  <c r="G101" i="109"/>
  <c r="I101" i="109" s="1"/>
  <c r="G102" i="109"/>
  <c r="I102" i="109" s="1"/>
  <c r="G103" i="109"/>
  <c r="I103" i="109" s="1"/>
  <c r="G104" i="109"/>
  <c r="I104" i="109" s="1"/>
  <c r="G105" i="109"/>
  <c r="I105" i="109" s="1"/>
  <c r="G106" i="109"/>
  <c r="I106" i="109" s="1"/>
  <c r="G107" i="109"/>
  <c r="I107" i="109" s="1"/>
  <c r="G108" i="109"/>
  <c r="I108" i="109" s="1"/>
  <c r="G109" i="109"/>
  <c r="I109" i="109" s="1"/>
  <c r="G110" i="109"/>
  <c r="I110" i="109" s="1"/>
  <c r="G111" i="109"/>
  <c r="I111" i="109" s="1"/>
  <c r="G112" i="109"/>
  <c r="I112" i="109" s="1"/>
  <c r="G113" i="109"/>
  <c r="I113" i="109" s="1"/>
  <c r="G114" i="109"/>
  <c r="I114" i="109" s="1"/>
  <c r="G115" i="109"/>
  <c r="I115" i="109" s="1"/>
  <c r="G116" i="109"/>
  <c r="I116" i="109" s="1"/>
  <c r="G117" i="109"/>
  <c r="I117" i="109" s="1"/>
  <c r="G118" i="109"/>
  <c r="I118" i="109" s="1"/>
  <c r="G119" i="109"/>
  <c r="I119" i="109" s="1"/>
  <c r="G120" i="109"/>
  <c r="I120" i="109" s="1"/>
  <c r="G121" i="109"/>
  <c r="I121" i="109" s="1"/>
  <c r="G122" i="109"/>
  <c r="I122" i="109" s="1"/>
  <c r="G123" i="109"/>
  <c r="I123" i="109" s="1"/>
  <c r="G124" i="109"/>
  <c r="I124" i="109" s="1"/>
  <c r="G125" i="109"/>
  <c r="I125" i="109" s="1"/>
  <c r="G126" i="109"/>
  <c r="I126" i="109" s="1"/>
  <c r="G127" i="109"/>
  <c r="I127" i="109" s="1"/>
  <c r="G128" i="109"/>
  <c r="I128" i="109" s="1"/>
  <c r="G129" i="109"/>
  <c r="I129" i="109" s="1"/>
  <c r="G130" i="109"/>
  <c r="I130" i="109" s="1"/>
  <c r="G131" i="109"/>
  <c r="I131" i="109" s="1"/>
  <c r="G132" i="109"/>
  <c r="I132" i="109" s="1"/>
  <c r="G133" i="109"/>
  <c r="I133" i="109" s="1"/>
  <c r="G134" i="109"/>
  <c r="I134" i="109" s="1"/>
  <c r="G135" i="109"/>
  <c r="I135" i="109" s="1"/>
  <c r="G136" i="109"/>
  <c r="I136" i="109" s="1"/>
  <c r="G137" i="109"/>
  <c r="I137" i="109" s="1"/>
  <c r="G138" i="109"/>
  <c r="I138" i="109" s="1"/>
  <c r="G139" i="109"/>
  <c r="I139" i="109" s="1"/>
  <c r="G140" i="109"/>
  <c r="I140" i="109" s="1"/>
  <c r="G141" i="109"/>
  <c r="I141" i="109" s="1"/>
  <c r="G142" i="109"/>
  <c r="I142" i="109" s="1"/>
  <c r="G143" i="109"/>
  <c r="I143" i="109" s="1"/>
  <c r="G144" i="109"/>
  <c r="I144" i="109" s="1"/>
  <c r="G145" i="109"/>
  <c r="I145" i="109" s="1"/>
  <c r="G146" i="109"/>
  <c r="I146" i="109" s="1"/>
  <c r="G147" i="109"/>
  <c r="I147" i="109" s="1"/>
  <c r="G148" i="109"/>
  <c r="I148" i="109" s="1"/>
  <c r="G149" i="109"/>
  <c r="I149" i="109" s="1"/>
  <c r="G150" i="109"/>
  <c r="I150" i="109" s="1"/>
  <c r="G151" i="109"/>
  <c r="I151" i="109" s="1"/>
  <c r="G152" i="109"/>
  <c r="I152" i="109" s="1"/>
  <c r="G153" i="109"/>
  <c r="I153" i="109" s="1"/>
  <c r="G154" i="109"/>
  <c r="I154" i="109" s="1"/>
  <c r="G155" i="109"/>
  <c r="I155" i="109" s="1"/>
  <c r="G156" i="109"/>
  <c r="I156" i="109" s="1"/>
  <c r="G157" i="109"/>
  <c r="I157" i="109" s="1"/>
  <c r="G158" i="109"/>
  <c r="I158" i="109" s="1"/>
  <c r="G159" i="109"/>
  <c r="I159" i="109" s="1"/>
  <c r="G160" i="109"/>
  <c r="I160" i="109" s="1"/>
  <c r="G161" i="109"/>
  <c r="I161" i="109" s="1"/>
  <c r="G162" i="109"/>
  <c r="I162" i="109" s="1"/>
  <c r="G163" i="109"/>
  <c r="I163" i="109" s="1"/>
  <c r="G164" i="109"/>
  <c r="I164" i="109" s="1"/>
  <c r="G165" i="109"/>
  <c r="I165" i="109" s="1"/>
  <c r="G166" i="109"/>
  <c r="I166" i="109" s="1"/>
  <c r="G167" i="109"/>
  <c r="I167" i="109" s="1"/>
  <c r="G168" i="109"/>
  <c r="I168" i="109" s="1"/>
  <c r="G169" i="109"/>
  <c r="I169" i="109" s="1"/>
  <c r="G170" i="109"/>
  <c r="H170" i="109" s="1"/>
  <c r="G171" i="109"/>
  <c r="H171" i="109" s="1"/>
  <c r="G172" i="109"/>
  <c r="I172" i="109" s="1"/>
  <c r="G173" i="109"/>
  <c r="H173" i="109" s="1"/>
  <c r="G174" i="109"/>
  <c r="H174" i="109" s="1"/>
  <c r="G175" i="109"/>
  <c r="H175" i="109" s="1"/>
  <c r="G176" i="109"/>
  <c r="I176" i="109" s="1"/>
  <c r="G177" i="109"/>
  <c r="I177" i="109" s="1"/>
  <c r="G178" i="109"/>
  <c r="H178" i="109" s="1"/>
  <c r="G179" i="109"/>
  <c r="H179" i="109" s="1"/>
  <c r="G180" i="109"/>
  <c r="I180" i="109" s="1"/>
  <c r="G181" i="109"/>
  <c r="H181" i="109" s="1"/>
  <c r="G182" i="109"/>
  <c r="H182" i="109" s="1"/>
  <c r="G183" i="109"/>
  <c r="H183" i="109" s="1"/>
  <c r="G184" i="109"/>
  <c r="I184" i="109" s="1"/>
  <c r="G185" i="109"/>
  <c r="I185" i="109" s="1"/>
  <c r="G186" i="109"/>
  <c r="H186" i="109" s="1"/>
  <c r="G187" i="109"/>
  <c r="H187" i="109" s="1"/>
  <c r="G188" i="109"/>
  <c r="I188" i="109" s="1"/>
  <c r="G189" i="109"/>
  <c r="H189" i="109" s="1"/>
  <c r="G190" i="109"/>
  <c r="H190" i="109" s="1"/>
  <c r="G191" i="109"/>
  <c r="H191" i="109" s="1"/>
  <c r="G192" i="109"/>
  <c r="I192" i="109" s="1"/>
  <c r="G193" i="109"/>
  <c r="I193" i="109" s="1"/>
  <c r="G194" i="109"/>
  <c r="H194" i="109" s="1"/>
  <c r="G195" i="109"/>
  <c r="I195" i="109" s="1"/>
  <c r="G196" i="109"/>
  <c r="I196" i="109" s="1"/>
  <c r="G197" i="109"/>
  <c r="H197" i="109" s="1"/>
  <c r="G198" i="109"/>
  <c r="H198" i="109" s="1"/>
  <c r="G199" i="109"/>
  <c r="H199" i="109" s="1"/>
  <c r="G200" i="109"/>
  <c r="H200" i="109" s="1"/>
  <c r="G201" i="109"/>
  <c r="I201" i="109" s="1"/>
  <c r="G202" i="109"/>
  <c r="H202" i="109" s="1"/>
  <c r="G203" i="109"/>
  <c r="H203" i="109" s="1"/>
  <c r="G204" i="109"/>
  <c r="H204" i="109" s="1"/>
  <c r="G205" i="109"/>
  <c r="H205" i="109" s="1"/>
  <c r="G206" i="109"/>
  <c r="I206" i="109" s="1"/>
  <c r="G207" i="109"/>
  <c r="H207" i="109" s="1"/>
  <c r="G208" i="109"/>
  <c r="H208" i="109" s="1"/>
  <c r="G209" i="109"/>
  <c r="H209" i="109" s="1"/>
  <c r="G210" i="109"/>
  <c r="H210" i="109" s="1"/>
  <c r="G211" i="109"/>
  <c r="I211" i="109" s="1"/>
  <c r="G212" i="109"/>
  <c r="I212" i="109" s="1"/>
  <c r="G213" i="109"/>
  <c r="H213" i="109" s="1"/>
  <c r="G214" i="109"/>
  <c r="H214" i="109" s="1"/>
  <c r="G215" i="109"/>
  <c r="H215" i="109" s="1"/>
  <c r="G216" i="109"/>
  <c r="H216" i="109" s="1"/>
  <c r="G217" i="109"/>
  <c r="I217" i="109" s="1"/>
  <c r="G218" i="109"/>
  <c r="H218" i="109" s="1"/>
  <c r="G219" i="109"/>
  <c r="I219" i="109" s="1"/>
  <c r="G220" i="109"/>
  <c r="H220" i="109" s="1"/>
  <c r="G221" i="109"/>
  <c r="H221" i="109" s="1"/>
  <c r="G222" i="109"/>
  <c r="I222" i="109" s="1"/>
  <c r="G223" i="109"/>
  <c r="H223" i="109" s="1"/>
  <c r="G224" i="109"/>
  <c r="H224" i="109" s="1"/>
  <c r="G225" i="109"/>
  <c r="H225" i="109" s="1"/>
  <c r="G226" i="109"/>
  <c r="H226" i="109" s="1"/>
  <c r="G227" i="109"/>
  <c r="I227" i="109" s="1"/>
  <c r="G228" i="109"/>
  <c r="I228" i="109" s="1"/>
  <c r="G229" i="109"/>
  <c r="H229" i="109" s="1"/>
  <c r="G230" i="109"/>
  <c r="H230" i="109" s="1"/>
  <c r="G231" i="109"/>
  <c r="H231" i="109" s="1"/>
  <c r="G232" i="109"/>
  <c r="H232" i="109" s="1"/>
  <c r="G233" i="109"/>
  <c r="I233" i="109" s="1"/>
  <c r="G234" i="109"/>
  <c r="H234" i="109" s="1"/>
  <c r="G235" i="109"/>
  <c r="H235" i="109" s="1"/>
  <c r="G236" i="109"/>
  <c r="I236" i="109" s="1"/>
  <c r="G237" i="109"/>
  <c r="I237" i="109" s="1"/>
  <c r="G238" i="109"/>
  <c r="H238" i="109" s="1"/>
  <c r="G239" i="109"/>
  <c r="H239" i="109" s="1"/>
  <c r="G240" i="109"/>
  <c r="H240" i="109" s="1"/>
  <c r="G241" i="109"/>
  <c r="I241" i="109" s="1"/>
  <c r="G242" i="109"/>
  <c r="H242" i="109" s="1"/>
  <c r="G243" i="109"/>
  <c r="I243" i="109" s="1"/>
  <c r="G244" i="109"/>
  <c r="H244" i="109" s="1"/>
  <c r="G245" i="109"/>
  <c r="I245" i="109" s="1"/>
  <c r="G246" i="109"/>
  <c r="H246" i="109" s="1"/>
  <c r="G247" i="109"/>
  <c r="I247" i="109" s="1"/>
  <c r="G248" i="109"/>
  <c r="H248" i="109" s="1"/>
  <c r="G249" i="109"/>
  <c r="I249" i="109" s="1"/>
  <c r="G250" i="109"/>
  <c r="H250" i="109" s="1"/>
  <c r="G251" i="109"/>
  <c r="H251" i="109" s="1"/>
  <c r="S36" i="109"/>
  <c r="S37" i="109"/>
  <c r="S38" i="109"/>
  <c r="S39" i="109"/>
  <c r="S40" i="109"/>
  <c r="S41" i="109"/>
  <c r="S42" i="109"/>
  <c r="S43" i="109"/>
  <c r="S44" i="109"/>
  <c r="S45" i="109"/>
  <c r="S46" i="109"/>
  <c r="S47" i="109"/>
  <c r="S48" i="109"/>
  <c r="S49" i="109"/>
  <c r="S50" i="109"/>
  <c r="S51" i="109"/>
  <c r="S52" i="109"/>
  <c r="S53" i="109"/>
  <c r="S54" i="109"/>
  <c r="S55" i="109"/>
  <c r="S56" i="109"/>
  <c r="S57" i="109"/>
  <c r="S58" i="109"/>
  <c r="S59" i="109"/>
  <c r="S60" i="109"/>
  <c r="S61" i="109"/>
  <c r="S62" i="109"/>
  <c r="S63" i="109"/>
  <c r="S64" i="109"/>
  <c r="S65" i="109"/>
  <c r="S66" i="109"/>
  <c r="S67" i="109"/>
  <c r="S68" i="109"/>
  <c r="S69" i="109"/>
  <c r="S70" i="109"/>
  <c r="S71" i="109"/>
  <c r="S72" i="109"/>
  <c r="S73" i="109"/>
  <c r="S74" i="109"/>
  <c r="S75" i="109"/>
  <c r="S76" i="109"/>
  <c r="S77" i="109"/>
  <c r="S78" i="109"/>
  <c r="S79" i="109"/>
  <c r="S80" i="109"/>
  <c r="S81" i="109"/>
  <c r="S82" i="109"/>
  <c r="S83" i="109"/>
  <c r="S84" i="109"/>
  <c r="S85" i="109"/>
  <c r="S86" i="109"/>
  <c r="S87" i="109"/>
  <c r="S88" i="109"/>
  <c r="S89" i="109"/>
  <c r="S90" i="109"/>
  <c r="S91" i="109"/>
  <c r="S92" i="109"/>
  <c r="S93" i="109"/>
  <c r="S94" i="109"/>
  <c r="S95" i="109"/>
  <c r="S96" i="109"/>
  <c r="S97" i="109"/>
  <c r="S98" i="109"/>
  <c r="S99" i="109"/>
  <c r="S100" i="109"/>
  <c r="S101" i="109"/>
  <c r="S102" i="109"/>
  <c r="S103" i="109"/>
  <c r="S104" i="109"/>
  <c r="S105" i="109"/>
  <c r="S106" i="109"/>
  <c r="S107" i="109"/>
  <c r="S108" i="109"/>
  <c r="S109" i="109"/>
  <c r="S110" i="109"/>
  <c r="S111" i="109"/>
  <c r="S112" i="109"/>
  <c r="S113" i="109"/>
  <c r="S114" i="109"/>
  <c r="S115" i="109"/>
  <c r="S116" i="109"/>
  <c r="S117" i="109"/>
  <c r="S118" i="109"/>
  <c r="S119" i="109"/>
  <c r="S120" i="109"/>
  <c r="S121" i="109"/>
  <c r="S122" i="109"/>
  <c r="S123" i="109"/>
  <c r="S124" i="109"/>
  <c r="S125" i="109"/>
  <c r="S126" i="109"/>
  <c r="S127" i="109"/>
  <c r="S128" i="109"/>
  <c r="S129" i="109"/>
  <c r="S130" i="109"/>
  <c r="S131" i="109"/>
  <c r="S132" i="109"/>
  <c r="S133" i="109"/>
  <c r="S134" i="109"/>
  <c r="S135" i="109"/>
  <c r="S136" i="109"/>
  <c r="S137" i="109"/>
  <c r="S138" i="109"/>
  <c r="S139" i="109"/>
  <c r="S140" i="109"/>
  <c r="S141" i="109"/>
  <c r="S142" i="109"/>
  <c r="S143" i="109"/>
  <c r="S144" i="109"/>
  <c r="S145" i="109"/>
  <c r="S146" i="109"/>
  <c r="S147" i="109"/>
  <c r="S148" i="109"/>
  <c r="S149" i="109"/>
  <c r="S150" i="109"/>
  <c r="S151" i="109"/>
  <c r="S152" i="109"/>
  <c r="S153" i="109"/>
  <c r="S154" i="109"/>
  <c r="S155" i="109"/>
  <c r="S156" i="109"/>
  <c r="S157" i="109"/>
  <c r="S158" i="109"/>
  <c r="S159" i="109"/>
  <c r="S160" i="109"/>
  <c r="S161" i="109"/>
  <c r="S162" i="109"/>
  <c r="S163" i="109"/>
  <c r="S164" i="109"/>
  <c r="S165" i="109"/>
  <c r="S166" i="109"/>
  <c r="S167" i="109"/>
  <c r="S168" i="109"/>
  <c r="S169" i="109"/>
  <c r="S170" i="109"/>
  <c r="S171" i="109"/>
  <c r="S172" i="109"/>
  <c r="S173" i="109"/>
  <c r="S174" i="109"/>
  <c r="S175" i="109"/>
  <c r="S176" i="109"/>
  <c r="S177" i="109"/>
  <c r="S178" i="109"/>
  <c r="S179" i="109"/>
  <c r="S180" i="109"/>
  <c r="S181" i="109"/>
  <c r="S182" i="109"/>
  <c r="S183" i="109"/>
  <c r="S184" i="109"/>
  <c r="S185" i="109"/>
  <c r="S186" i="109"/>
  <c r="S187" i="109"/>
  <c r="S188" i="109"/>
  <c r="S189" i="109"/>
  <c r="S190" i="109"/>
  <c r="S191" i="109"/>
  <c r="S192" i="109"/>
  <c r="S193" i="109"/>
  <c r="S194" i="109"/>
  <c r="S195" i="109"/>
  <c r="S196" i="109"/>
  <c r="S197" i="109"/>
  <c r="S198" i="109"/>
  <c r="S199" i="109"/>
  <c r="S200" i="109"/>
  <c r="S201" i="109"/>
  <c r="S202" i="109"/>
  <c r="S203" i="109"/>
  <c r="S204" i="109"/>
  <c r="S205" i="109"/>
  <c r="S206" i="109"/>
  <c r="S207" i="109"/>
  <c r="S208" i="109"/>
  <c r="S209" i="109"/>
  <c r="S210" i="109"/>
  <c r="S211" i="109"/>
  <c r="S212" i="109"/>
  <c r="S213" i="109"/>
  <c r="S214" i="109"/>
  <c r="S215" i="109"/>
  <c r="S216" i="109"/>
  <c r="S217" i="109"/>
  <c r="S218" i="109"/>
  <c r="S219" i="109"/>
  <c r="S220" i="109"/>
  <c r="S221" i="109"/>
  <c r="S222" i="109"/>
  <c r="S223" i="109"/>
  <c r="S224" i="109"/>
  <c r="S225" i="109"/>
  <c r="S226" i="109"/>
  <c r="S227" i="109"/>
  <c r="S228" i="109"/>
  <c r="S229" i="109"/>
  <c r="S230" i="109"/>
  <c r="S231" i="109"/>
  <c r="S232" i="109"/>
  <c r="S233" i="109"/>
  <c r="S234" i="109"/>
  <c r="S235" i="109"/>
  <c r="S236" i="109"/>
  <c r="S237" i="109"/>
  <c r="S238" i="109"/>
  <c r="S239" i="109"/>
  <c r="S240" i="109"/>
  <c r="S241" i="109"/>
  <c r="S242" i="109"/>
  <c r="S243" i="109"/>
  <c r="S244" i="109"/>
  <c r="S245" i="109"/>
  <c r="S246" i="109"/>
  <c r="S247" i="109"/>
  <c r="S248" i="109"/>
  <c r="S249" i="109"/>
  <c r="S250" i="109"/>
  <c r="S251" i="109"/>
  <c r="I248" i="109" l="1"/>
  <c r="H137" i="109"/>
  <c r="I246" i="109"/>
  <c r="H236" i="109"/>
  <c r="H206" i="109"/>
  <c r="L206" i="109" s="1"/>
  <c r="H247" i="109"/>
  <c r="H219" i="109"/>
  <c r="I182" i="109"/>
  <c r="L182" i="109" s="1"/>
  <c r="J182" i="109" s="1"/>
  <c r="I240" i="109"/>
  <c r="L240" i="109"/>
  <c r="J240" i="109" s="1"/>
  <c r="H249" i="109"/>
  <c r="L249" i="109" s="1"/>
  <c r="J249" i="109" s="1"/>
  <c r="H193" i="109"/>
  <c r="H241" i="109"/>
  <c r="L241" i="109" s="1"/>
  <c r="J241" i="109" s="1"/>
  <c r="H217" i="109"/>
  <c r="H211" i="109"/>
  <c r="I194" i="109"/>
  <c r="H89" i="109"/>
  <c r="H245" i="109"/>
  <c r="L245" i="109" s="1"/>
  <c r="J245" i="109" s="1"/>
  <c r="H222" i="109"/>
  <c r="L222" i="109" s="1"/>
  <c r="J222" i="109" s="1"/>
  <c r="I199" i="109"/>
  <c r="H157" i="109"/>
  <c r="I209" i="109"/>
  <c r="I203" i="109"/>
  <c r="L203" i="109" s="1"/>
  <c r="J203" i="109" s="1"/>
  <c r="I198" i="109"/>
  <c r="L198" i="109" s="1"/>
  <c r="J198" i="109" s="1"/>
  <c r="H185" i="109"/>
  <c r="H243" i="109"/>
  <c r="L243" i="109" s="1"/>
  <c r="J243" i="109" s="1"/>
  <c r="I214" i="109"/>
  <c r="L214" i="109" s="1"/>
  <c r="J214" i="109" s="1"/>
  <c r="I178" i="109"/>
  <c r="L247" i="109"/>
  <c r="J247" i="109" s="1"/>
  <c r="I239" i="109"/>
  <c r="L239" i="109" s="1"/>
  <c r="J239" i="109" s="1"/>
  <c r="H201" i="109"/>
  <c r="L201" i="109" s="1"/>
  <c r="J201" i="109" s="1"/>
  <c r="I251" i="109"/>
  <c r="L251" i="109" s="1"/>
  <c r="J251" i="109" s="1"/>
  <c r="I244" i="109"/>
  <c r="L244" i="109" s="1"/>
  <c r="J244" i="109" s="1"/>
  <c r="I242" i="109"/>
  <c r="L242" i="109" s="1"/>
  <c r="J242" i="109" s="1"/>
  <c r="I235" i="109"/>
  <c r="L235" i="109" s="1"/>
  <c r="J235" i="109" s="1"/>
  <c r="I230" i="109"/>
  <c r="L230" i="109" s="1"/>
  <c r="J230" i="109" s="1"/>
  <c r="I225" i="109"/>
  <c r="L225" i="109" s="1"/>
  <c r="J225" i="109" s="1"/>
  <c r="L199" i="109"/>
  <c r="J199" i="109" s="1"/>
  <c r="L178" i="109"/>
  <c r="J178" i="109" s="1"/>
  <c r="H165" i="109"/>
  <c r="H145" i="109"/>
  <c r="L145" i="109" s="1"/>
  <c r="H117" i="109"/>
  <c r="L117" i="109" s="1"/>
  <c r="H237" i="109"/>
  <c r="L237" i="109" s="1"/>
  <c r="J237" i="109" s="1"/>
  <c r="L209" i="109"/>
  <c r="H176" i="109"/>
  <c r="L176" i="109" s="1"/>
  <c r="J176" i="109" s="1"/>
  <c r="H109" i="109"/>
  <c r="L109" i="109" s="1"/>
  <c r="L248" i="109"/>
  <c r="J248" i="109" s="1"/>
  <c r="L246" i="109"/>
  <c r="J246" i="109" s="1"/>
  <c r="H149" i="109"/>
  <c r="L149" i="109" s="1"/>
  <c r="H121" i="109"/>
  <c r="H101" i="109"/>
  <c r="I250" i="109"/>
  <c r="L250" i="109" s="1"/>
  <c r="J250" i="109" s="1"/>
  <c r="H233" i="109"/>
  <c r="L233" i="109" s="1"/>
  <c r="J233" i="109" s="1"/>
  <c r="H227" i="109"/>
  <c r="L227" i="109" s="1"/>
  <c r="L236" i="109"/>
  <c r="J236" i="109" s="1"/>
  <c r="H195" i="109"/>
  <c r="L195" i="109" s="1"/>
  <c r="I190" i="109"/>
  <c r="L190" i="109" s="1"/>
  <c r="J190" i="109" s="1"/>
  <c r="I174" i="109"/>
  <c r="L174" i="109" s="1"/>
  <c r="J174" i="109" s="1"/>
  <c r="H113" i="109"/>
  <c r="L113" i="109" s="1"/>
  <c r="I238" i="109"/>
  <c r="L238" i="109" s="1"/>
  <c r="J238" i="109" s="1"/>
  <c r="I226" i="109"/>
  <c r="I210" i="109"/>
  <c r="L210" i="109" s="1"/>
  <c r="J210" i="109" s="1"/>
  <c r="H184" i="109"/>
  <c r="L184" i="109" s="1"/>
  <c r="J184" i="109" s="1"/>
  <c r="H153" i="109"/>
  <c r="H125" i="109"/>
  <c r="L219" i="109"/>
  <c r="J219" i="109" s="1"/>
  <c r="L226" i="109"/>
  <c r="L194" i="109"/>
  <c r="J194" i="109" s="1"/>
  <c r="H161" i="109"/>
  <c r="H97" i="109"/>
  <c r="L97" i="109" s="1"/>
  <c r="I232" i="109"/>
  <c r="L232" i="109" s="1"/>
  <c r="J232" i="109" s="1"/>
  <c r="I216" i="109"/>
  <c r="L216" i="109" s="1"/>
  <c r="J216" i="109" s="1"/>
  <c r="I200" i="109"/>
  <c r="L200" i="109" s="1"/>
  <c r="J200" i="109" s="1"/>
  <c r="H192" i="109"/>
  <c r="L192" i="109" s="1"/>
  <c r="J192" i="109" s="1"/>
  <c r="I173" i="109"/>
  <c r="L173" i="109" s="1"/>
  <c r="I231" i="109"/>
  <c r="L231" i="109" s="1"/>
  <c r="J231" i="109" s="1"/>
  <c r="I215" i="109"/>
  <c r="L215" i="109" s="1"/>
  <c r="J215" i="109" s="1"/>
  <c r="H133" i="109"/>
  <c r="L133" i="109" s="1"/>
  <c r="H93" i="109"/>
  <c r="L93" i="109" s="1"/>
  <c r="I221" i="109"/>
  <c r="L221" i="109" s="1"/>
  <c r="J221" i="109" s="1"/>
  <c r="I205" i="109"/>
  <c r="L205" i="109" s="1"/>
  <c r="J205" i="109" s="1"/>
  <c r="H169" i="109"/>
  <c r="L169" i="109" s="1"/>
  <c r="H105" i="109"/>
  <c r="L105" i="109" s="1"/>
  <c r="I189" i="109"/>
  <c r="I220" i="109"/>
  <c r="L220" i="109" s="1"/>
  <c r="J220" i="109" s="1"/>
  <c r="I204" i="109"/>
  <c r="L204" i="109" s="1"/>
  <c r="J204" i="109" s="1"/>
  <c r="H129" i="109"/>
  <c r="L129" i="109" s="1"/>
  <c r="H228" i="109"/>
  <c r="L228" i="109" s="1"/>
  <c r="H212" i="109"/>
  <c r="L212" i="109" s="1"/>
  <c r="H196" i="109"/>
  <c r="L196" i="109" s="1"/>
  <c r="H177" i="109"/>
  <c r="L177" i="109" s="1"/>
  <c r="H141" i="109"/>
  <c r="L141" i="109" s="1"/>
  <c r="L217" i="109"/>
  <c r="L211" i="109"/>
  <c r="L189" i="109"/>
  <c r="H180" i="109"/>
  <c r="L180" i="109" s="1"/>
  <c r="J180" i="109" s="1"/>
  <c r="H167" i="109"/>
  <c r="L167" i="109" s="1"/>
  <c r="H159" i="109"/>
  <c r="L159" i="109" s="1"/>
  <c r="H151" i="109"/>
  <c r="L151" i="109" s="1"/>
  <c r="H143" i="109"/>
  <c r="L143" i="109" s="1"/>
  <c r="H135" i="109"/>
  <c r="L135" i="109" s="1"/>
  <c r="H127" i="109"/>
  <c r="L127" i="109" s="1"/>
  <c r="H119" i="109"/>
  <c r="L119" i="109" s="1"/>
  <c r="H111" i="109"/>
  <c r="L111" i="109" s="1"/>
  <c r="H103" i="109"/>
  <c r="L103" i="109" s="1"/>
  <c r="H95" i="109"/>
  <c r="L95" i="109" s="1"/>
  <c r="I234" i="109"/>
  <c r="L234" i="109" s="1"/>
  <c r="I229" i="109"/>
  <c r="I224" i="109"/>
  <c r="L224" i="109" s="1"/>
  <c r="I223" i="109"/>
  <c r="L223" i="109" s="1"/>
  <c r="I218" i="109"/>
  <c r="L218" i="109" s="1"/>
  <c r="I213" i="109"/>
  <c r="L213" i="109" s="1"/>
  <c r="I208" i="109"/>
  <c r="L208" i="109" s="1"/>
  <c r="I207" i="109"/>
  <c r="L207" i="109" s="1"/>
  <c r="I202" i="109"/>
  <c r="L202" i="109" s="1"/>
  <c r="I197" i="109"/>
  <c r="I186" i="109"/>
  <c r="I181" i="109"/>
  <c r="L181" i="109" s="1"/>
  <c r="I170" i="109"/>
  <c r="J209" i="109"/>
  <c r="H188" i="109"/>
  <c r="L188" i="109" s="1"/>
  <c r="H172" i="109"/>
  <c r="L172" i="109" s="1"/>
  <c r="H163" i="109"/>
  <c r="L163" i="109" s="1"/>
  <c r="H155" i="109"/>
  <c r="L155" i="109" s="1"/>
  <c r="H147" i="109"/>
  <c r="L147" i="109" s="1"/>
  <c r="H139" i="109"/>
  <c r="L139" i="109" s="1"/>
  <c r="H131" i="109"/>
  <c r="L131" i="109" s="1"/>
  <c r="H123" i="109"/>
  <c r="L123" i="109" s="1"/>
  <c r="H115" i="109"/>
  <c r="L115" i="109" s="1"/>
  <c r="H107" i="109"/>
  <c r="L107" i="109" s="1"/>
  <c r="H99" i="109"/>
  <c r="L99" i="109" s="1"/>
  <c r="H91" i="109"/>
  <c r="L91" i="109" s="1"/>
  <c r="L193" i="109"/>
  <c r="L185" i="109"/>
  <c r="L165" i="109"/>
  <c r="L161" i="109"/>
  <c r="L157" i="109"/>
  <c r="L153" i="109"/>
  <c r="L137" i="109"/>
  <c r="L125" i="109"/>
  <c r="L121" i="109"/>
  <c r="L101" i="109"/>
  <c r="L89" i="109"/>
  <c r="H73" i="95"/>
  <c r="H72" i="95"/>
  <c r="H75" i="95"/>
  <c r="H74" i="95"/>
  <c r="AU77" i="95"/>
  <c r="AV77" i="95" s="1"/>
  <c r="AW77" i="95" s="1"/>
  <c r="AN77" i="95"/>
  <c r="AP77" i="95" s="1"/>
  <c r="AQ77" i="95" s="1"/>
  <c r="J226" i="109"/>
  <c r="J206" i="109"/>
  <c r="H80" i="109"/>
  <c r="I80" i="109"/>
  <c r="H82" i="109"/>
  <c r="I82" i="109"/>
  <c r="H66" i="109"/>
  <c r="I66" i="109"/>
  <c r="I191" i="109"/>
  <c r="I187" i="109"/>
  <c r="L187" i="109" s="1"/>
  <c r="I183" i="109"/>
  <c r="I179" i="109"/>
  <c r="I175" i="109"/>
  <c r="L175" i="109" s="1"/>
  <c r="I171" i="109"/>
  <c r="L171" i="109" s="1"/>
  <c r="H84" i="109"/>
  <c r="I84" i="109"/>
  <c r="H76" i="109"/>
  <c r="I76" i="109"/>
  <c r="H68" i="109"/>
  <c r="I68" i="109"/>
  <c r="H72" i="109"/>
  <c r="I72" i="109"/>
  <c r="H74" i="109"/>
  <c r="I74" i="109"/>
  <c r="H168" i="109"/>
  <c r="H166" i="109"/>
  <c r="H164" i="109"/>
  <c r="H162" i="109"/>
  <c r="H160" i="109"/>
  <c r="H158" i="109"/>
  <c r="H156" i="109"/>
  <c r="H154" i="109"/>
  <c r="H152" i="109"/>
  <c r="H150" i="109"/>
  <c r="H148" i="109"/>
  <c r="H146" i="109"/>
  <c r="H144" i="109"/>
  <c r="H142" i="109"/>
  <c r="H140" i="109"/>
  <c r="H138" i="109"/>
  <c r="H136" i="109"/>
  <c r="H134" i="109"/>
  <c r="H132" i="109"/>
  <c r="H130" i="109"/>
  <c r="H128" i="109"/>
  <c r="H126" i="109"/>
  <c r="H124" i="109"/>
  <c r="H122" i="109"/>
  <c r="H120" i="109"/>
  <c r="H118" i="109"/>
  <c r="H116" i="109"/>
  <c r="H114" i="109"/>
  <c r="H112" i="109"/>
  <c r="H110" i="109"/>
  <c r="H108" i="109"/>
  <c r="H106" i="109"/>
  <c r="H104" i="109"/>
  <c r="H102" i="109"/>
  <c r="H100" i="109"/>
  <c r="H98" i="109"/>
  <c r="H96" i="109"/>
  <c r="H94" i="109"/>
  <c r="H92" i="109"/>
  <c r="H90" i="109"/>
  <c r="H88" i="109"/>
  <c r="H86" i="109"/>
  <c r="I86" i="109"/>
  <c r="H78" i="109"/>
  <c r="I78" i="109"/>
  <c r="H70" i="109"/>
  <c r="I70" i="109"/>
  <c r="H87" i="109"/>
  <c r="I87" i="109"/>
  <c r="H85" i="109"/>
  <c r="I85" i="109"/>
  <c r="H83" i="109"/>
  <c r="I83" i="109"/>
  <c r="H81" i="109"/>
  <c r="I81" i="109"/>
  <c r="H79" i="109"/>
  <c r="I79" i="109"/>
  <c r="H77" i="109"/>
  <c r="I77" i="109"/>
  <c r="H75" i="109"/>
  <c r="I75" i="109"/>
  <c r="H73" i="109"/>
  <c r="I73" i="109"/>
  <c r="H71" i="109"/>
  <c r="I71" i="109"/>
  <c r="H69" i="109"/>
  <c r="I69" i="109"/>
  <c r="H67" i="109"/>
  <c r="I67" i="109"/>
  <c r="I65" i="109"/>
  <c r="L65" i="109" s="1"/>
  <c r="I64" i="109"/>
  <c r="L64" i="109" s="1"/>
  <c r="I63" i="109"/>
  <c r="L63" i="109" s="1"/>
  <c r="I62" i="109"/>
  <c r="L62" i="109" s="1"/>
  <c r="I61" i="109"/>
  <c r="L61" i="109" s="1"/>
  <c r="I60" i="109"/>
  <c r="L60" i="109" s="1"/>
  <c r="I59" i="109"/>
  <c r="L59" i="109" s="1"/>
  <c r="I58" i="109"/>
  <c r="L58" i="109" s="1"/>
  <c r="I57" i="109"/>
  <c r="L57" i="109" s="1"/>
  <c r="I56" i="109"/>
  <c r="L56" i="109" s="1"/>
  <c r="I55" i="109"/>
  <c r="L55" i="109" s="1"/>
  <c r="I54" i="109"/>
  <c r="L54" i="109" s="1"/>
  <c r="I53" i="109"/>
  <c r="L53" i="109" s="1"/>
  <c r="I52" i="109"/>
  <c r="L52" i="109" s="1"/>
  <c r="I51" i="109"/>
  <c r="L51" i="109" s="1"/>
  <c r="I50" i="109"/>
  <c r="L50" i="109" s="1"/>
  <c r="I49" i="109"/>
  <c r="L49" i="109" s="1"/>
  <c r="I48" i="109"/>
  <c r="L48" i="109" s="1"/>
  <c r="I47" i="109"/>
  <c r="L47" i="109" s="1"/>
  <c r="I46" i="109"/>
  <c r="L46" i="109" s="1"/>
  <c r="I45" i="109"/>
  <c r="L45" i="109" s="1"/>
  <c r="I44" i="109"/>
  <c r="L44" i="109" s="1"/>
  <c r="I43" i="109"/>
  <c r="L43" i="109" s="1"/>
  <c r="I42" i="109"/>
  <c r="L42" i="109" s="1"/>
  <c r="I41" i="109"/>
  <c r="L41" i="109" s="1"/>
  <c r="I40" i="109"/>
  <c r="L40" i="109" s="1"/>
  <c r="I39" i="109"/>
  <c r="L39" i="109" s="1"/>
  <c r="I38" i="109"/>
  <c r="L38" i="109" s="1"/>
  <c r="I37" i="109"/>
  <c r="L37" i="109" s="1"/>
  <c r="I36" i="109"/>
  <c r="L36" i="109" s="1"/>
  <c r="L76" i="109" l="1"/>
  <c r="L81" i="109"/>
  <c r="L67" i="109"/>
  <c r="L85" i="109"/>
  <c r="L79" i="109"/>
  <c r="J79" i="109" s="1"/>
  <c r="L84" i="109"/>
  <c r="L69" i="109"/>
  <c r="L74" i="109"/>
  <c r="L87" i="109"/>
  <c r="L72" i="109"/>
  <c r="L75" i="109"/>
  <c r="L78" i="109"/>
  <c r="L83" i="109"/>
  <c r="L66" i="109"/>
  <c r="L70" i="109"/>
  <c r="L68" i="109"/>
  <c r="L80" i="109"/>
  <c r="L71" i="109"/>
  <c r="L73" i="109"/>
  <c r="L82" i="109"/>
  <c r="L77" i="109"/>
  <c r="L86" i="109"/>
  <c r="J208" i="109"/>
  <c r="J224" i="109"/>
  <c r="J187" i="109"/>
  <c r="J181" i="109"/>
  <c r="J207" i="109"/>
  <c r="J223" i="109"/>
  <c r="L90" i="109"/>
  <c r="L98" i="109"/>
  <c r="L106" i="109"/>
  <c r="L114" i="109"/>
  <c r="L122" i="109"/>
  <c r="L130" i="109"/>
  <c r="L138" i="109"/>
  <c r="L146" i="109"/>
  <c r="L154" i="109"/>
  <c r="L162" i="109"/>
  <c r="J91" i="109"/>
  <c r="J123" i="109"/>
  <c r="J155" i="109"/>
  <c r="J105" i="109"/>
  <c r="J137" i="109"/>
  <c r="J169" i="109"/>
  <c r="J185" i="109"/>
  <c r="J95" i="109"/>
  <c r="J127" i="109"/>
  <c r="J159" i="109"/>
  <c r="J101" i="109"/>
  <c r="J133" i="109"/>
  <c r="J165" i="109"/>
  <c r="J195" i="109"/>
  <c r="L92" i="109"/>
  <c r="L100" i="109"/>
  <c r="L108" i="109"/>
  <c r="L116" i="109"/>
  <c r="L124" i="109"/>
  <c r="L132" i="109"/>
  <c r="L140" i="109"/>
  <c r="L148" i="109"/>
  <c r="L156" i="109"/>
  <c r="L164" i="109"/>
  <c r="J99" i="109"/>
  <c r="J131" i="109"/>
  <c r="J163" i="109"/>
  <c r="J113" i="109"/>
  <c r="J145" i="109"/>
  <c r="J103" i="109"/>
  <c r="J135" i="109"/>
  <c r="J167" i="109"/>
  <c r="J109" i="109"/>
  <c r="J141" i="109"/>
  <c r="J177" i="109"/>
  <c r="L170" i="109"/>
  <c r="J170" i="109" s="1"/>
  <c r="J196" i="109"/>
  <c r="J189" i="109"/>
  <c r="L94" i="109"/>
  <c r="L102" i="109"/>
  <c r="L110" i="109"/>
  <c r="L118" i="109"/>
  <c r="L126" i="109"/>
  <c r="L134" i="109"/>
  <c r="L142" i="109"/>
  <c r="L150" i="109"/>
  <c r="L158" i="109"/>
  <c r="L166" i="109"/>
  <c r="J171" i="109"/>
  <c r="J107" i="109"/>
  <c r="J139" i="109"/>
  <c r="J172" i="109"/>
  <c r="J89" i="109"/>
  <c r="J121" i="109"/>
  <c r="J153" i="109"/>
  <c r="J213" i="109"/>
  <c r="J111" i="109"/>
  <c r="J143" i="109"/>
  <c r="J117" i="109"/>
  <c r="J149" i="109"/>
  <c r="J193" i="109"/>
  <c r="J212" i="109"/>
  <c r="L197" i="109"/>
  <c r="L229" i="109"/>
  <c r="L186" i="109"/>
  <c r="J227" i="109"/>
  <c r="J173" i="109"/>
  <c r="L88" i="109"/>
  <c r="L96" i="109"/>
  <c r="L104" i="109"/>
  <c r="L112" i="109"/>
  <c r="L120" i="109"/>
  <c r="L128" i="109"/>
  <c r="L136" i="109"/>
  <c r="L144" i="109"/>
  <c r="L152" i="109"/>
  <c r="L160" i="109"/>
  <c r="L168" i="109"/>
  <c r="J175" i="109"/>
  <c r="J115" i="109"/>
  <c r="J147" i="109"/>
  <c r="J188" i="109"/>
  <c r="J97" i="109"/>
  <c r="J129" i="109"/>
  <c r="J161" i="109"/>
  <c r="J202" i="109"/>
  <c r="J218" i="109"/>
  <c r="J119" i="109"/>
  <c r="J151" i="109"/>
  <c r="J93" i="109"/>
  <c r="J125" i="109"/>
  <c r="J157" i="109"/>
  <c r="J228" i="109"/>
  <c r="L183" i="109"/>
  <c r="J217" i="109"/>
  <c r="L191" i="109"/>
  <c r="J211" i="109"/>
  <c r="L179" i="109"/>
  <c r="J39" i="109"/>
  <c r="J55" i="109"/>
  <c r="J38" i="109"/>
  <c r="J36" i="109"/>
  <c r="J40" i="109"/>
  <c r="J48" i="109"/>
  <c r="J60" i="109"/>
  <c r="J64" i="109"/>
  <c r="J54" i="109"/>
  <c r="J37" i="109"/>
  <c r="J41" i="109"/>
  <c r="J49" i="109"/>
  <c r="J53" i="109"/>
  <c r="J57" i="109"/>
  <c r="J65" i="109"/>
  <c r="AZ77" i="95"/>
  <c r="J87" i="109"/>
  <c r="J78" i="109"/>
  <c r="J73" i="109"/>
  <c r="J77" i="109"/>
  <c r="J81" i="109"/>
  <c r="J70" i="109"/>
  <c r="AD39" i="95"/>
  <c r="H71" i="5" l="1"/>
  <c r="J71" i="109"/>
  <c r="J69" i="109"/>
  <c r="J85" i="109"/>
  <c r="J47" i="109"/>
  <c r="J234" i="109"/>
  <c r="J191" i="109"/>
  <c r="J66" i="109"/>
  <c r="J56" i="109"/>
  <c r="J61" i="109"/>
  <c r="J86" i="109"/>
  <c r="J58" i="109"/>
  <c r="J44" i="109"/>
  <c r="J84" i="109"/>
  <c r="J160" i="109"/>
  <c r="J144" i="109"/>
  <c r="J128" i="109"/>
  <c r="J112" i="109"/>
  <c r="J96" i="109"/>
  <c r="J197" i="109"/>
  <c r="J166" i="109"/>
  <c r="J150" i="109"/>
  <c r="J134" i="109"/>
  <c r="J118" i="109"/>
  <c r="J102" i="109"/>
  <c r="J183" i="109"/>
  <c r="J156" i="109"/>
  <c r="J140" i="109"/>
  <c r="J124" i="109"/>
  <c r="J108" i="109"/>
  <c r="J92" i="109"/>
  <c r="J162" i="109"/>
  <c r="J146" i="109"/>
  <c r="J130" i="109"/>
  <c r="J114" i="109"/>
  <c r="J98" i="109"/>
  <c r="J75" i="109"/>
  <c r="J51" i="109"/>
  <c r="J72" i="109"/>
  <c r="J50" i="109"/>
  <c r="J67" i="109"/>
  <c r="J46" i="109"/>
  <c r="J45" i="109"/>
  <c r="J42" i="109"/>
  <c r="J68" i="109"/>
  <c r="J59" i="109"/>
  <c r="J83" i="109"/>
  <c r="J62" i="109"/>
  <c r="J52" i="109"/>
  <c r="J63" i="109"/>
  <c r="J80" i="109"/>
  <c r="J74" i="109"/>
  <c r="J76" i="109"/>
  <c r="J43" i="109"/>
  <c r="J82" i="109"/>
  <c r="J168" i="109"/>
  <c r="J152" i="109"/>
  <c r="J136" i="109"/>
  <c r="J120" i="109"/>
  <c r="J104" i="109"/>
  <c r="J88" i="109"/>
  <c r="J229" i="109"/>
  <c r="J158" i="109"/>
  <c r="J142" i="109"/>
  <c r="J126" i="109"/>
  <c r="J110" i="109"/>
  <c r="J94" i="109"/>
  <c r="J186" i="109"/>
  <c r="J164" i="109"/>
  <c r="J148" i="109"/>
  <c r="J132" i="109"/>
  <c r="J116" i="109"/>
  <c r="J100" i="109"/>
  <c r="J179" i="109"/>
  <c r="J154" i="109"/>
  <c r="J138" i="109"/>
  <c r="J122" i="109"/>
  <c r="J106" i="109"/>
  <c r="J90" i="109"/>
  <c r="S3" i="107" l="1"/>
  <c r="S4" i="107"/>
  <c r="S5" i="107"/>
  <c r="S6" i="107"/>
  <c r="S7" i="107"/>
  <c r="S8" i="107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S27" i="107"/>
  <c r="S28" i="107"/>
  <c r="S29" i="107"/>
  <c r="S31" i="107"/>
  <c r="S32" i="107"/>
  <c r="S33" i="107"/>
  <c r="S34" i="107"/>
  <c r="S35" i="107"/>
  <c r="S36" i="107"/>
  <c r="S37" i="107"/>
  <c r="S38" i="107"/>
  <c r="S39" i="107"/>
  <c r="S40" i="107"/>
  <c r="S41" i="107"/>
  <c r="S42" i="107"/>
  <c r="S43" i="107"/>
  <c r="S44" i="107"/>
  <c r="S45" i="107"/>
  <c r="S46" i="107"/>
  <c r="S47" i="107"/>
  <c r="S48" i="107"/>
  <c r="S49" i="107"/>
  <c r="S50" i="107"/>
  <c r="S51" i="107"/>
  <c r="S52" i="107"/>
  <c r="S53" i="107"/>
  <c r="S54" i="107"/>
  <c r="S55" i="107"/>
  <c r="S56" i="107"/>
  <c r="S57" i="107"/>
  <c r="S58" i="107"/>
  <c r="S59" i="107"/>
  <c r="S60" i="107"/>
  <c r="S61" i="107"/>
  <c r="S62" i="107"/>
  <c r="S63" i="107"/>
  <c r="S64" i="107"/>
  <c r="S65" i="107"/>
  <c r="S66" i="107"/>
  <c r="S67" i="107"/>
  <c r="S68" i="107"/>
  <c r="S69" i="107"/>
  <c r="S70" i="107"/>
  <c r="S71" i="107"/>
  <c r="S72" i="107"/>
  <c r="S73" i="107"/>
  <c r="S74" i="107"/>
  <c r="S75" i="107"/>
  <c r="S76" i="107"/>
  <c r="S77" i="107"/>
  <c r="S78" i="107"/>
  <c r="S79" i="107"/>
  <c r="S80" i="107"/>
  <c r="S81" i="107"/>
  <c r="S82" i="107"/>
  <c r="S83" i="107"/>
  <c r="S30" i="107"/>
  <c r="S84" i="107"/>
  <c r="S85" i="107"/>
  <c r="S86" i="107"/>
  <c r="S87" i="107"/>
  <c r="S88" i="107"/>
  <c r="S89" i="107"/>
  <c r="S90" i="107"/>
  <c r="S91" i="107"/>
  <c r="S92" i="107"/>
  <c r="S93" i="107"/>
  <c r="S94" i="107"/>
  <c r="S95" i="107"/>
  <c r="S96" i="107"/>
  <c r="S97" i="107"/>
  <c r="S98" i="107"/>
  <c r="S99" i="107"/>
  <c r="S100" i="107"/>
  <c r="S101" i="107"/>
  <c r="S102" i="107"/>
  <c r="S103" i="107"/>
  <c r="S104" i="107"/>
  <c r="S105" i="107"/>
  <c r="S106" i="107"/>
  <c r="S107" i="107"/>
  <c r="S108" i="107"/>
  <c r="S109" i="107"/>
  <c r="S110" i="107"/>
  <c r="S111" i="107"/>
  <c r="S112" i="107"/>
  <c r="S113" i="107"/>
  <c r="S114" i="107"/>
  <c r="S115" i="107"/>
  <c r="S116" i="107"/>
  <c r="S117" i="107"/>
  <c r="S118" i="107"/>
  <c r="S119" i="107"/>
  <c r="S120" i="107"/>
  <c r="S121" i="107"/>
  <c r="S122" i="107"/>
  <c r="S123" i="107"/>
  <c r="S124" i="107"/>
  <c r="S125" i="107"/>
  <c r="S126" i="107"/>
  <c r="S127" i="107"/>
  <c r="S128" i="107"/>
  <c r="S129" i="107"/>
  <c r="S130" i="107"/>
  <c r="S131" i="107"/>
  <c r="S132" i="107"/>
  <c r="S133" i="107"/>
  <c r="S134" i="107"/>
  <c r="S135" i="107"/>
  <c r="S136" i="107"/>
  <c r="S137" i="107"/>
  <c r="S138" i="107"/>
  <c r="S139" i="107"/>
  <c r="S140" i="107"/>
  <c r="S141" i="107"/>
  <c r="S142" i="107"/>
  <c r="S143" i="107"/>
  <c r="S144" i="107"/>
  <c r="S145" i="107"/>
  <c r="S146" i="107"/>
  <c r="S147" i="107"/>
  <c r="S148" i="107"/>
  <c r="S149" i="107"/>
  <c r="S150" i="107"/>
  <c r="S151" i="107"/>
  <c r="S152" i="107"/>
  <c r="S153" i="107"/>
  <c r="S154" i="107"/>
  <c r="S155" i="107"/>
  <c r="S156" i="107"/>
  <c r="S157" i="107"/>
  <c r="S158" i="107"/>
  <c r="S159" i="107"/>
  <c r="S160" i="107"/>
  <c r="S161" i="107"/>
  <c r="S162" i="107"/>
  <c r="S163" i="107"/>
  <c r="S164" i="107"/>
  <c r="S165" i="107"/>
  <c r="S166" i="107"/>
  <c r="S167" i="107"/>
  <c r="S168" i="107"/>
  <c r="S169" i="107"/>
  <c r="S170" i="107"/>
  <c r="S171" i="107"/>
  <c r="S172" i="107"/>
  <c r="S173" i="107"/>
  <c r="S174" i="107"/>
  <c r="S175" i="107"/>
  <c r="S176" i="107"/>
  <c r="S177" i="107"/>
  <c r="S178" i="107"/>
  <c r="S179" i="107"/>
  <c r="S180" i="107"/>
  <c r="S181" i="107"/>
  <c r="S182" i="107"/>
  <c r="S183" i="107"/>
  <c r="S184" i="107"/>
  <c r="S185" i="107"/>
  <c r="S186" i="107"/>
  <c r="S187" i="107"/>
  <c r="S188" i="107"/>
  <c r="S189" i="107"/>
  <c r="S190" i="107"/>
  <c r="S191" i="107"/>
  <c r="S192" i="107"/>
  <c r="S193" i="107"/>
  <c r="S194" i="107"/>
  <c r="S195" i="107"/>
  <c r="S196" i="107"/>
  <c r="S197" i="107"/>
  <c r="S198" i="107"/>
  <c r="S199" i="107"/>
  <c r="S200" i="107"/>
  <c r="S201" i="107"/>
  <c r="S202" i="107"/>
  <c r="S203" i="107"/>
  <c r="S204" i="107"/>
  <c r="S205" i="107"/>
  <c r="S206" i="107"/>
  <c r="S207" i="107"/>
  <c r="S208" i="107"/>
  <c r="S209" i="107"/>
  <c r="S210" i="107"/>
  <c r="S211" i="107"/>
  <c r="S212" i="107"/>
  <c r="S213" i="107"/>
  <c r="S214" i="107"/>
  <c r="S215" i="107"/>
  <c r="S216" i="107"/>
  <c r="S217" i="107"/>
  <c r="S218" i="107"/>
  <c r="S219" i="107"/>
  <c r="S220" i="107"/>
  <c r="S221" i="107"/>
  <c r="S222" i="107"/>
  <c r="S223" i="107"/>
  <c r="S224" i="107"/>
  <c r="S225" i="107"/>
  <c r="S226" i="107"/>
  <c r="S227" i="107"/>
  <c r="S228" i="107"/>
  <c r="S229" i="107"/>
  <c r="S230" i="107"/>
  <c r="S231" i="107"/>
  <c r="S232" i="107"/>
  <c r="S233" i="107"/>
  <c r="S234" i="107"/>
  <c r="S235" i="107"/>
  <c r="S236" i="107"/>
  <c r="S237" i="107"/>
  <c r="S238" i="107"/>
  <c r="S239" i="107"/>
  <c r="S240" i="107"/>
  <c r="S241" i="107"/>
  <c r="S242" i="107"/>
  <c r="S2" i="107"/>
  <c r="G43" i="106" l="1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7" i="106"/>
  <c r="G58" i="106"/>
  <c r="G59" i="106"/>
  <c r="G60" i="106"/>
  <c r="G61" i="106"/>
  <c r="G62" i="106"/>
  <c r="G63" i="106"/>
  <c r="G64" i="106"/>
  <c r="G65" i="106"/>
  <c r="G66" i="106"/>
  <c r="G67" i="106"/>
  <c r="G68" i="106"/>
  <c r="G69" i="106"/>
  <c r="G70" i="106"/>
  <c r="G71" i="106"/>
  <c r="G72" i="106"/>
  <c r="G73" i="106"/>
  <c r="G74" i="106"/>
  <c r="G75" i="106"/>
  <c r="G76" i="106"/>
  <c r="G77" i="106"/>
  <c r="G78" i="106"/>
  <c r="G79" i="106"/>
  <c r="G80" i="106"/>
  <c r="G81" i="106"/>
  <c r="G82" i="106"/>
  <c r="G83" i="106"/>
  <c r="G84" i="106"/>
  <c r="G85" i="106"/>
  <c r="G86" i="106"/>
  <c r="G87" i="106"/>
  <c r="G88" i="106"/>
  <c r="G89" i="106"/>
  <c r="G90" i="106"/>
  <c r="G91" i="106"/>
  <c r="G92" i="106"/>
  <c r="G93" i="106"/>
  <c r="G94" i="106"/>
  <c r="G95" i="106"/>
  <c r="G96" i="106"/>
  <c r="G97" i="106"/>
  <c r="G98" i="106"/>
  <c r="G99" i="106"/>
  <c r="G100" i="106"/>
  <c r="G101" i="106"/>
  <c r="G102" i="106"/>
  <c r="G103" i="106"/>
  <c r="G104" i="106"/>
  <c r="G105" i="106"/>
  <c r="G106" i="106"/>
  <c r="G107" i="106"/>
  <c r="G108" i="106"/>
  <c r="G109" i="106"/>
  <c r="G110" i="106"/>
  <c r="G111" i="106"/>
  <c r="G112" i="106"/>
  <c r="G113" i="106"/>
  <c r="G114" i="106"/>
  <c r="G115" i="106"/>
  <c r="G116" i="106"/>
  <c r="G117" i="106"/>
  <c r="G118" i="106"/>
  <c r="G119" i="106"/>
  <c r="G120" i="106"/>
  <c r="G121" i="106"/>
  <c r="G122" i="106"/>
  <c r="G123" i="106"/>
  <c r="G124" i="106"/>
  <c r="G125" i="106"/>
  <c r="G126" i="106"/>
  <c r="G127" i="106"/>
  <c r="G128" i="106"/>
  <c r="G129" i="106"/>
  <c r="G130" i="106"/>
  <c r="G131" i="106"/>
  <c r="G132" i="106"/>
  <c r="G133" i="106"/>
  <c r="G134" i="106"/>
  <c r="G135" i="106"/>
  <c r="G136" i="106"/>
  <c r="G137" i="106"/>
  <c r="G138" i="106"/>
  <c r="G139" i="106"/>
  <c r="G140" i="106"/>
  <c r="G141" i="106"/>
  <c r="G142" i="106"/>
  <c r="G143" i="106"/>
  <c r="G144" i="106"/>
  <c r="G145" i="106"/>
  <c r="G146" i="106"/>
  <c r="G147" i="106"/>
  <c r="G148" i="106"/>
  <c r="G149" i="106"/>
  <c r="G150" i="106"/>
  <c r="G151" i="106"/>
  <c r="G152" i="106"/>
  <c r="G153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65" i="106"/>
  <c r="G166" i="106"/>
  <c r="G167" i="106"/>
  <c r="G168" i="106"/>
  <c r="G169" i="106"/>
  <c r="G170" i="106"/>
  <c r="G171" i="106"/>
  <c r="G172" i="106"/>
  <c r="G173" i="106"/>
  <c r="G174" i="106"/>
  <c r="G175" i="106"/>
  <c r="G176" i="106"/>
  <c r="G177" i="106"/>
  <c r="G178" i="106"/>
  <c r="G179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91" i="106"/>
  <c r="G192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204" i="106"/>
  <c r="G205" i="106"/>
  <c r="G206" i="106"/>
  <c r="G207" i="106"/>
  <c r="G208" i="106"/>
  <c r="G209" i="106"/>
  <c r="G210" i="106"/>
  <c r="G211" i="106"/>
  <c r="G212" i="106"/>
  <c r="G213" i="106"/>
  <c r="G214" i="106"/>
  <c r="G215" i="106"/>
  <c r="G216" i="106"/>
  <c r="G217" i="106"/>
  <c r="G218" i="106"/>
  <c r="G219" i="106"/>
  <c r="G220" i="106"/>
  <c r="G221" i="106"/>
  <c r="G222" i="106"/>
  <c r="G223" i="106"/>
  <c r="G224" i="106"/>
  <c r="G225" i="106"/>
  <c r="G226" i="106"/>
  <c r="G227" i="106"/>
  <c r="G228" i="106"/>
  <c r="G229" i="106"/>
  <c r="G230" i="106"/>
  <c r="G231" i="106"/>
  <c r="G232" i="106"/>
  <c r="G233" i="106"/>
  <c r="G234" i="106"/>
  <c r="G235" i="106"/>
  <c r="G236" i="106"/>
  <c r="G237" i="106"/>
  <c r="G238" i="106"/>
  <c r="D28" i="110"/>
  <c r="S2" i="103" l="1"/>
  <c r="M56" i="69" l="1"/>
  <c r="M55" i="69"/>
  <c r="M54" i="69"/>
  <c r="M53" i="69"/>
  <c r="M52" i="69"/>
  <c r="M51" i="69"/>
  <c r="M50" i="69"/>
  <c r="M49" i="69"/>
  <c r="M48" i="69"/>
  <c r="M47" i="69"/>
  <c r="Z39" i="96" l="1"/>
  <c r="AB39" i="96" l="1"/>
  <c r="C3" i="4" s="1"/>
  <c r="C3" i="123" s="1"/>
  <c r="AA39" i="96"/>
  <c r="C9" i="4" s="1"/>
  <c r="C36" i="123" s="1"/>
  <c r="S217" i="123" l="1"/>
  <c r="R217" i="123"/>
  <c r="S8" i="106" l="1"/>
  <c r="S7" i="106"/>
  <c r="S11" i="106"/>
  <c r="S4" i="106"/>
  <c r="S9" i="106"/>
  <c r="S6" i="106"/>
  <c r="S3" i="106"/>
  <c r="S10" i="106"/>
  <c r="S12" i="106"/>
  <c r="S5" i="106"/>
  <c r="S13" i="106"/>
  <c r="S14" i="106"/>
  <c r="S15" i="106"/>
  <c r="S16" i="106"/>
  <c r="S17" i="106"/>
  <c r="S18" i="106"/>
  <c r="S19" i="106"/>
  <c r="S20" i="106"/>
  <c r="S21" i="106"/>
  <c r="S22" i="106"/>
  <c r="S23" i="106"/>
  <c r="S24" i="106"/>
  <c r="S25" i="106"/>
  <c r="S26" i="106"/>
  <c r="S27" i="106"/>
  <c r="S28" i="106"/>
  <c r="S29" i="106"/>
  <c r="S30" i="106"/>
  <c r="S31" i="106"/>
  <c r="S32" i="106"/>
  <c r="S33" i="106"/>
  <c r="S34" i="106"/>
  <c r="S35" i="106"/>
  <c r="S36" i="106"/>
  <c r="S37" i="106"/>
  <c r="S38" i="106"/>
  <c r="S39" i="106"/>
  <c r="S40" i="106"/>
  <c r="S41" i="106"/>
  <c r="S42" i="106"/>
  <c r="S43" i="106"/>
  <c r="S44" i="106"/>
  <c r="S45" i="106"/>
  <c r="S46" i="106"/>
  <c r="S47" i="106"/>
  <c r="S48" i="106"/>
  <c r="S49" i="106"/>
  <c r="S50" i="106"/>
  <c r="S51" i="106"/>
  <c r="S52" i="106"/>
  <c r="S53" i="106"/>
  <c r="S54" i="106"/>
  <c r="S55" i="106"/>
  <c r="S56" i="106"/>
  <c r="S57" i="106"/>
  <c r="S58" i="106"/>
  <c r="S59" i="106"/>
  <c r="S60" i="106"/>
  <c r="S61" i="106"/>
  <c r="S62" i="106"/>
  <c r="S63" i="106"/>
  <c r="S64" i="106"/>
  <c r="S65" i="106"/>
  <c r="S66" i="106"/>
  <c r="S67" i="106"/>
  <c r="S68" i="106"/>
  <c r="S69" i="106"/>
  <c r="S70" i="106"/>
  <c r="S71" i="106"/>
  <c r="S72" i="106"/>
  <c r="S73" i="106"/>
  <c r="S74" i="106"/>
  <c r="S75" i="106"/>
  <c r="S76" i="106"/>
  <c r="S77" i="106"/>
  <c r="S78" i="106"/>
  <c r="S79" i="106"/>
  <c r="S80" i="106"/>
  <c r="S81" i="106"/>
  <c r="S82" i="106"/>
  <c r="S83" i="106"/>
  <c r="S84" i="106"/>
  <c r="S85" i="106"/>
  <c r="S86" i="106"/>
  <c r="S87" i="106"/>
  <c r="S88" i="106"/>
  <c r="S89" i="106"/>
  <c r="S90" i="106"/>
  <c r="S91" i="106"/>
  <c r="S92" i="106"/>
  <c r="S93" i="106"/>
  <c r="S94" i="106"/>
  <c r="S95" i="106"/>
  <c r="S96" i="106"/>
  <c r="S97" i="106"/>
  <c r="S98" i="106"/>
  <c r="S99" i="106"/>
  <c r="S100" i="106"/>
  <c r="S101" i="106"/>
  <c r="S102" i="106"/>
  <c r="S103" i="106"/>
  <c r="S104" i="106"/>
  <c r="S105" i="106"/>
  <c r="S106" i="106"/>
  <c r="S107" i="106"/>
  <c r="S108" i="106"/>
  <c r="S109" i="106"/>
  <c r="S110" i="106"/>
  <c r="S111" i="106"/>
  <c r="S112" i="106"/>
  <c r="S113" i="106"/>
  <c r="S114" i="106"/>
  <c r="S115" i="106"/>
  <c r="S116" i="106"/>
  <c r="S117" i="106"/>
  <c r="S118" i="106"/>
  <c r="S119" i="106"/>
  <c r="S120" i="106"/>
  <c r="S121" i="106"/>
  <c r="S122" i="106"/>
  <c r="S123" i="106"/>
  <c r="S124" i="106"/>
  <c r="S125" i="106"/>
  <c r="S126" i="106"/>
  <c r="S127" i="106"/>
  <c r="S128" i="106"/>
  <c r="S129" i="106"/>
  <c r="S130" i="106"/>
  <c r="S131" i="106"/>
  <c r="S132" i="106"/>
  <c r="S133" i="106"/>
  <c r="S134" i="106"/>
  <c r="S135" i="106"/>
  <c r="S136" i="106"/>
  <c r="S137" i="106"/>
  <c r="S138" i="106"/>
  <c r="S139" i="106"/>
  <c r="S140" i="106"/>
  <c r="S141" i="106"/>
  <c r="S142" i="106"/>
  <c r="S143" i="106"/>
  <c r="S144" i="106"/>
  <c r="S145" i="106"/>
  <c r="S146" i="106"/>
  <c r="S147" i="106"/>
  <c r="S148" i="106"/>
  <c r="S149" i="106"/>
  <c r="S150" i="106"/>
  <c r="S151" i="106"/>
  <c r="S152" i="106"/>
  <c r="S153" i="106"/>
  <c r="S154" i="106"/>
  <c r="S155" i="106"/>
  <c r="S156" i="106"/>
  <c r="S157" i="106"/>
  <c r="S158" i="106"/>
  <c r="S159" i="106"/>
  <c r="S160" i="106"/>
  <c r="S161" i="106"/>
  <c r="S162" i="106"/>
  <c r="S163" i="106"/>
  <c r="S164" i="106"/>
  <c r="S165" i="106"/>
  <c r="S166" i="106"/>
  <c r="S167" i="106"/>
  <c r="S168" i="106"/>
  <c r="S169" i="106"/>
  <c r="S170" i="106"/>
  <c r="S171" i="106"/>
  <c r="S172" i="106"/>
  <c r="S173" i="106"/>
  <c r="S174" i="106"/>
  <c r="S175" i="106"/>
  <c r="S176" i="106"/>
  <c r="S177" i="106"/>
  <c r="S178" i="106"/>
  <c r="S179" i="106"/>
  <c r="S180" i="106"/>
  <c r="S181" i="106"/>
  <c r="S182" i="106"/>
  <c r="S183" i="106"/>
  <c r="S184" i="106"/>
  <c r="S185" i="106"/>
  <c r="S186" i="106"/>
  <c r="S187" i="106"/>
  <c r="S188" i="106"/>
  <c r="S189" i="106"/>
  <c r="S190" i="106"/>
  <c r="S191" i="106"/>
  <c r="S192" i="106"/>
  <c r="S193" i="106"/>
  <c r="S194" i="106"/>
  <c r="S195" i="106"/>
  <c r="S196" i="106"/>
  <c r="S197" i="106"/>
  <c r="S198" i="106"/>
  <c r="S199" i="106"/>
  <c r="S200" i="106"/>
  <c r="S201" i="106"/>
  <c r="S202" i="106"/>
  <c r="S203" i="106"/>
  <c r="S204" i="106"/>
  <c r="S205" i="106"/>
  <c r="S206" i="106"/>
  <c r="S207" i="106"/>
  <c r="S208" i="106"/>
  <c r="S209" i="106"/>
  <c r="S210" i="106"/>
  <c r="S211" i="106"/>
  <c r="S212" i="106"/>
  <c r="S213" i="106"/>
  <c r="S214" i="106"/>
  <c r="S215" i="106"/>
  <c r="S216" i="106"/>
  <c r="S217" i="106"/>
  <c r="S218" i="106"/>
  <c r="S219" i="106"/>
  <c r="S220" i="106"/>
  <c r="S221" i="106"/>
  <c r="S222" i="106"/>
  <c r="S223" i="106"/>
  <c r="S224" i="106"/>
  <c r="S225" i="106"/>
  <c r="S226" i="106"/>
  <c r="S227" i="106"/>
  <c r="S228" i="106"/>
  <c r="S229" i="106"/>
  <c r="S230" i="106"/>
  <c r="S231" i="106"/>
  <c r="S232" i="106"/>
  <c r="S233" i="106"/>
  <c r="S234" i="106"/>
  <c r="S235" i="106"/>
  <c r="S236" i="106"/>
  <c r="S237" i="106"/>
  <c r="S238" i="106"/>
  <c r="S239" i="106"/>
  <c r="S240" i="106"/>
  <c r="S3" i="105"/>
  <c r="S4" i="105"/>
  <c r="S5" i="105"/>
  <c r="S6" i="105"/>
  <c r="S7" i="105"/>
  <c r="S8" i="105"/>
  <c r="S9" i="105"/>
  <c r="S10" i="105"/>
  <c r="S13" i="105"/>
  <c r="S15" i="105"/>
  <c r="S11" i="105"/>
  <c r="S12" i="105"/>
  <c r="S14" i="105"/>
  <c r="S16" i="105"/>
  <c r="S17" i="105"/>
  <c r="S18" i="105"/>
  <c r="S19" i="105"/>
  <c r="S20" i="105"/>
  <c r="S21" i="105"/>
  <c r="S22" i="105"/>
  <c r="S23" i="105"/>
  <c r="S24" i="105"/>
  <c r="S25" i="105"/>
  <c r="S26" i="105"/>
  <c r="S27" i="105"/>
  <c r="S28" i="105"/>
  <c r="S29" i="105"/>
  <c r="S30" i="105"/>
  <c r="S31" i="105"/>
  <c r="S32" i="105"/>
  <c r="S33" i="105"/>
  <c r="S34" i="105"/>
  <c r="S35" i="105"/>
  <c r="S36" i="105"/>
  <c r="S37" i="105"/>
  <c r="S38" i="105"/>
  <c r="S39" i="105"/>
  <c r="S40" i="105"/>
  <c r="S41" i="105"/>
  <c r="S42" i="105"/>
  <c r="S43" i="105"/>
  <c r="S44" i="105"/>
  <c r="S45" i="105"/>
  <c r="S46" i="105"/>
  <c r="S47" i="105"/>
  <c r="S48" i="105"/>
  <c r="S49" i="105"/>
  <c r="S50" i="105"/>
  <c r="S51" i="105"/>
  <c r="S52" i="105"/>
  <c r="S53" i="105"/>
  <c r="S54" i="105"/>
  <c r="S55" i="105"/>
  <c r="S56" i="105"/>
  <c r="S57" i="105"/>
  <c r="S58" i="105"/>
  <c r="S59" i="105"/>
  <c r="S60" i="105"/>
  <c r="S61" i="105"/>
  <c r="S62" i="105"/>
  <c r="S63" i="105"/>
  <c r="S64" i="105"/>
  <c r="S65" i="105"/>
  <c r="S66" i="105"/>
  <c r="S67" i="105"/>
  <c r="S68" i="105"/>
  <c r="S69" i="105"/>
  <c r="S70" i="105"/>
  <c r="S71" i="105"/>
  <c r="S72" i="105"/>
  <c r="S73" i="105"/>
  <c r="S74" i="105"/>
  <c r="S75" i="105"/>
  <c r="S76" i="105"/>
  <c r="S77" i="105"/>
  <c r="S78" i="105"/>
  <c r="S79" i="105"/>
  <c r="S80" i="105"/>
  <c r="S81" i="105"/>
  <c r="S82" i="105"/>
  <c r="S83" i="105"/>
  <c r="S84" i="105"/>
  <c r="S85" i="105"/>
  <c r="S86" i="105"/>
  <c r="S87" i="105"/>
  <c r="S88" i="105"/>
  <c r="S89" i="105"/>
  <c r="S90" i="105"/>
  <c r="S91" i="105"/>
  <c r="S92" i="105"/>
  <c r="S93" i="105"/>
  <c r="S94" i="105"/>
  <c r="S95" i="105"/>
  <c r="S96" i="105"/>
  <c r="S97" i="105"/>
  <c r="S98" i="105"/>
  <c r="S99" i="105"/>
  <c r="S100" i="105"/>
  <c r="S101" i="105"/>
  <c r="S102" i="105"/>
  <c r="S103" i="105"/>
  <c r="S104" i="105"/>
  <c r="S105" i="105"/>
  <c r="S106" i="105"/>
  <c r="S107" i="105"/>
  <c r="S108" i="105"/>
  <c r="S109" i="105"/>
  <c r="S110" i="105"/>
  <c r="S111" i="105"/>
  <c r="S112" i="105"/>
  <c r="S113" i="105"/>
  <c r="S114" i="105"/>
  <c r="S115" i="105"/>
  <c r="S116" i="105"/>
  <c r="S117" i="105"/>
  <c r="S118" i="105"/>
  <c r="S119" i="105"/>
  <c r="S120" i="105"/>
  <c r="S121" i="105"/>
  <c r="S122" i="105"/>
  <c r="S123" i="105"/>
  <c r="S124" i="105"/>
  <c r="S125" i="105"/>
  <c r="S126" i="105"/>
  <c r="S127" i="105"/>
  <c r="S128" i="105"/>
  <c r="S129" i="105"/>
  <c r="S130" i="105"/>
  <c r="S131" i="105"/>
  <c r="S132" i="105"/>
  <c r="S133" i="105"/>
  <c r="S134" i="105"/>
  <c r="S135" i="105"/>
  <c r="S136" i="105"/>
  <c r="S137" i="105"/>
  <c r="S138" i="105"/>
  <c r="S139" i="105"/>
  <c r="S140" i="105"/>
  <c r="S141" i="105"/>
  <c r="S142" i="105"/>
  <c r="S143" i="105"/>
  <c r="S144" i="105"/>
  <c r="S145" i="105"/>
  <c r="S146" i="105"/>
  <c r="S147" i="105"/>
  <c r="S148" i="105"/>
  <c r="S149" i="105"/>
  <c r="S150" i="105"/>
  <c r="S151" i="105"/>
  <c r="S152" i="105"/>
  <c r="S153" i="105"/>
  <c r="S154" i="105"/>
  <c r="S155" i="105"/>
  <c r="S156" i="105"/>
  <c r="S157" i="105"/>
  <c r="S158" i="105"/>
  <c r="S159" i="105"/>
  <c r="S160" i="105"/>
  <c r="S161" i="105"/>
  <c r="S162" i="105"/>
  <c r="S163" i="105"/>
  <c r="S164" i="105"/>
  <c r="S165" i="105"/>
  <c r="S166" i="105"/>
  <c r="S167" i="105"/>
  <c r="S168" i="105"/>
  <c r="S169" i="105"/>
  <c r="S170" i="105"/>
  <c r="S171" i="105"/>
  <c r="S172" i="105"/>
  <c r="S173" i="105"/>
  <c r="S174" i="105"/>
  <c r="S175" i="105"/>
  <c r="S176" i="105"/>
  <c r="S177" i="105"/>
  <c r="S178" i="105"/>
  <c r="S179" i="105"/>
  <c r="S180" i="105"/>
  <c r="S181" i="105"/>
  <c r="S182" i="105"/>
  <c r="S183" i="105"/>
  <c r="S184" i="105"/>
  <c r="S185" i="105"/>
  <c r="S186" i="105"/>
  <c r="S187" i="105"/>
  <c r="S188" i="105"/>
  <c r="S189" i="105"/>
  <c r="S190" i="105"/>
  <c r="S191" i="105"/>
  <c r="S192" i="105"/>
  <c r="S193" i="105"/>
  <c r="S194" i="105"/>
  <c r="S195" i="105"/>
  <c r="S196" i="105"/>
  <c r="S197" i="105"/>
  <c r="S198" i="105"/>
  <c r="S199" i="105"/>
  <c r="S200" i="105"/>
  <c r="S201" i="105"/>
  <c r="S202" i="105"/>
  <c r="S203" i="105"/>
  <c r="S204" i="105"/>
  <c r="S205" i="105"/>
  <c r="S206" i="105"/>
  <c r="S207" i="105"/>
  <c r="S208" i="105"/>
  <c r="S209" i="105"/>
  <c r="S210" i="105"/>
  <c r="S211" i="105"/>
  <c r="S212" i="105"/>
  <c r="S213" i="105"/>
  <c r="S214" i="105"/>
  <c r="S215" i="105"/>
  <c r="S216" i="105"/>
  <c r="S217" i="105"/>
  <c r="S218" i="105"/>
  <c r="S219" i="105"/>
  <c r="S220" i="105"/>
  <c r="S221" i="105"/>
  <c r="S222" i="105"/>
  <c r="S223" i="105"/>
  <c r="S224" i="105"/>
  <c r="S225" i="105"/>
  <c r="S226" i="105"/>
  <c r="S227" i="105"/>
  <c r="S228" i="105"/>
  <c r="S229" i="105"/>
  <c r="S230" i="105"/>
  <c r="S231" i="105"/>
  <c r="S232" i="105"/>
  <c r="S233" i="105"/>
  <c r="S234" i="105"/>
  <c r="S235" i="105"/>
  <c r="S236" i="105"/>
  <c r="S237" i="105"/>
  <c r="S238" i="105"/>
  <c r="S239" i="105"/>
  <c r="S2" i="105"/>
  <c r="S33" i="104"/>
  <c r="S12" i="104"/>
  <c r="S19" i="104"/>
  <c r="S25" i="104"/>
  <c r="S38" i="104"/>
  <c r="S39" i="104"/>
  <c r="S41" i="104"/>
  <c r="S15" i="104"/>
  <c r="S27" i="104"/>
  <c r="S24" i="104"/>
  <c r="S23" i="104"/>
  <c r="S13" i="104"/>
  <c r="S16" i="104"/>
  <c r="S37" i="104"/>
  <c r="S17" i="104"/>
  <c r="S2" i="104"/>
  <c r="S6" i="104"/>
  <c r="S8" i="104"/>
  <c r="S9" i="104"/>
  <c r="S3" i="104"/>
  <c r="S26" i="104"/>
  <c r="S32" i="104"/>
  <c r="S14" i="104"/>
  <c r="S22" i="104"/>
  <c r="S21" i="104"/>
  <c r="S36" i="104"/>
  <c r="S7" i="104"/>
  <c r="S18" i="104"/>
  <c r="S30" i="104"/>
  <c r="S20" i="104"/>
  <c r="S35" i="104"/>
  <c r="S34" i="104"/>
  <c r="S5" i="104"/>
  <c r="S4" i="104"/>
  <c r="S40" i="104"/>
  <c r="S10" i="104"/>
  <c r="S29" i="104"/>
  <c r="S28" i="104"/>
  <c r="S31" i="104"/>
  <c r="S43" i="104"/>
  <c r="S45" i="104"/>
  <c r="S48" i="104"/>
  <c r="S44" i="104"/>
  <c r="S42" i="104"/>
  <c r="S47" i="104"/>
  <c r="S46" i="104"/>
  <c r="S49" i="104"/>
  <c r="S50" i="104"/>
  <c r="S52" i="104"/>
  <c r="S51" i="104"/>
  <c r="S56" i="104"/>
  <c r="S55" i="104"/>
  <c r="S54" i="104"/>
  <c r="S53" i="104"/>
  <c r="S57" i="104"/>
  <c r="S58" i="104"/>
  <c r="S59" i="104"/>
  <c r="S60" i="104"/>
  <c r="S62" i="104"/>
  <c r="S61" i="104"/>
  <c r="S63" i="104"/>
  <c r="S64" i="104"/>
  <c r="S65" i="104"/>
  <c r="S67" i="104"/>
  <c r="S66" i="104"/>
  <c r="S68" i="104"/>
  <c r="S69" i="104"/>
  <c r="S70" i="104"/>
  <c r="S72" i="104"/>
  <c r="S71" i="104"/>
  <c r="S73" i="104"/>
  <c r="S74" i="104"/>
  <c r="S75" i="104"/>
  <c r="S76" i="104"/>
  <c r="S77" i="104"/>
  <c r="S78" i="104"/>
  <c r="S79" i="104"/>
  <c r="S80" i="104"/>
  <c r="S81" i="104"/>
  <c r="S82" i="104"/>
  <c r="S83" i="104"/>
  <c r="S84" i="104"/>
  <c r="S85" i="104"/>
  <c r="S86" i="104"/>
  <c r="S87" i="104"/>
  <c r="S88" i="104"/>
  <c r="S89" i="104"/>
  <c r="S90" i="104"/>
  <c r="S91" i="104"/>
  <c r="S92" i="104"/>
  <c r="S93" i="104"/>
  <c r="S94" i="104"/>
  <c r="S95" i="104"/>
  <c r="S96" i="104"/>
  <c r="S97" i="104"/>
  <c r="S98" i="104"/>
  <c r="S99" i="104"/>
  <c r="S100" i="104"/>
  <c r="S101" i="104"/>
  <c r="S102" i="104"/>
  <c r="S103" i="104"/>
  <c r="S104" i="104"/>
  <c r="S105" i="104"/>
  <c r="S106" i="104"/>
  <c r="S107" i="104"/>
  <c r="S108" i="104"/>
  <c r="S109" i="104"/>
  <c r="S110" i="104"/>
  <c r="S111" i="104"/>
  <c r="S112" i="104"/>
  <c r="S113" i="104"/>
  <c r="S114" i="104"/>
  <c r="S115" i="104"/>
  <c r="S116" i="104"/>
  <c r="S117" i="104"/>
  <c r="S118" i="104"/>
  <c r="S119" i="104"/>
  <c r="S120" i="104"/>
  <c r="S121" i="104"/>
  <c r="S122" i="104"/>
  <c r="S123" i="104"/>
  <c r="S124" i="104"/>
  <c r="S125" i="104"/>
  <c r="S126" i="104"/>
  <c r="S127" i="104"/>
  <c r="S128" i="104"/>
  <c r="S129" i="104"/>
  <c r="S130" i="104"/>
  <c r="S131" i="104"/>
  <c r="S132" i="104"/>
  <c r="S133" i="104"/>
  <c r="S134" i="104"/>
  <c r="S135" i="104"/>
  <c r="S136" i="104"/>
  <c r="S137" i="104"/>
  <c r="S138" i="104"/>
  <c r="S139" i="104"/>
  <c r="S140" i="104"/>
  <c r="S141" i="104"/>
  <c r="S142" i="104"/>
  <c r="S143" i="104"/>
  <c r="S144" i="104"/>
  <c r="S145" i="104"/>
  <c r="S146" i="104"/>
  <c r="S147" i="104"/>
  <c r="S148" i="104"/>
  <c r="S149" i="104"/>
  <c r="S150" i="104"/>
  <c r="S151" i="104"/>
  <c r="S152" i="104"/>
  <c r="S153" i="104"/>
  <c r="S154" i="104"/>
  <c r="S155" i="104"/>
  <c r="S156" i="104"/>
  <c r="S157" i="104"/>
  <c r="S158" i="104"/>
  <c r="S159" i="104"/>
  <c r="S160" i="104"/>
  <c r="S161" i="104"/>
  <c r="S162" i="104"/>
  <c r="S163" i="104"/>
  <c r="S164" i="104"/>
  <c r="S165" i="104"/>
  <c r="S166" i="104"/>
  <c r="S167" i="104"/>
  <c r="S168" i="104"/>
  <c r="S169" i="104"/>
  <c r="S170" i="104"/>
  <c r="S171" i="104"/>
  <c r="S172" i="104"/>
  <c r="S173" i="104"/>
  <c r="S174" i="104"/>
  <c r="S175" i="104"/>
  <c r="S176" i="104"/>
  <c r="S177" i="104"/>
  <c r="S178" i="104"/>
  <c r="S179" i="104"/>
  <c r="S180" i="104"/>
  <c r="S181" i="104"/>
  <c r="S182" i="104"/>
  <c r="S183" i="104"/>
  <c r="S184" i="104"/>
  <c r="S185" i="104"/>
  <c r="S186" i="104"/>
  <c r="S187" i="104"/>
  <c r="S188" i="104"/>
  <c r="S189" i="104"/>
  <c r="S190" i="104"/>
  <c r="S191" i="104"/>
  <c r="S192" i="104"/>
  <c r="S193" i="104"/>
  <c r="S194" i="104"/>
  <c r="S195" i="104"/>
  <c r="S196" i="104"/>
  <c r="S197" i="104"/>
  <c r="S198" i="104"/>
  <c r="S199" i="104"/>
  <c r="S200" i="104"/>
  <c r="S201" i="104"/>
  <c r="S202" i="104"/>
  <c r="S203" i="104"/>
  <c r="S204" i="104"/>
  <c r="S205" i="104"/>
  <c r="S206" i="104"/>
  <c r="S207" i="104"/>
  <c r="S208" i="104"/>
  <c r="S209" i="104"/>
  <c r="S210" i="104"/>
  <c r="S211" i="104"/>
  <c r="S212" i="104"/>
  <c r="S213" i="104"/>
  <c r="S214" i="104"/>
  <c r="S215" i="104"/>
  <c r="S216" i="104"/>
  <c r="S217" i="104"/>
  <c r="S218" i="104"/>
  <c r="S219" i="104"/>
  <c r="S220" i="104"/>
  <c r="S221" i="104"/>
  <c r="S222" i="104"/>
  <c r="S223" i="104"/>
  <c r="S224" i="104"/>
  <c r="S225" i="104"/>
  <c r="S226" i="104"/>
  <c r="S227" i="104"/>
  <c r="S228" i="104"/>
  <c r="S229" i="104"/>
  <c r="S230" i="104"/>
  <c r="S231" i="104"/>
  <c r="S232" i="104"/>
  <c r="S233" i="104"/>
  <c r="S234" i="104"/>
  <c r="S235" i="104"/>
  <c r="S236" i="104"/>
  <c r="S237" i="104"/>
  <c r="S238" i="104"/>
  <c r="S239" i="104"/>
  <c r="S240" i="104"/>
  <c r="S241" i="104"/>
  <c r="S242" i="104"/>
  <c r="S243" i="104"/>
  <c r="S244" i="104"/>
  <c r="S245" i="104"/>
  <c r="S246" i="104"/>
  <c r="S247" i="104"/>
  <c r="S248" i="104"/>
  <c r="S249" i="104"/>
  <c r="S250" i="104"/>
  <c r="S251" i="104"/>
  <c r="S11" i="104"/>
  <c r="S5" i="103"/>
  <c r="S3" i="103"/>
  <c r="S6" i="103"/>
  <c r="S7" i="103"/>
  <c r="S13" i="103"/>
  <c r="S11" i="103"/>
  <c r="S12" i="103"/>
  <c r="S8" i="103"/>
  <c r="S9" i="103"/>
  <c r="S10" i="103"/>
  <c r="S16" i="103"/>
  <c r="S14" i="103"/>
  <c r="S15" i="103"/>
  <c r="S20" i="103"/>
  <c r="S19" i="103"/>
  <c r="S17" i="103"/>
  <c r="S18" i="103"/>
  <c r="S21" i="103"/>
  <c r="S23" i="103"/>
  <c r="S22" i="103"/>
  <c r="S25" i="103"/>
  <c r="S24" i="103"/>
  <c r="S26" i="103"/>
  <c r="S27" i="103"/>
  <c r="S28" i="103"/>
  <c r="S30" i="103"/>
  <c r="S29" i="103"/>
  <c r="S38" i="103"/>
  <c r="S32" i="103"/>
  <c r="S34" i="103"/>
  <c r="S33" i="103"/>
  <c r="S36" i="103"/>
  <c r="S31" i="103"/>
  <c r="S37" i="103"/>
  <c r="S35" i="103"/>
  <c r="S41" i="103"/>
  <c r="S39" i="103"/>
  <c r="S42" i="103"/>
  <c r="S40" i="103"/>
  <c r="S43" i="103"/>
  <c r="S45" i="103"/>
  <c r="S44" i="103"/>
  <c r="S46" i="103"/>
  <c r="S47" i="103"/>
  <c r="S48" i="103"/>
  <c r="S49" i="103"/>
  <c r="S50" i="103"/>
  <c r="S51" i="103"/>
  <c r="S52" i="103"/>
  <c r="S53" i="103"/>
  <c r="S56" i="103"/>
  <c r="S55" i="103"/>
  <c r="S54" i="103"/>
  <c r="S57" i="103"/>
  <c r="S58" i="103"/>
  <c r="S59" i="103"/>
  <c r="S60" i="103"/>
  <c r="S61" i="103"/>
  <c r="S63" i="103"/>
  <c r="S62" i="103"/>
  <c r="S4" i="103"/>
  <c r="S64" i="103"/>
  <c r="S65" i="103"/>
  <c r="S66" i="103"/>
  <c r="S67" i="103"/>
  <c r="S68" i="103"/>
  <c r="S69" i="103"/>
  <c r="S70" i="103"/>
  <c r="S71" i="103"/>
  <c r="S72" i="103"/>
  <c r="S73" i="103"/>
  <c r="S74" i="103"/>
  <c r="S75" i="103"/>
  <c r="S76" i="103"/>
  <c r="S77" i="103"/>
  <c r="S78" i="103"/>
  <c r="S79" i="103"/>
  <c r="S80" i="103"/>
  <c r="S81" i="103"/>
  <c r="S82" i="103"/>
  <c r="S83" i="103"/>
  <c r="S84" i="103"/>
  <c r="S85" i="103"/>
  <c r="S86" i="103"/>
  <c r="S87" i="103"/>
  <c r="S88" i="103"/>
  <c r="S89" i="103"/>
  <c r="S90" i="103"/>
  <c r="S91" i="103"/>
  <c r="S92" i="103"/>
  <c r="S93" i="103"/>
  <c r="S94" i="103"/>
  <c r="S95" i="103"/>
  <c r="S96" i="103"/>
  <c r="S97" i="103"/>
  <c r="S98" i="103"/>
  <c r="S99" i="103"/>
  <c r="S100" i="103"/>
  <c r="S101" i="103"/>
  <c r="S102" i="103"/>
  <c r="S103" i="103"/>
  <c r="S104" i="103"/>
  <c r="S105" i="103"/>
  <c r="S106" i="103"/>
  <c r="S107" i="103"/>
  <c r="S108" i="103"/>
  <c r="S109" i="103"/>
  <c r="S110" i="103"/>
  <c r="S111" i="103"/>
  <c r="S112" i="103"/>
  <c r="S113" i="103"/>
  <c r="S114" i="103"/>
  <c r="S115" i="103"/>
  <c r="S116" i="103"/>
  <c r="S117" i="103"/>
  <c r="S118" i="103"/>
  <c r="S119" i="103"/>
  <c r="S120" i="103"/>
  <c r="S121" i="103"/>
  <c r="S122" i="103"/>
  <c r="S123" i="103"/>
  <c r="S124" i="103"/>
  <c r="S125" i="103"/>
  <c r="S126" i="103"/>
  <c r="S127" i="103"/>
  <c r="S128" i="103"/>
  <c r="S129" i="103"/>
  <c r="S130" i="103"/>
  <c r="S131" i="103"/>
  <c r="S132" i="103"/>
  <c r="S133" i="103"/>
  <c r="S134" i="103"/>
  <c r="S135" i="103"/>
  <c r="S136" i="103"/>
  <c r="S137" i="103"/>
  <c r="S138" i="103"/>
  <c r="S139" i="103"/>
  <c r="S140" i="103"/>
  <c r="S141" i="103"/>
  <c r="S142" i="103"/>
  <c r="S143" i="103"/>
  <c r="S144" i="103"/>
  <c r="S145" i="103"/>
  <c r="S146" i="103"/>
  <c r="S147" i="103"/>
  <c r="S148" i="103"/>
  <c r="S149" i="103"/>
  <c r="S150" i="103"/>
  <c r="S151" i="103"/>
  <c r="S152" i="103"/>
  <c r="S153" i="103"/>
  <c r="S154" i="103"/>
  <c r="S155" i="103"/>
  <c r="S156" i="103"/>
  <c r="S157" i="103"/>
  <c r="S158" i="103"/>
  <c r="S159" i="103"/>
  <c r="S160" i="103"/>
  <c r="S161" i="103"/>
  <c r="S162" i="103"/>
  <c r="S163" i="103"/>
  <c r="S164" i="103"/>
  <c r="S165" i="103"/>
  <c r="S166" i="103"/>
  <c r="S167" i="103"/>
  <c r="S168" i="103"/>
  <c r="S169" i="103"/>
  <c r="S170" i="103"/>
  <c r="S171" i="103"/>
  <c r="S172" i="103"/>
  <c r="S173" i="103"/>
  <c r="S174" i="103"/>
  <c r="S175" i="103"/>
  <c r="S176" i="103"/>
  <c r="S177" i="103"/>
  <c r="S178" i="103"/>
  <c r="S179" i="103"/>
  <c r="S180" i="103"/>
  <c r="S181" i="103"/>
  <c r="S182" i="103"/>
  <c r="S183" i="103"/>
  <c r="S184" i="103"/>
  <c r="S185" i="103"/>
  <c r="S186" i="103"/>
  <c r="S187" i="103"/>
  <c r="S188" i="103"/>
  <c r="S189" i="103"/>
  <c r="S190" i="103"/>
  <c r="S191" i="103"/>
  <c r="S192" i="103"/>
  <c r="S193" i="103"/>
  <c r="S194" i="103"/>
  <c r="S195" i="103"/>
  <c r="S196" i="103"/>
  <c r="S197" i="103"/>
  <c r="S198" i="103"/>
  <c r="S199" i="103"/>
  <c r="S200" i="103"/>
  <c r="S201" i="103"/>
  <c r="S202" i="103"/>
  <c r="S203" i="103"/>
  <c r="S204" i="103"/>
  <c r="S205" i="103"/>
  <c r="S206" i="103"/>
  <c r="S207" i="103"/>
  <c r="S208" i="103"/>
  <c r="S209" i="103"/>
  <c r="S210" i="103"/>
  <c r="S211" i="103"/>
  <c r="S212" i="103"/>
  <c r="S213" i="103"/>
  <c r="S214" i="103"/>
  <c r="S215" i="103"/>
  <c r="S216" i="103"/>
  <c r="S217" i="103"/>
  <c r="S218" i="103"/>
  <c r="S219" i="103"/>
  <c r="S220" i="103"/>
  <c r="S221" i="103"/>
  <c r="S222" i="103"/>
  <c r="S223" i="103"/>
  <c r="S224" i="103"/>
  <c r="S225" i="103"/>
  <c r="S226" i="103"/>
  <c r="S227" i="103"/>
  <c r="S228" i="103"/>
  <c r="S229" i="103"/>
  <c r="S230" i="103"/>
  <c r="S231" i="103"/>
  <c r="S232" i="103"/>
  <c r="S233" i="103"/>
  <c r="S234" i="103"/>
  <c r="S235" i="103"/>
  <c r="S236" i="103"/>
  <c r="S237" i="103"/>
  <c r="S238" i="103"/>
  <c r="S239" i="103"/>
  <c r="S240" i="103"/>
  <c r="S241" i="103"/>
  <c r="S242" i="103"/>
  <c r="S243" i="103"/>
  <c r="S244" i="103"/>
  <c r="S245" i="103"/>
  <c r="S88" i="102"/>
  <c r="S89" i="102"/>
  <c r="S90" i="102"/>
  <c r="S91" i="102"/>
  <c r="S92" i="102"/>
  <c r="S93" i="102"/>
  <c r="S94" i="102"/>
  <c r="S95" i="102"/>
  <c r="S96" i="102"/>
  <c r="S97" i="102"/>
  <c r="S98" i="102"/>
  <c r="S99" i="102"/>
  <c r="S100" i="102"/>
  <c r="S101" i="102"/>
  <c r="S102" i="102"/>
  <c r="S103" i="102"/>
  <c r="S104" i="102"/>
  <c r="S105" i="102"/>
  <c r="S106" i="102"/>
  <c r="S107" i="102"/>
  <c r="S108" i="102"/>
  <c r="S109" i="102"/>
  <c r="S110" i="102"/>
  <c r="S111" i="102"/>
  <c r="S112" i="102"/>
  <c r="S113" i="102"/>
  <c r="S114" i="102"/>
  <c r="S115" i="102"/>
  <c r="S116" i="102"/>
  <c r="S117" i="102"/>
  <c r="S118" i="102"/>
  <c r="S119" i="102"/>
  <c r="S120" i="102"/>
  <c r="S121" i="102"/>
  <c r="S122" i="102"/>
  <c r="S123" i="102"/>
  <c r="S124" i="102"/>
  <c r="S125" i="102"/>
  <c r="S126" i="102"/>
  <c r="S127" i="102"/>
  <c r="S128" i="102"/>
  <c r="S129" i="102"/>
  <c r="S130" i="102"/>
  <c r="S131" i="102"/>
  <c r="S132" i="102"/>
  <c r="S133" i="102"/>
  <c r="S134" i="102"/>
  <c r="S135" i="102"/>
  <c r="S136" i="102"/>
  <c r="S137" i="102"/>
  <c r="S138" i="102"/>
  <c r="S139" i="102"/>
  <c r="S140" i="102"/>
  <c r="S141" i="102"/>
  <c r="S142" i="102"/>
  <c r="S143" i="102"/>
  <c r="S144" i="102"/>
  <c r="S145" i="102"/>
  <c r="S146" i="102"/>
  <c r="S147" i="102"/>
  <c r="S148" i="102"/>
  <c r="S149" i="102"/>
  <c r="S150" i="102"/>
  <c r="S151" i="102"/>
  <c r="S152" i="102"/>
  <c r="S153" i="102"/>
  <c r="S154" i="102"/>
  <c r="S155" i="102"/>
  <c r="S156" i="102"/>
  <c r="S157" i="102"/>
  <c r="S158" i="102"/>
  <c r="S159" i="102"/>
  <c r="S160" i="102"/>
  <c r="S161" i="102"/>
  <c r="S162" i="102"/>
  <c r="S163" i="102"/>
  <c r="S164" i="102"/>
  <c r="S165" i="102"/>
  <c r="S166" i="102"/>
  <c r="S167" i="102"/>
  <c r="S168" i="102"/>
  <c r="S169" i="102"/>
  <c r="S170" i="102"/>
  <c r="S171" i="102"/>
  <c r="S172" i="102"/>
  <c r="S173" i="102"/>
  <c r="S174" i="102"/>
  <c r="S175" i="102"/>
  <c r="S176" i="102"/>
  <c r="S177" i="102"/>
  <c r="S178" i="102"/>
  <c r="S179" i="102"/>
  <c r="S180" i="102"/>
  <c r="S181" i="102"/>
  <c r="S182" i="102"/>
  <c r="S183" i="102"/>
  <c r="S184" i="102"/>
  <c r="S185" i="102"/>
  <c r="S186" i="102"/>
  <c r="S187" i="102"/>
  <c r="S188" i="102"/>
  <c r="S189" i="102"/>
  <c r="S190" i="102"/>
  <c r="S191" i="102"/>
  <c r="S192" i="102"/>
  <c r="S193" i="102"/>
  <c r="S194" i="102"/>
  <c r="S195" i="102"/>
  <c r="S196" i="102"/>
  <c r="S197" i="102"/>
  <c r="S198" i="102"/>
  <c r="S199" i="102"/>
  <c r="S200" i="102"/>
  <c r="S201" i="102"/>
  <c r="S202" i="102"/>
  <c r="S203" i="102"/>
  <c r="S204" i="102"/>
  <c r="S205" i="102"/>
  <c r="S206" i="102"/>
  <c r="S207" i="102"/>
  <c r="S208" i="102"/>
  <c r="S209" i="102"/>
  <c r="S210" i="102"/>
  <c r="S211" i="102"/>
  <c r="S212" i="102"/>
  <c r="S213" i="102"/>
  <c r="S214" i="102"/>
  <c r="S215" i="102"/>
  <c r="S216" i="102"/>
  <c r="S217" i="102"/>
  <c r="S218" i="102"/>
  <c r="S219" i="102"/>
  <c r="S220" i="102"/>
  <c r="S221" i="102"/>
  <c r="S222" i="102"/>
  <c r="S223" i="102"/>
  <c r="S224" i="102"/>
  <c r="S225" i="102"/>
  <c r="S226" i="102"/>
  <c r="S227" i="102"/>
  <c r="S228" i="102"/>
  <c r="S229" i="102"/>
  <c r="S230" i="102"/>
  <c r="S231" i="102"/>
  <c r="S232" i="102"/>
  <c r="S233" i="102"/>
  <c r="S234" i="102"/>
  <c r="S235" i="102"/>
  <c r="S236" i="102"/>
  <c r="S237" i="102"/>
  <c r="S238" i="102"/>
  <c r="S239" i="102"/>
  <c r="S240" i="102"/>
  <c r="S241" i="102"/>
  <c r="S242" i="102"/>
  <c r="S243" i="102"/>
  <c r="S244" i="102"/>
  <c r="S101" i="101"/>
  <c r="S102" i="101"/>
  <c r="S103" i="101"/>
  <c r="S104" i="101"/>
  <c r="S105" i="101"/>
  <c r="S106" i="101"/>
  <c r="S107" i="101"/>
  <c r="S108" i="101"/>
  <c r="S109" i="101"/>
  <c r="S110" i="101"/>
  <c r="S111" i="101"/>
  <c r="S112" i="101"/>
  <c r="S113" i="101"/>
  <c r="S114" i="101"/>
  <c r="S115" i="101"/>
  <c r="S116" i="101"/>
  <c r="S117" i="101"/>
  <c r="S118" i="101"/>
  <c r="S119" i="101"/>
  <c r="S120" i="101"/>
  <c r="S121" i="101"/>
  <c r="S122" i="101"/>
  <c r="S123" i="101"/>
  <c r="S124" i="101"/>
  <c r="S125" i="101"/>
  <c r="S126" i="101"/>
  <c r="S127" i="101"/>
  <c r="S128" i="101"/>
  <c r="S129" i="101"/>
  <c r="S130" i="101"/>
  <c r="S131" i="101"/>
  <c r="S132" i="101"/>
  <c r="S133" i="101"/>
  <c r="S134" i="101"/>
  <c r="S135" i="101"/>
  <c r="S136" i="101"/>
  <c r="S137" i="101"/>
  <c r="S138" i="101"/>
  <c r="S139" i="101"/>
  <c r="S140" i="101"/>
  <c r="S141" i="101"/>
  <c r="S142" i="101"/>
  <c r="S143" i="101"/>
  <c r="S144" i="101"/>
  <c r="S145" i="101"/>
  <c r="S146" i="101"/>
  <c r="S147" i="101"/>
  <c r="S148" i="101"/>
  <c r="S149" i="101"/>
  <c r="S150" i="101"/>
  <c r="S151" i="101"/>
  <c r="S152" i="101"/>
  <c r="S153" i="101"/>
  <c r="S154" i="101"/>
  <c r="S155" i="101"/>
  <c r="S156" i="101"/>
  <c r="S157" i="101"/>
  <c r="S158" i="101"/>
  <c r="S159" i="101"/>
  <c r="S160" i="101"/>
  <c r="S161" i="101"/>
  <c r="S162" i="101"/>
  <c r="S163" i="101"/>
  <c r="S164" i="101"/>
  <c r="S165" i="101"/>
  <c r="S166" i="101"/>
  <c r="S167" i="101"/>
  <c r="S168" i="101"/>
  <c r="S169" i="101"/>
  <c r="S170" i="101"/>
  <c r="S171" i="101"/>
  <c r="S172" i="101"/>
  <c r="S173" i="101"/>
  <c r="S174" i="101"/>
  <c r="S175" i="101"/>
  <c r="S176" i="101"/>
  <c r="S177" i="101"/>
  <c r="S178" i="101"/>
  <c r="S179" i="101"/>
  <c r="S180" i="101"/>
  <c r="S181" i="101"/>
  <c r="S182" i="101"/>
  <c r="S183" i="101"/>
  <c r="S184" i="101"/>
  <c r="S185" i="101"/>
  <c r="S186" i="101"/>
  <c r="S187" i="101"/>
  <c r="S188" i="101"/>
  <c r="S189" i="101"/>
  <c r="S190" i="101"/>
  <c r="S191" i="101"/>
  <c r="S192" i="101"/>
  <c r="S193" i="101"/>
  <c r="S194" i="101"/>
  <c r="S195" i="101"/>
  <c r="S196" i="101"/>
  <c r="S197" i="101"/>
  <c r="S198" i="101"/>
  <c r="S199" i="101"/>
  <c r="S200" i="101"/>
  <c r="S201" i="101"/>
  <c r="S202" i="101"/>
  <c r="S203" i="101"/>
  <c r="S204" i="101"/>
  <c r="S205" i="101"/>
  <c r="S206" i="101"/>
  <c r="S207" i="101"/>
  <c r="S208" i="101"/>
  <c r="S209" i="101"/>
  <c r="S210" i="101"/>
  <c r="S211" i="101"/>
  <c r="S212" i="101"/>
  <c r="S213" i="101"/>
  <c r="S214" i="101"/>
  <c r="S215" i="101"/>
  <c r="S216" i="101"/>
  <c r="S217" i="101"/>
  <c r="S218" i="101"/>
  <c r="S219" i="101"/>
  <c r="S220" i="101"/>
  <c r="S221" i="101"/>
  <c r="S222" i="101"/>
  <c r="S223" i="101"/>
  <c r="S224" i="101"/>
  <c r="S225" i="101"/>
  <c r="S226" i="101"/>
  <c r="S227" i="101"/>
  <c r="S228" i="101"/>
  <c r="S229" i="101"/>
  <c r="S230" i="101"/>
  <c r="S231" i="101"/>
  <c r="S232" i="101"/>
  <c r="S233" i="101"/>
  <c r="S234" i="101"/>
  <c r="S235" i="101"/>
  <c r="S236" i="101"/>
  <c r="S237" i="101"/>
  <c r="S238" i="101"/>
  <c r="S239" i="101"/>
  <c r="S240" i="101"/>
  <c r="S241" i="101"/>
  <c r="S242" i="101"/>
  <c r="S243" i="101"/>
  <c r="S244" i="101"/>
  <c r="S245" i="101"/>
  <c r="S246" i="101"/>
  <c r="S247" i="101"/>
  <c r="S248" i="101"/>
  <c r="S249" i="101"/>
  <c r="S55" i="100"/>
  <c r="S56" i="100"/>
  <c r="S57" i="100"/>
  <c r="S58" i="100"/>
  <c r="S59" i="100"/>
  <c r="S60" i="100"/>
  <c r="S61" i="100"/>
  <c r="S62" i="100"/>
  <c r="S63" i="100"/>
  <c r="S64" i="100"/>
  <c r="S65" i="100"/>
  <c r="S66" i="100"/>
  <c r="S67" i="100"/>
  <c r="S68" i="100"/>
  <c r="S69" i="100"/>
  <c r="S70" i="100"/>
  <c r="S71" i="100"/>
  <c r="S72" i="100"/>
  <c r="S73" i="100"/>
  <c r="S74" i="100"/>
  <c r="S75" i="100"/>
  <c r="S76" i="100"/>
  <c r="S77" i="100"/>
  <c r="S78" i="100"/>
  <c r="S79" i="100"/>
  <c r="S80" i="100"/>
  <c r="S81" i="100"/>
  <c r="S82" i="100"/>
  <c r="S83" i="100"/>
  <c r="S84" i="100"/>
  <c r="S85" i="100"/>
  <c r="S86" i="100"/>
  <c r="S87" i="100"/>
  <c r="S88" i="100"/>
  <c r="S89" i="100"/>
  <c r="S90" i="100"/>
  <c r="S91" i="100"/>
  <c r="S92" i="100"/>
  <c r="S93" i="100"/>
  <c r="S94" i="100"/>
  <c r="S95" i="100"/>
  <c r="S96" i="100"/>
  <c r="S97" i="100"/>
  <c r="S98" i="100"/>
  <c r="S99" i="100"/>
  <c r="S100" i="100"/>
  <c r="S101" i="100"/>
  <c r="S102" i="100"/>
  <c r="S103" i="100"/>
  <c r="S104" i="100"/>
  <c r="S105" i="100"/>
  <c r="S106" i="100"/>
  <c r="S107" i="100"/>
  <c r="S108" i="100"/>
  <c r="S109" i="100"/>
  <c r="S110" i="100"/>
  <c r="S111" i="100"/>
  <c r="S112" i="100"/>
  <c r="S113" i="100"/>
  <c r="S114" i="100"/>
  <c r="S115" i="100"/>
  <c r="S116" i="100"/>
  <c r="S117" i="100"/>
  <c r="S118" i="100"/>
  <c r="S119" i="100"/>
  <c r="S120" i="100"/>
  <c r="S121" i="100"/>
  <c r="S122" i="100"/>
  <c r="S123" i="100"/>
  <c r="S124" i="100"/>
  <c r="S125" i="100"/>
  <c r="S126" i="100"/>
  <c r="S127" i="100"/>
  <c r="S128" i="100"/>
  <c r="S129" i="100"/>
  <c r="S130" i="100"/>
  <c r="S131" i="100"/>
  <c r="S132" i="100"/>
  <c r="S133" i="100"/>
  <c r="S134" i="100"/>
  <c r="S135" i="100"/>
  <c r="S136" i="100"/>
  <c r="S137" i="100"/>
  <c r="S138" i="100"/>
  <c r="S139" i="100"/>
  <c r="S140" i="100"/>
  <c r="S141" i="100"/>
  <c r="S142" i="100"/>
  <c r="S143" i="100"/>
  <c r="S144" i="100"/>
  <c r="S145" i="100"/>
  <c r="S146" i="100"/>
  <c r="S147" i="100"/>
  <c r="S148" i="100"/>
  <c r="S149" i="100"/>
  <c r="S150" i="100"/>
  <c r="S151" i="100"/>
  <c r="S152" i="100"/>
  <c r="S153" i="100"/>
  <c r="S154" i="100"/>
  <c r="S155" i="100"/>
  <c r="S156" i="100"/>
  <c r="S157" i="100"/>
  <c r="S158" i="100"/>
  <c r="S159" i="100"/>
  <c r="S160" i="100"/>
  <c r="S161" i="100"/>
  <c r="S162" i="100"/>
  <c r="S163" i="100"/>
  <c r="S164" i="100"/>
  <c r="S165" i="100"/>
  <c r="S166" i="100"/>
  <c r="S167" i="100"/>
  <c r="S168" i="100"/>
  <c r="S169" i="100"/>
  <c r="S170" i="100"/>
  <c r="S171" i="100"/>
  <c r="S172" i="100"/>
  <c r="S173" i="100"/>
  <c r="S174" i="100"/>
  <c r="S175" i="100"/>
  <c r="S176" i="100"/>
  <c r="S177" i="100"/>
  <c r="S178" i="100"/>
  <c r="S179" i="100"/>
  <c r="S180" i="100"/>
  <c r="S181" i="100"/>
  <c r="S182" i="100"/>
  <c r="S183" i="100"/>
  <c r="S184" i="100"/>
  <c r="S185" i="100"/>
  <c r="S186" i="100"/>
  <c r="S187" i="100"/>
  <c r="S188" i="100"/>
  <c r="S189" i="100"/>
  <c r="S190" i="100"/>
  <c r="S191" i="100"/>
  <c r="S192" i="100"/>
  <c r="S193" i="100"/>
  <c r="S194" i="100"/>
  <c r="S195" i="100"/>
  <c r="S196" i="100"/>
  <c r="S197" i="100"/>
  <c r="S198" i="100"/>
  <c r="S199" i="100"/>
  <c r="S200" i="100"/>
  <c r="S201" i="100"/>
  <c r="S202" i="100"/>
  <c r="S203" i="100"/>
  <c r="S204" i="100"/>
  <c r="S205" i="100"/>
  <c r="S206" i="100"/>
  <c r="S207" i="100"/>
  <c r="S208" i="100"/>
  <c r="S209" i="100"/>
  <c r="S210" i="100"/>
  <c r="S211" i="100"/>
  <c r="S212" i="100"/>
  <c r="S213" i="100"/>
  <c r="S214" i="100"/>
  <c r="S215" i="100"/>
  <c r="S216" i="100"/>
  <c r="S217" i="100"/>
  <c r="S218" i="100"/>
  <c r="S219" i="100"/>
  <c r="S220" i="100"/>
  <c r="S221" i="100"/>
  <c r="S222" i="100"/>
  <c r="S223" i="100"/>
  <c r="S224" i="100"/>
  <c r="S225" i="100"/>
  <c r="S226" i="100"/>
  <c r="S227" i="100"/>
  <c r="S228" i="100"/>
  <c r="S229" i="100"/>
  <c r="S230" i="100"/>
  <c r="S231" i="100"/>
  <c r="S232" i="100"/>
  <c r="S233" i="100"/>
  <c r="S234" i="100"/>
  <c r="S235" i="100"/>
  <c r="S236" i="100"/>
  <c r="S237" i="100"/>
  <c r="S238" i="100"/>
  <c r="S239" i="100"/>
  <c r="S240" i="100"/>
  <c r="S241" i="100"/>
  <c r="S242" i="100"/>
  <c r="S243" i="100"/>
  <c r="S244" i="100"/>
  <c r="S245" i="100"/>
  <c r="S246" i="100"/>
  <c r="S247" i="100"/>
  <c r="S248" i="100"/>
  <c r="S249" i="100"/>
  <c r="S250" i="100"/>
  <c r="S251" i="100"/>
  <c r="S252" i="100"/>
  <c r="S3" i="99"/>
  <c r="S4" i="99"/>
  <c r="S5" i="99"/>
  <c r="S6" i="99"/>
  <c r="S7" i="99"/>
  <c r="S9" i="99"/>
  <c r="S10" i="99"/>
  <c r="S11" i="99"/>
  <c r="S12" i="99"/>
  <c r="S13" i="99"/>
  <c r="S14" i="99"/>
  <c r="S15" i="99"/>
  <c r="S16" i="99"/>
  <c r="S17" i="99"/>
  <c r="S18" i="99"/>
  <c r="S19" i="99"/>
  <c r="S20" i="99"/>
  <c r="S21" i="99"/>
  <c r="S22" i="99"/>
  <c r="S23" i="99"/>
  <c r="S24" i="99"/>
  <c r="S25" i="99"/>
  <c r="S26" i="99"/>
  <c r="S27" i="99"/>
  <c r="S28" i="99"/>
  <c r="S29" i="99"/>
  <c r="S30" i="99"/>
  <c r="S31" i="99"/>
  <c r="S32" i="99"/>
  <c r="S33" i="99"/>
  <c r="S34" i="99"/>
  <c r="S35" i="99"/>
  <c r="S36" i="99"/>
  <c r="S37" i="99"/>
  <c r="S38" i="99"/>
  <c r="S39" i="99"/>
  <c r="S40" i="99"/>
  <c r="S41" i="99"/>
  <c r="S42" i="99"/>
  <c r="S43" i="99"/>
  <c r="S44" i="99"/>
  <c r="S45" i="99"/>
  <c r="S46" i="99"/>
  <c r="S47" i="99"/>
  <c r="S48" i="99"/>
  <c r="S49" i="99"/>
  <c r="S50" i="99"/>
  <c r="S51" i="99"/>
  <c r="S52" i="99"/>
  <c r="S53" i="99"/>
  <c r="S54" i="99"/>
  <c r="S55" i="99"/>
  <c r="S56" i="99"/>
  <c r="S57" i="99"/>
  <c r="S58" i="99"/>
  <c r="S59" i="99"/>
  <c r="S60" i="99"/>
  <c r="S61" i="99"/>
  <c r="S62" i="99"/>
  <c r="S63" i="99"/>
  <c r="S64" i="99"/>
  <c r="S65" i="99"/>
  <c r="S66" i="99"/>
  <c r="S67" i="99"/>
  <c r="S68" i="99"/>
  <c r="S69" i="99"/>
  <c r="S70" i="99"/>
  <c r="S71" i="99"/>
  <c r="S72" i="99"/>
  <c r="S73" i="99"/>
  <c r="S74" i="99"/>
  <c r="S75" i="99"/>
  <c r="S76" i="99"/>
  <c r="S77" i="99"/>
  <c r="S78" i="99"/>
  <c r="S79" i="99"/>
  <c r="S80" i="99"/>
  <c r="S81" i="99"/>
  <c r="S82" i="99"/>
  <c r="S83" i="99"/>
  <c r="S84" i="99"/>
  <c r="S85" i="99"/>
  <c r="S86" i="99"/>
  <c r="S87" i="99"/>
  <c r="S88" i="99"/>
  <c r="S89" i="99"/>
  <c r="S90" i="99"/>
  <c r="S91" i="99"/>
  <c r="S92" i="99"/>
  <c r="S93" i="99"/>
  <c r="S94" i="99"/>
  <c r="S95" i="99"/>
  <c r="S96" i="99"/>
  <c r="S97" i="99"/>
  <c r="S98" i="99"/>
  <c r="S99" i="99"/>
  <c r="S100" i="99"/>
  <c r="S101" i="99"/>
  <c r="S102" i="99"/>
  <c r="S103" i="99"/>
  <c r="S104" i="99"/>
  <c r="S105" i="99"/>
  <c r="S106" i="99"/>
  <c r="S107" i="99"/>
  <c r="S108" i="99"/>
  <c r="S109" i="99"/>
  <c r="S110" i="99"/>
  <c r="S111" i="99"/>
  <c r="S112" i="99"/>
  <c r="S113" i="99"/>
  <c r="S114" i="99"/>
  <c r="S115" i="99"/>
  <c r="S116" i="99"/>
  <c r="S117" i="99"/>
  <c r="S118" i="99"/>
  <c r="S119" i="99"/>
  <c r="S120" i="99"/>
  <c r="S121" i="99"/>
  <c r="S122" i="99"/>
  <c r="S123" i="99"/>
  <c r="S124" i="99"/>
  <c r="S125" i="99"/>
  <c r="S126" i="99"/>
  <c r="S127" i="99"/>
  <c r="S128" i="99"/>
  <c r="S129" i="99"/>
  <c r="S130" i="99"/>
  <c r="S131" i="99"/>
  <c r="S132" i="99"/>
  <c r="S133" i="99"/>
  <c r="S134" i="99"/>
  <c r="S135" i="99"/>
  <c r="S136" i="99"/>
  <c r="S137" i="99"/>
  <c r="S138" i="99"/>
  <c r="S139" i="99"/>
  <c r="S140" i="99"/>
  <c r="S141" i="99"/>
  <c r="S142" i="99"/>
  <c r="S143" i="99"/>
  <c r="S144" i="99"/>
  <c r="S145" i="99"/>
  <c r="S146" i="99"/>
  <c r="S147" i="99"/>
  <c r="S148" i="99"/>
  <c r="S149" i="99"/>
  <c r="S150" i="99"/>
  <c r="S151" i="99"/>
  <c r="S152" i="99"/>
  <c r="S153" i="99"/>
  <c r="S154" i="99"/>
  <c r="S155" i="99"/>
  <c r="S156" i="99"/>
  <c r="S157" i="99"/>
  <c r="S158" i="99"/>
  <c r="S159" i="99"/>
  <c r="S160" i="99"/>
  <c r="S161" i="99"/>
  <c r="S162" i="99"/>
  <c r="S163" i="99"/>
  <c r="S164" i="99"/>
  <c r="S165" i="99"/>
  <c r="S166" i="99"/>
  <c r="S167" i="99"/>
  <c r="S168" i="99"/>
  <c r="S169" i="99"/>
  <c r="S170" i="99"/>
  <c r="S171" i="99"/>
  <c r="S172" i="99"/>
  <c r="S173" i="99"/>
  <c r="S174" i="99"/>
  <c r="S175" i="99"/>
  <c r="S176" i="99"/>
  <c r="S177" i="99"/>
  <c r="S178" i="99"/>
  <c r="S179" i="99"/>
  <c r="S180" i="99"/>
  <c r="S181" i="99"/>
  <c r="S182" i="99"/>
  <c r="S183" i="99"/>
  <c r="S184" i="99"/>
  <c r="S185" i="99"/>
  <c r="S186" i="99"/>
  <c r="S187" i="99"/>
  <c r="S188" i="99"/>
  <c r="S189" i="99"/>
  <c r="S190" i="99"/>
  <c r="S191" i="99"/>
  <c r="S192" i="99"/>
  <c r="S193" i="99"/>
  <c r="S194" i="99"/>
  <c r="S195" i="99"/>
  <c r="S196" i="99"/>
  <c r="S197" i="99"/>
  <c r="S198" i="99"/>
  <c r="S199" i="99"/>
  <c r="S200" i="99"/>
  <c r="S201" i="99"/>
  <c r="S202" i="99"/>
  <c r="S203" i="99"/>
  <c r="S204" i="99"/>
  <c r="S205" i="99"/>
  <c r="S206" i="99"/>
  <c r="S207" i="99"/>
  <c r="S208" i="99"/>
  <c r="S209" i="99"/>
  <c r="S210" i="99"/>
  <c r="S211" i="99"/>
  <c r="S212" i="99"/>
  <c r="S213" i="99"/>
  <c r="S214" i="99"/>
  <c r="S215" i="99"/>
  <c r="S216" i="99"/>
  <c r="S217" i="99"/>
  <c r="S218" i="99"/>
  <c r="S219" i="99"/>
  <c r="S220" i="99"/>
  <c r="S221" i="99"/>
  <c r="S222" i="99"/>
  <c r="S223" i="99"/>
  <c r="S224" i="99"/>
  <c r="S225" i="99"/>
  <c r="S226" i="99"/>
  <c r="S227" i="99"/>
  <c r="S228" i="99"/>
  <c r="S229" i="99"/>
  <c r="S230" i="99"/>
  <c r="S231" i="99"/>
  <c r="S232" i="99"/>
  <c r="S233" i="99"/>
  <c r="S234" i="99"/>
  <c r="S235" i="99"/>
  <c r="S236" i="99"/>
  <c r="S237" i="99"/>
  <c r="S2" i="99"/>
  <c r="S35" i="95"/>
  <c r="S36" i="95"/>
  <c r="S37" i="95"/>
  <c r="S38" i="95"/>
  <c r="S39" i="95"/>
  <c r="S40" i="95"/>
  <c r="S41" i="95"/>
  <c r="S42" i="95"/>
  <c r="S43" i="95"/>
  <c r="S44" i="95"/>
  <c r="S45" i="95"/>
  <c r="S48" i="95"/>
  <c r="S49" i="95"/>
  <c r="S50" i="95"/>
  <c r="S52" i="95"/>
  <c r="S56" i="95"/>
  <c r="S58" i="95"/>
  <c r="S60" i="95"/>
  <c r="S61" i="95"/>
  <c r="S62" i="95"/>
  <c r="S63" i="95"/>
  <c r="S46" i="95"/>
  <c r="S47" i="95"/>
  <c r="S51" i="95"/>
  <c r="S53" i="95"/>
  <c r="S54" i="95"/>
  <c r="S55" i="95"/>
  <c r="S57" i="95"/>
  <c r="S59" i="95"/>
  <c r="S64" i="95"/>
  <c r="S65" i="95"/>
  <c r="S66" i="95"/>
  <c r="S67" i="95"/>
  <c r="S68" i="95"/>
  <c r="S69" i="95"/>
  <c r="S70" i="95"/>
  <c r="S71" i="95"/>
  <c r="S76" i="95"/>
  <c r="S77" i="95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S99" i="95"/>
  <c r="S100" i="95"/>
  <c r="S101" i="95"/>
  <c r="S102" i="95"/>
  <c r="S103" i="95"/>
  <c r="S104" i="95"/>
  <c r="S105" i="95"/>
  <c r="S106" i="95"/>
  <c r="S107" i="95"/>
  <c r="S108" i="95"/>
  <c r="S109" i="95"/>
  <c r="S110" i="95"/>
  <c r="S111" i="95"/>
  <c r="S112" i="95"/>
  <c r="S113" i="95"/>
  <c r="S114" i="95"/>
  <c r="S115" i="95"/>
  <c r="S116" i="95"/>
  <c r="S117" i="95"/>
  <c r="S118" i="95"/>
  <c r="S119" i="95"/>
  <c r="S120" i="95"/>
  <c r="S121" i="95"/>
  <c r="S122" i="95"/>
  <c r="S123" i="95"/>
  <c r="S124" i="95"/>
  <c r="S125" i="95"/>
  <c r="S126" i="95"/>
  <c r="S127" i="95"/>
  <c r="S128" i="95"/>
  <c r="S129" i="95"/>
  <c r="S130" i="95"/>
  <c r="S131" i="95"/>
  <c r="S132" i="95"/>
  <c r="S133" i="95"/>
  <c r="S134" i="95"/>
  <c r="S135" i="95"/>
  <c r="S136" i="95"/>
  <c r="S137" i="95"/>
  <c r="S138" i="95"/>
  <c r="S139" i="95"/>
  <c r="S140" i="95"/>
  <c r="S141" i="95"/>
  <c r="S142" i="95"/>
  <c r="S143" i="95"/>
  <c r="S144" i="95"/>
  <c r="S145" i="95"/>
  <c r="S146" i="95"/>
  <c r="S147" i="95"/>
  <c r="S148" i="95"/>
  <c r="S149" i="95"/>
  <c r="S150" i="95"/>
  <c r="S151" i="95"/>
  <c r="S152" i="95"/>
  <c r="S153" i="95"/>
  <c r="S154" i="95"/>
  <c r="S155" i="95"/>
  <c r="S156" i="95"/>
  <c r="S157" i="95"/>
  <c r="S158" i="95"/>
  <c r="S159" i="95"/>
  <c r="S160" i="95"/>
  <c r="S161" i="95"/>
  <c r="S162" i="95"/>
  <c r="S163" i="95"/>
  <c r="S164" i="95"/>
  <c r="S165" i="95"/>
  <c r="S166" i="95"/>
  <c r="S167" i="95"/>
  <c r="S168" i="95"/>
  <c r="S169" i="95"/>
  <c r="S170" i="95"/>
  <c r="S171" i="95"/>
  <c r="S172" i="95"/>
  <c r="S173" i="95"/>
  <c r="S174" i="95"/>
  <c r="S175" i="95"/>
  <c r="S176" i="95"/>
  <c r="S177" i="95"/>
  <c r="S178" i="95"/>
  <c r="S179" i="95"/>
  <c r="S180" i="95"/>
  <c r="S181" i="95"/>
  <c r="S182" i="95"/>
  <c r="S183" i="95"/>
  <c r="S184" i="95"/>
  <c r="S185" i="95"/>
  <c r="S186" i="95"/>
  <c r="S187" i="95"/>
  <c r="S188" i="95"/>
  <c r="S189" i="95"/>
  <c r="S190" i="95"/>
  <c r="S191" i="95"/>
  <c r="S192" i="95"/>
  <c r="S193" i="95"/>
  <c r="S194" i="95"/>
  <c r="S195" i="95"/>
  <c r="S196" i="95"/>
  <c r="S197" i="95"/>
  <c r="S198" i="95"/>
  <c r="S199" i="95"/>
  <c r="S200" i="95"/>
  <c r="S201" i="95"/>
  <c r="S202" i="95"/>
  <c r="S203" i="95"/>
  <c r="S204" i="95"/>
  <c r="S205" i="95"/>
  <c r="S206" i="95"/>
  <c r="S207" i="95"/>
  <c r="S208" i="95"/>
  <c r="S209" i="95"/>
  <c r="S210" i="95"/>
  <c r="S211" i="95"/>
  <c r="S212" i="95"/>
  <c r="S213" i="95"/>
  <c r="S214" i="95"/>
  <c r="S215" i="95"/>
  <c r="S216" i="95"/>
  <c r="S217" i="95"/>
  <c r="S218" i="95"/>
  <c r="S219" i="95"/>
  <c r="S220" i="95"/>
  <c r="S221" i="95"/>
  <c r="S222" i="95"/>
  <c r="S223" i="95"/>
  <c r="S224" i="95"/>
  <c r="S225" i="95"/>
  <c r="S226" i="95"/>
  <c r="S227" i="95"/>
  <c r="S228" i="95"/>
  <c r="S229" i="95"/>
  <c r="S230" i="95"/>
  <c r="S231" i="95"/>
  <c r="S232" i="95"/>
  <c r="S233" i="95"/>
  <c r="S234" i="95"/>
  <c r="S235" i="95"/>
  <c r="S236" i="95"/>
  <c r="S237" i="95"/>
  <c r="S238" i="95"/>
  <c r="S239" i="95"/>
  <c r="S240" i="95"/>
  <c r="S241" i="95"/>
  <c r="S242" i="95"/>
  <c r="S243" i="95"/>
  <c r="S244" i="95"/>
  <c r="S245" i="95"/>
  <c r="S246" i="95"/>
  <c r="S247" i="95"/>
  <c r="S248" i="95"/>
  <c r="S33" i="95"/>
  <c r="I43" i="106"/>
  <c r="I44" i="106"/>
  <c r="I47" i="106"/>
  <c r="H48" i="106"/>
  <c r="I50" i="106"/>
  <c r="I51" i="106"/>
  <c r="H52" i="106"/>
  <c r="G37" i="105"/>
  <c r="I37" i="105" s="1"/>
  <c r="G38" i="105"/>
  <c r="I38" i="105" s="1"/>
  <c r="G39" i="105"/>
  <c r="H39" i="105" s="1"/>
  <c r="G40" i="105"/>
  <c r="G41" i="105"/>
  <c r="I41" i="105" s="1"/>
  <c r="G42" i="105"/>
  <c r="I42" i="105" s="1"/>
  <c r="G43" i="105"/>
  <c r="I43" i="105" s="1"/>
  <c r="G44" i="105"/>
  <c r="H44" i="105" s="1"/>
  <c r="G45" i="105"/>
  <c r="I45" i="105" s="1"/>
  <c r="G46" i="105"/>
  <c r="G47" i="105"/>
  <c r="I47" i="105" s="1"/>
  <c r="G48" i="105"/>
  <c r="I48" i="105" s="1"/>
  <c r="G49" i="105"/>
  <c r="H49" i="105" s="1"/>
  <c r="G50" i="105"/>
  <c r="G51" i="105"/>
  <c r="I51" i="105" s="1"/>
  <c r="G52" i="105"/>
  <c r="G53" i="105"/>
  <c r="H53" i="105" s="1"/>
  <c r="G54" i="105"/>
  <c r="G55" i="105"/>
  <c r="I55" i="105" s="1"/>
  <c r="G56" i="105"/>
  <c r="G57" i="105"/>
  <c r="I57" i="105" s="1"/>
  <c r="G64" i="103"/>
  <c r="H64" i="103" s="1"/>
  <c r="G65" i="103"/>
  <c r="I65" i="103" s="1"/>
  <c r="G66" i="103"/>
  <c r="H66" i="103" s="1"/>
  <c r="G67" i="103"/>
  <c r="G68" i="103"/>
  <c r="H68" i="103" s="1"/>
  <c r="G69" i="103"/>
  <c r="I69" i="103" s="1"/>
  <c r="G70" i="103"/>
  <c r="H70" i="103" s="1"/>
  <c r="G71" i="103"/>
  <c r="I71" i="103" s="1"/>
  <c r="G72" i="103"/>
  <c r="I72" i="103" s="1"/>
  <c r="G73" i="103"/>
  <c r="G74" i="103"/>
  <c r="H74" i="103" s="1"/>
  <c r="G75" i="103"/>
  <c r="H75" i="103" s="1"/>
  <c r="G76" i="103"/>
  <c r="I76" i="103" s="1"/>
  <c r="G77" i="103"/>
  <c r="I77" i="103" s="1"/>
  <c r="G78" i="103"/>
  <c r="G79" i="103"/>
  <c r="H79" i="103" s="1"/>
  <c r="G80" i="103"/>
  <c r="I80" i="103" s="1"/>
  <c r="G81" i="103"/>
  <c r="I81" i="103" s="1"/>
  <c r="G82" i="103"/>
  <c r="I82" i="103" s="1"/>
  <c r="G83" i="103"/>
  <c r="H83" i="103" s="1"/>
  <c r="G84" i="103"/>
  <c r="I84" i="103" s="1"/>
  <c r="G85" i="103"/>
  <c r="H85" i="103" s="1"/>
  <c r="G86" i="103"/>
  <c r="G87" i="103"/>
  <c r="I87" i="103" s="1"/>
  <c r="G88" i="103"/>
  <c r="I88" i="103" s="1"/>
  <c r="G89" i="103"/>
  <c r="G90" i="103"/>
  <c r="H90" i="103" s="1"/>
  <c r="G91" i="103"/>
  <c r="H91" i="103" s="1"/>
  <c r="G92" i="103"/>
  <c r="I92" i="103" s="1"/>
  <c r="G93" i="103"/>
  <c r="I93" i="103" s="1"/>
  <c r="G94" i="103"/>
  <c r="G95" i="103"/>
  <c r="I95" i="103" s="1"/>
  <c r="G96" i="103"/>
  <c r="I96" i="103" s="1"/>
  <c r="G97" i="103"/>
  <c r="I97" i="103" s="1"/>
  <c r="G88" i="102"/>
  <c r="G89" i="102"/>
  <c r="H89" i="102" s="1"/>
  <c r="G90" i="102"/>
  <c r="I90" i="102" s="1"/>
  <c r="G91" i="102"/>
  <c r="I91" i="102" s="1"/>
  <c r="G92" i="102"/>
  <c r="G93" i="102"/>
  <c r="G94" i="102"/>
  <c r="I94" i="102" s="1"/>
  <c r="G95" i="102"/>
  <c r="I95" i="102" s="1"/>
  <c r="G96" i="102"/>
  <c r="H96" i="102" s="1"/>
  <c r="G97" i="102"/>
  <c r="G98" i="102"/>
  <c r="H98" i="102" s="1"/>
  <c r="G99" i="102"/>
  <c r="I99" i="102" s="1"/>
  <c r="G100" i="102"/>
  <c r="G101" i="102"/>
  <c r="G102" i="102"/>
  <c r="I102" i="102" s="1"/>
  <c r="G103" i="102"/>
  <c r="I103" i="102" s="1"/>
  <c r="G104" i="102"/>
  <c r="G105" i="102"/>
  <c r="H105" i="102" s="1"/>
  <c r="G106" i="102"/>
  <c r="I106" i="102" s="1"/>
  <c r="G107" i="102"/>
  <c r="I107" i="102" s="1"/>
  <c r="G108" i="102"/>
  <c r="G109" i="102"/>
  <c r="G110" i="102"/>
  <c r="I110" i="102" s="1"/>
  <c r="G111" i="102"/>
  <c r="I111" i="102" s="1"/>
  <c r="G72" i="99"/>
  <c r="H72" i="99" s="1"/>
  <c r="G73" i="99"/>
  <c r="I73" i="99" s="1"/>
  <c r="G74" i="99"/>
  <c r="H74" i="99" s="1"/>
  <c r="G75" i="99"/>
  <c r="H75" i="99" s="1"/>
  <c r="N35" i="4"/>
  <c r="C39" i="4"/>
  <c r="I75" i="99" l="1"/>
  <c r="I74" i="99"/>
  <c r="H103" i="102"/>
  <c r="L103" i="102" s="1"/>
  <c r="J103" i="102" s="1"/>
  <c r="I72" i="99"/>
  <c r="I98" i="102"/>
  <c r="L98" i="102" s="1"/>
  <c r="J98" i="102" s="1"/>
  <c r="I89" i="102"/>
  <c r="L89" i="102" s="1"/>
  <c r="J89" i="102" s="1"/>
  <c r="H111" i="102"/>
  <c r="L111" i="102" s="1"/>
  <c r="J111" i="102" s="1"/>
  <c r="H95" i="102"/>
  <c r="L95" i="102" s="1"/>
  <c r="J95" i="102" s="1"/>
  <c r="I48" i="106"/>
  <c r="L48" i="106" s="1"/>
  <c r="H51" i="106"/>
  <c r="L51" i="106" s="1"/>
  <c r="J51" i="106" s="1"/>
  <c r="H43" i="106"/>
  <c r="L43" i="106" s="1"/>
  <c r="I52" i="106"/>
  <c r="L52" i="106" s="1"/>
  <c r="H44" i="106"/>
  <c r="L44" i="106" s="1"/>
  <c r="H50" i="106"/>
  <c r="L50" i="106" s="1"/>
  <c r="H45" i="105"/>
  <c r="L45" i="105" s="1"/>
  <c r="J45" i="105" s="1"/>
  <c r="I39" i="105"/>
  <c r="L39" i="105" s="1"/>
  <c r="J39" i="105" s="1"/>
  <c r="I53" i="105"/>
  <c r="L53" i="105" s="1"/>
  <c r="J53" i="105" s="1"/>
  <c r="H48" i="105"/>
  <c r="L48" i="105" s="1"/>
  <c r="J48" i="105" s="1"/>
  <c r="I44" i="105"/>
  <c r="L44" i="105" s="1"/>
  <c r="J44" i="105" s="1"/>
  <c r="H42" i="105"/>
  <c r="L42" i="105" s="1"/>
  <c r="J42" i="105" s="1"/>
  <c r="I49" i="105"/>
  <c r="L49" i="105" s="1"/>
  <c r="J49" i="105" s="1"/>
  <c r="H38" i="105"/>
  <c r="L38" i="105" s="1"/>
  <c r="J38" i="105" s="1"/>
  <c r="I74" i="103"/>
  <c r="I66" i="103"/>
  <c r="L66" i="103" s="1"/>
  <c r="I91" i="103"/>
  <c r="L91" i="103" s="1"/>
  <c r="H87" i="103"/>
  <c r="L87" i="103" s="1"/>
  <c r="H71" i="103"/>
  <c r="L71" i="103" s="1"/>
  <c r="I90" i="103"/>
  <c r="L90" i="103" s="1"/>
  <c r="I75" i="103"/>
  <c r="L75" i="103" s="1"/>
  <c r="I64" i="103"/>
  <c r="L64" i="103" s="1"/>
  <c r="I79" i="103"/>
  <c r="L79" i="103" s="1"/>
  <c r="H95" i="103"/>
  <c r="L95" i="103" s="1"/>
  <c r="H81" i="103"/>
  <c r="L81" i="103" s="1"/>
  <c r="I83" i="103"/>
  <c r="L83" i="103" s="1"/>
  <c r="H93" i="103"/>
  <c r="L93" i="103" s="1"/>
  <c r="I68" i="103"/>
  <c r="L68" i="103" s="1"/>
  <c r="H110" i="102"/>
  <c r="L110" i="102" s="1"/>
  <c r="J110" i="102" s="1"/>
  <c r="H102" i="102"/>
  <c r="L102" i="102" s="1"/>
  <c r="J102" i="102" s="1"/>
  <c r="H94" i="102"/>
  <c r="L94" i="102" s="1"/>
  <c r="J94" i="102" s="1"/>
  <c r="I96" i="102"/>
  <c r="L96" i="102" s="1"/>
  <c r="J96" i="102" s="1"/>
  <c r="H107" i="102"/>
  <c r="L107" i="102" s="1"/>
  <c r="J107" i="102" s="1"/>
  <c r="H99" i="102"/>
  <c r="L99" i="102" s="1"/>
  <c r="J99" i="102" s="1"/>
  <c r="H91" i="102"/>
  <c r="L91" i="102" s="1"/>
  <c r="J91" i="102" s="1"/>
  <c r="H106" i="102"/>
  <c r="L106" i="102" s="1"/>
  <c r="J106" i="102" s="1"/>
  <c r="H90" i="102"/>
  <c r="L90" i="102" s="1"/>
  <c r="J90" i="102" s="1"/>
  <c r="I109" i="102"/>
  <c r="H109" i="102"/>
  <c r="H101" i="102"/>
  <c r="I101" i="102"/>
  <c r="I97" i="102"/>
  <c r="H97" i="102"/>
  <c r="I93" i="102"/>
  <c r="H93" i="102"/>
  <c r="H94" i="103"/>
  <c r="I94" i="103"/>
  <c r="H86" i="103"/>
  <c r="I86" i="103"/>
  <c r="H78" i="103"/>
  <c r="I78" i="103"/>
  <c r="I67" i="103"/>
  <c r="H67" i="103"/>
  <c r="I70" i="103"/>
  <c r="L70" i="103" s="1"/>
  <c r="I108" i="102"/>
  <c r="H108" i="102"/>
  <c r="H104" i="102"/>
  <c r="I104" i="102"/>
  <c r="H100" i="102"/>
  <c r="I100" i="102"/>
  <c r="I92" i="102"/>
  <c r="H92" i="102"/>
  <c r="H88" i="102"/>
  <c r="I88" i="102"/>
  <c r="I105" i="102"/>
  <c r="L105" i="102" s="1"/>
  <c r="J105" i="102" s="1"/>
  <c r="H82" i="103"/>
  <c r="L82" i="103" s="1"/>
  <c r="H89" i="103"/>
  <c r="I89" i="103"/>
  <c r="H73" i="103"/>
  <c r="I73" i="103"/>
  <c r="H97" i="103"/>
  <c r="L97" i="103" s="1"/>
  <c r="H77" i="103"/>
  <c r="L77" i="103" s="1"/>
  <c r="I85" i="103"/>
  <c r="L85" i="103" s="1"/>
  <c r="I54" i="105"/>
  <c r="H54" i="105"/>
  <c r="L54" i="105" s="1"/>
  <c r="J54" i="105" s="1"/>
  <c r="I50" i="105"/>
  <c r="H50" i="105"/>
  <c r="L50" i="105" s="1"/>
  <c r="J50" i="105" s="1"/>
  <c r="I46" i="105"/>
  <c r="H46" i="105"/>
  <c r="H73" i="99"/>
  <c r="I56" i="105"/>
  <c r="H56" i="105"/>
  <c r="I52" i="105"/>
  <c r="H52" i="105"/>
  <c r="I40" i="105"/>
  <c r="H40" i="105"/>
  <c r="L40" i="105" s="1"/>
  <c r="J40" i="105" s="1"/>
  <c r="H49" i="106"/>
  <c r="I49" i="106"/>
  <c r="H45" i="106"/>
  <c r="I45" i="106"/>
  <c r="H57" i="105"/>
  <c r="L57" i="105" s="1"/>
  <c r="J57" i="105" s="1"/>
  <c r="H41" i="105"/>
  <c r="L41" i="105" s="1"/>
  <c r="J41" i="105" s="1"/>
  <c r="H37" i="105"/>
  <c r="L37" i="105" s="1"/>
  <c r="J37" i="105" s="1"/>
  <c r="I46" i="106"/>
  <c r="H46" i="106"/>
  <c r="L46" i="106" s="1"/>
  <c r="H96" i="103"/>
  <c r="L96" i="103" s="1"/>
  <c r="H92" i="103"/>
  <c r="L92" i="103" s="1"/>
  <c r="H88" i="103"/>
  <c r="L88" i="103" s="1"/>
  <c r="H84" i="103"/>
  <c r="L84" i="103" s="1"/>
  <c r="H80" i="103"/>
  <c r="L80" i="103" s="1"/>
  <c r="H76" i="103"/>
  <c r="L76" i="103" s="1"/>
  <c r="H72" i="103"/>
  <c r="L72" i="103" s="1"/>
  <c r="H69" i="103"/>
  <c r="L69" i="103" s="1"/>
  <c r="H65" i="103"/>
  <c r="L65" i="103" s="1"/>
  <c r="H55" i="105"/>
  <c r="L55" i="105" s="1"/>
  <c r="J55" i="105" s="1"/>
  <c r="H51" i="105"/>
  <c r="L51" i="105" s="1"/>
  <c r="J51" i="105" s="1"/>
  <c r="H47" i="105"/>
  <c r="L47" i="105" s="1"/>
  <c r="J47" i="105" s="1"/>
  <c r="H43" i="105"/>
  <c r="L43" i="105" s="1"/>
  <c r="J43" i="105" s="1"/>
  <c r="H47" i="106"/>
  <c r="L47" i="106" s="1"/>
  <c r="N5" i="4"/>
  <c r="L25" i="5"/>
  <c r="M27" i="4"/>
  <c r="M33" i="4"/>
  <c r="M21" i="4"/>
  <c r="L52" i="105" l="1"/>
  <c r="J52" i="105" s="1"/>
  <c r="L56" i="105"/>
  <c r="J56" i="105" s="1"/>
  <c r="L46" i="105"/>
  <c r="J46" i="105" s="1"/>
  <c r="M133" i="123"/>
  <c r="M101" i="123"/>
  <c r="M69" i="123"/>
  <c r="L78" i="103"/>
  <c r="J78" i="103" s="1"/>
  <c r="L67" i="103"/>
  <c r="J67" i="103" s="1"/>
  <c r="L94" i="103"/>
  <c r="J94" i="103" s="1"/>
  <c r="M36" i="4"/>
  <c r="M136" i="123" s="1"/>
  <c r="M30" i="4"/>
  <c r="M104" i="123" s="1"/>
  <c r="M24" i="4"/>
  <c r="M72" i="123" s="1"/>
  <c r="L73" i="103"/>
  <c r="J73" i="103" s="1"/>
  <c r="J75" i="103"/>
  <c r="J90" i="103"/>
  <c r="L89" i="103"/>
  <c r="J89" i="103" s="1"/>
  <c r="L86" i="103"/>
  <c r="J86" i="103" s="1"/>
  <c r="L74" i="103"/>
  <c r="J74" i="103" s="1"/>
  <c r="L45" i="106"/>
  <c r="J45" i="106" s="1"/>
  <c r="L49" i="106"/>
  <c r="J49" i="106" s="1"/>
  <c r="J88" i="103"/>
  <c r="J95" i="103"/>
  <c r="J87" i="103"/>
  <c r="J76" i="103"/>
  <c r="J92" i="103"/>
  <c r="J77" i="103"/>
  <c r="J97" i="103"/>
  <c r="J91" i="103"/>
  <c r="J64" i="103"/>
  <c r="J66" i="103"/>
  <c r="J72" i="103"/>
  <c r="J65" i="103"/>
  <c r="J80" i="103"/>
  <c r="J96" i="103"/>
  <c r="J93" i="103"/>
  <c r="J70" i="103"/>
  <c r="J85" i="103"/>
  <c r="J79" i="103"/>
  <c r="J69" i="103"/>
  <c r="J84" i="103"/>
  <c r="J82" i="103"/>
  <c r="J68" i="103"/>
  <c r="J83" i="103"/>
  <c r="J81" i="103"/>
  <c r="J71" i="103"/>
  <c r="L93" i="102"/>
  <c r="J93" i="102" s="1"/>
  <c r="L92" i="102"/>
  <c r="J92" i="102" s="1"/>
  <c r="J47" i="106"/>
  <c r="L100" i="102"/>
  <c r="J100" i="102" s="1"/>
  <c r="J43" i="106"/>
  <c r="J52" i="106"/>
  <c r="J50" i="106"/>
  <c r="B88" i="5"/>
  <c r="J44" i="106"/>
  <c r="J48" i="106"/>
  <c r="J46" i="106"/>
  <c r="L109" i="102"/>
  <c r="J109" i="102" s="1"/>
  <c r="L104" i="102"/>
  <c r="J104" i="102" s="1"/>
  <c r="L101" i="102"/>
  <c r="J101" i="102" s="1"/>
  <c r="L88" i="102"/>
  <c r="J88" i="102" s="1"/>
  <c r="L108" i="102"/>
  <c r="J108" i="102" s="1"/>
  <c r="L97" i="102"/>
  <c r="J97" i="102" s="1"/>
  <c r="Z39" i="109"/>
  <c r="AB39" i="109" s="1"/>
  <c r="X227" i="123" l="1"/>
  <c r="Y227" i="123"/>
  <c r="Z227" i="123"/>
  <c r="M3" i="4"/>
  <c r="M3" i="123" s="1"/>
  <c r="M9" i="123" s="1"/>
  <c r="AA39" i="109"/>
  <c r="M9" i="4" s="1"/>
  <c r="M39" i="4"/>
  <c r="M12" i="4" l="1"/>
  <c r="M39" i="123" s="1"/>
  <c r="M36" i="123"/>
  <c r="M42" i="123" s="1"/>
  <c r="R227" i="123"/>
  <c r="M6" i="4"/>
  <c r="M6" i="123" s="1"/>
  <c r="Z39" i="107"/>
  <c r="L27" i="4"/>
  <c r="L21" i="4"/>
  <c r="L33" i="4"/>
  <c r="AA39" i="107" l="1"/>
  <c r="L9" i="4" s="1"/>
  <c r="L36" i="123" s="1"/>
  <c r="L42" i="123" s="1"/>
  <c r="AB39" i="107"/>
  <c r="L69" i="123"/>
  <c r="L133" i="123"/>
  <c r="L101" i="123"/>
  <c r="BD148" i="123"/>
  <c r="BE148" i="123" s="1"/>
  <c r="S227" i="123"/>
  <c r="L36" i="4"/>
  <c r="L136" i="123" s="1"/>
  <c r="L30" i="4"/>
  <c r="L104" i="123" s="1"/>
  <c r="L24" i="4"/>
  <c r="L72" i="123" s="1"/>
  <c r="L39" i="4"/>
  <c r="L3" i="4"/>
  <c r="L3" i="123" s="1"/>
  <c r="L9" i="123" s="1"/>
  <c r="I242" i="107"/>
  <c r="H242" i="107"/>
  <c r="S226" i="123" l="1"/>
  <c r="Y226" i="123"/>
  <c r="R226" i="123"/>
  <c r="Z226" i="123"/>
  <c r="X226" i="123"/>
  <c r="I44" i="110"/>
  <c r="I29" i="110"/>
  <c r="I43" i="110" s="1"/>
  <c r="I28" i="110"/>
  <c r="D44" i="110"/>
  <c r="D29" i="110"/>
  <c r="D33" i="110" s="1"/>
  <c r="I10" i="110"/>
  <c r="D21" i="110"/>
  <c r="D6" i="110"/>
  <c r="D20" i="110" s="1"/>
  <c r="D5" i="110"/>
  <c r="I34" i="110"/>
  <c r="D7" i="110" l="1"/>
  <c r="I30" i="110"/>
  <c r="I45" i="110"/>
  <c r="D43" i="110"/>
  <c r="D45" i="110" s="1"/>
  <c r="I20" i="110"/>
  <c r="I22" i="110" s="1"/>
  <c r="I7" i="110"/>
  <c r="D10" i="110"/>
  <c r="I33" i="110"/>
  <c r="I35" i="110" s="1"/>
  <c r="D30" i="110"/>
  <c r="D22" i="110"/>
  <c r="I38" i="110" l="1"/>
  <c r="K21" i="4"/>
  <c r="K27" i="4"/>
  <c r="K33" i="4"/>
  <c r="K133" i="123" l="1"/>
  <c r="K69" i="123"/>
  <c r="K101" i="123"/>
  <c r="K36" i="4"/>
  <c r="K136" i="123" s="1"/>
  <c r="K30" i="4"/>
  <c r="K104" i="123" s="1"/>
  <c r="K24" i="4"/>
  <c r="K72" i="123" s="1"/>
  <c r="J27" i="4"/>
  <c r="J21" i="4"/>
  <c r="J33" i="4"/>
  <c r="J101" i="123" l="1"/>
  <c r="J133" i="123"/>
  <c r="J69" i="123"/>
  <c r="Y225" i="123"/>
  <c r="X225" i="123"/>
  <c r="Z225" i="123"/>
  <c r="J30" i="4"/>
  <c r="J104" i="123" s="1"/>
  <c r="J36" i="4"/>
  <c r="J136" i="123" s="1"/>
  <c r="J24" i="4"/>
  <c r="J72" i="123" s="1"/>
  <c r="X224" i="123" l="1"/>
  <c r="Z224" i="123"/>
  <c r="Y224" i="123"/>
  <c r="Z34" i="104"/>
  <c r="I27" i="4"/>
  <c r="I33" i="4"/>
  <c r="I21" i="4"/>
  <c r="I69" i="123" l="1"/>
  <c r="I133" i="123"/>
  <c r="I101" i="123"/>
  <c r="I36" i="4"/>
  <c r="I136" i="123" s="1"/>
  <c r="I24" i="4"/>
  <c r="I72" i="123" s="1"/>
  <c r="I30" i="4"/>
  <c r="I104" i="123" s="1"/>
  <c r="H27" i="4"/>
  <c r="H33" i="4"/>
  <c r="H21" i="4"/>
  <c r="H133" i="123" l="1"/>
  <c r="H69" i="123"/>
  <c r="H101" i="123"/>
  <c r="Y223" i="123"/>
  <c r="Z223" i="123"/>
  <c r="X223" i="123"/>
  <c r="H24" i="4"/>
  <c r="H72" i="123" s="1"/>
  <c r="H30" i="4"/>
  <c r="H104" i="123" s="1"/>
  <c r="H36" i="4"/>
  <c r="H136" i="123" s="1"/>
  <c r="Y222" i="123" l="1"/>
  <c r="X222" i="123"/>
  <c r="Z222" i="123"/>
  <c r="AF15" i="102"/>
  <c r="G33" i="4"/>
  <c r="G27" i="4"/>
  <c r="G21" i="4"/>
  <c r="G101" i="123" l="1"/>
  <c r="G133" i="123"/>
  <c r="G69" i="123"/>
  <c r="G24" i="4"/>
  <c r="G72" i="123" s="1"/>
  <c r="G30" i="4"/>
  <c r="G104" i="123" s="1"/>
  <c r="G36" i="4"/>
  <c r="G136" i="123" s="1"/>
  <c r="X221" i="123" l="1"/>
  <c r="Z221" i="123"/>
  <c r="Y221" i="123"/>
  <c r="AI15" i="102"/>
  <c r="F33" i="4"/>
  <c r="F27" i="4"/>
  <c r="F21" i="4"/>
  <c r="F101" i="123" l="1"/>
  <c r="F69" i="123"/>
  <c r="F133" i="123"/>
  <c r="F24" i="4"/>
  <c r="F72" i="123" s="1"/>
  <c r="F30" i="4"/>
  <c r="F104" i="123" s="1"/>
  <c r="F36" i="4"/>
  <c r="F136" i="123" s="1"/>
  <c r="E33" i="4"/>
  <c r="E21" i="4"/>
  <c r="E27" i="4"/>
  <c r="E69" i="123" l="1"/>
  <c r="E101" i="123"/>
  <c r="E133" i="123"/>
  <c r="Z220" i="123"/>
  <c r="X220" i="123"/>
  <c r="Y220" i="123"/>
  <c r="E24" i="4"/>
  <c r="E72" i="123" s="1"/>
  <c r="E30" i="4"/>
  <c r="E104" i="123" s="1"/>
  <c r="E36" i="4"/>
  <c r="E136" i="123" s="1"/>
  <c r="Y219" i="123" l="1"/>
  <c r="Z219" i="123"/>
  <c r="X219" i="123"/>
  <c r="G76" i="99"/>
  <c r="I76" i="99" s="1"/>
  <c r="G77" i="99"/>
  <c r="H77" i="99" s="1"/>
  <c r="G78" i="99"/>
  <c r="I78" i="99" s="1"/>
  <c r="G79" i="99"/>
  <c r="I79" i="99" s="1"/>
  <c r="G80" i="99"/>
  <c r="G81" i="99"/>
  <c r="H81" i="99" s="1"/>
  <c r="G82" i="99"/>
  <c r="H82" i="99" s="1"/>
  <c r="G83" i="99"/>
  <c r="I83" i="99" s="1"/>
  <c r="G84" i="99"/>
  <c r="G85" i="99"/>
  <c r="I85" i="99" s="1"/>
  <c r="G86" i="99"/>
  <c r="I86" i="99" s="1"/>
  <c r="G87" i="99"/>
  <c r="G88" i="99"/>
  <c r="H88" i="99" s="1"/>
  <c r="H89" i="99"/>
  <c r="G90" i="99"/>
  <c r="H90" i="99" s="1"/>
  <c r="G91" i="99"/>
  <c r="I91" i="99" s="1"/>
  <c r="G92" i="99"/>
  <c r="I92" i="99" s="1"/>
  <c r="G93" i="99"/>
  <c r="G94" i="99"/>
  <c r="H94" i="99" s="1"/>
  <c r="G95" i="99"/>
  <c r="H95" i="99" s="1"/>
  <c r="G96" i="99"/>
  <c r="I96" i="99" s="1"/>
  <c r="G97" i="99"/>
  <c r="G98" i="99"/>
  <c r="H98" i="99" s="1"/>
  <c r="G99" i="99"/>
  <c r="I99" i="99" s="1"/>
  <c r="G100" i="99"/>
  <c r="I100" i="99" s="1"/>
  <c r="G101" i="99"/>
  <c r="G102" i="99"/>
  <c r="H102" i="99" s="1"/>
  <c r="G103" i="99"/>
  <c r="I103" i="99" s="1"/>
  <c r="G104" i="99"/>
  <c r="I104" i="99" s="1"/>
  <c r="G105" i="99"/>
  <c r="H105" i="99" s="1"/>
  <c r="G106" i="99"/>
  <c r="H106" i="99" s="1"/>
  <c r="G107" i="99"/>
  <c r="I107" i="99" s="1"/>
  <c r="G108" i="99"/>
  <c r="I108" i="99" s="1"/>
  <c r="G109" i="99"/>
  <c r="G110" i="99"/>
  <c r="H110" i="99" s="1"/>
  <c r="G111" i="99"/>
  <c r="I111" i="99" s="1"/>
  <c r="G112" i="99"/>
  <c r="I112" i="99" s="1"/>
  <c r="G113" i="99"/>
  <c r="G114" i="99"/>
  <c r="H114" i="99" s="1"/>
  <c r="G115" i="99"/>
  <c r="I115" i="99" s="1"/>
  <c r="G116" i="99"/>
  <c r="I116" i="99" s="1"/>
  <c r="G117" i="99"/>
  <c r="G118" i="99"/>
  <c r="H118" i="99" s="1"/>
  <c r="G119" i="99"/>
  <c r="H119" i="99" s="1"/>
  <c r="G120" i="99"/>
  <c r="I120" i="99" s="1"/>
  <c r="G121" i="99"/>
  <c r="H121" i="99" s="1"/>
  <c r="G122" i="99"/>
  <c r="H122" i="99" s="1"/>
  <c r="G123" i="99"/>
  <c r="H123" i="99" s="1"/>
  <c r="G124" i="99"/>
  <c r="G125" i="99"/>
  <c r="H125" i="99" s="1"/>
  <c r="G126" i="99"/>
  <c r="I126" i="99" s="1"/>
  <c r="G127" i="99"/>
  <c r="H127" i="99" s="1"/>
  <c r="G128" i="99"/>
  <c r="G129" i="99"/>
  <c r="H129" i="99" s="1"/>
  <c r="G130" i="99"/>
  <c r="H130" i="99" s="1"/>
  <c r="G131" i="99"/>
  <c r="H131" i="99" s="1"/>
  <c r="G132" i="99"/>
  <c r="G133" i="99"/>
  <c r="H133" i="99" s="1"/>
  <c r="G134" i="99"/>
  <c r="H134" i="99" s="1"/>
  <c r="G135" i="99"/>
  <c r="H135" i="99" s="1"/>
  <c r="G136" i="99"/>
  <c r="G137" i="99"/>
  <c r="H137" i="99" s="1"/>
  <c r="G138" i="99"/>
  <c r="H138" i="99" s="1"/>
  <c r="G139" i="99"/>
  <c r="H139" i="99" s="1"/>
  <c r="G140" i="99"/>
  <c r="G141" i="99"/>
  <c r="H141" i="99" s="1"/>
  <c r="G142" i="99"/>
  <c r="H142" i="99" s="1"/>
  <c r="G143" i="99"/>
  <c r="H143" i="99" s="1"/>
  <c r="G144" i="99"/>
  <c r="G145" i="99"/>
  <c r="H145" i="99" s="1"/>
  <c r="G146" i="99"/>
  <c r="I146" i="99" s="1"/>
  <c r="G147" i="99"/>
  <c r="H147" i="99" s="1"/>
  <c r="G148" i="99"/>
  <c r="G149" i="99"/>
  <c r="H149" i="99" s="1"/>
  <c r="G150" i="99"/>
  <c r="H150" i="99" s="1"/>
  <c r="G151" i="99"/>
  <c r="G152" i="99"/>
  <c r="G153" i="99"/>
  <c r="G154" i="99"/>
  <c r="I154" i="99" s="1"/>
  <c r="G155" i="99"/>
  <c r="G156" i="99"/>
  <c r="G157" i="99"/>
  <c r="G158" i="99"/>
  <c r="G159" i="99"/>
  <c r="H159" i="99" s="1"/>
  <c r="G160" i="99"/>
  <c r="H160" i="99" s="1"/>
  <c r="G161" i="99"/>
  <c r="I161" i="99" s="1"/>
  <c r="G162" i="99"/>
  <c r="G163" i="99"/>
  <c r="I163" i="99" s="1"/>
  <c r="G164" i="99"/>
  <c r="H164" i="99" s="1"/>
  <c r="G165" i="99"/>
  <c r="I165" i="99" s="1"/>
  <c r="G166" i="99"/>
  <c r="G167" i="99"/>
  <c r="H167" i="99" s="1"/>
  <c r="G168" i="99"/>
  <c r="H168" i="99" s="1"/>
  <c r="G169" i="99"/>
  <c r="I169" i="99" s="1"/>
  <c r="G170" i="99"/>
  <c r="H170" i="99" s="1"/>
  <c r="G171" i="99"/>
  <c r="I171" i="99" s="1"/>
  <c r="G172" i="99"/>
  <c r="H172" i="99" s="1"/>
  <c r="G173" i="99"/>
  <c r="I173" i="99" s="1"/>
  <c r="G174" i="99"/>
  <c r="G175" i="99"/>
  <c r="H175" i="99" s="1"/>
  <c r="G176" i="99"/>
  <c r="H176" i="99" s="1"/>
  <c r="G177" i="99"/>
  <c r="I177" i="99" s="1"/>
  <c r="G178" i="99"/>
  <c r="H178" i="99" s="1"/>
  <c r="G179" i="99"/>
  <c r="I179" i="99" s="1"/>
  <c r="G180" i="99"/>
  <c r="H180" i="99" s="1"/>
  <c r="G181" i="99"/>
  <c r="I181" i="99" s="1"/>
  <c r="G182" i="99"/>
  <c r="G183" i="99"/>
  <c r="H183" i="99" s="1"/>
  <c r="G184" i="99"/>
  <c r="H184" i="99" s="1"/>
  <c r="G185" i="99"/>
  <c r="I185" i="99" s="1"/>
  <c r="G186" i="99"/>
  <c r="H186" i="99" s="1"/>
  <c r="G187" i="99"/>
  <c r="I187" i="99" s="1"/>
  <c r="G188" i="99"/>
  <c r="H188" i="99" s="1"/>
  <c r="G189" i="99"/>
  <c r="I189" i="99" s="1"/>
  <c r="G190" i="99"/>
  <c r="H190" i="99" s="1"/>
  <c r="G191" i="99"/>
  <c r="H191" i="99" s="1"/>
  <c r="G192" i="99"/>
  <c r="H192" i="99" s="1"/>
  <c r="G193" i="99"/>
  <c r="I193" i="99" s="1"/>
  <c r="G194" i="99"/>
  <c r="H194" i="99" s="1"/>
  <c r="G195" i="99"/>
  <c r="I195" i="99" s="1"/>
  <c r="G196" i="99"/>
  <c r="H196" i="99" s="1"/>
  <c r="G197" i="99"/>
  <c r="I197" i="99" s="1"/>
  <c r="G198" i="99"/>
  <c r="H198" i="99" s="1"/>
  <c r="G199" i="99"/>
  <c r="H199" i="99" s="1"/>
  <c r="G200" i="99"/>
  <c r="H200" i="99" s="1"/>
  <c r="G201" i="99"/>
  <c r="I201" i="99" s="1"/>
  <c r="G202" i="99"/>
  <c r="H202" i="99" s="1"/>
  <c r="G203" i="99"/>
  <c r="I203" i="99" s="1"/>
  <c r="G204" i="99"/>
  <c r="H204" i="99" s="1"/>
  <c r="G205" i="99"/>
  <c r="I205" i="99" s="1"/>
  <c r="G206" i="99"/>
  <c r="H206" i="99" s="1"/>
  <c r="G207" i="99"/>
  <c r="H207" i="99" s="1"/>
  <c r="G208" i="99"/>
  <c r="H208" i="99" s="1"/>
  <c r="G209" i="99"/>
  <c r="I209" i="99" s="1"/>
  <c r="G210" i="99"/>
  <c r="H210" i="99" s="1"/>
  <c r="G211" i="99"/>
  <c r="I211" i="99" s="1"/>
  <c r="G212" i="99"/>
  <c r="H212" i="99" s="1"/>
  <c r="G213" i="99"/>
  <c r="I213" i="99" s="1"/>
  <c r="G214" i="99"/>
  <c r="H214" i="99" s="1"/>
  <c r="G215" i="99"/>
  <c r="H215" i="99" s="1"/>
  <c r="G216" i="99"/>
  <c r="H216" i="99" s="1"/>
  <c r="G217" i="99"/>
  <c r="I217" i="99" s="1"/>
  <c r="G218" i="99"/>
  <c r="H218" i="99" s="1"/>
  <c r="G219" i="99"/>
  <c r="I219" i="99" s="1"/>
  <c r="G220" i="99"/>
  <c r="I220" i="99" s="1"/>
  <c r="G221" i="99"/>
  <c r="I221" i="99" s="1"/>
  <c r="G222" i="99"/>
  <c r="H222" i="99" s="1"/>
  <c r="G223" i="99"/>
  <c r="I223" i="99" s="1"/>
  <c r="G224" i="99"/>
  <c r="H224" i="99" s="1"/>
  <c r="G225" i="99"/>
  <c r="I225" i="99" s="1"/>
  <c r="G226" i="99"/>
  <c r="H226" i="99" s="1"/>
  <c r="G227" i="99"/>
  <c r="H227" i="99" s="1"/>
  <c r="G228" i="99"/>
  <c r="H228" i="99" s="1"/>
  <c r="G229" i="99"/>
  <c r="I229" i="99" s="1"/>
  <c r="G230" i="99"/>
  <c r="H230" i="99" s="1"/>
  <c r="G231" i="99"/>
  <c r="I231" i="99" s="1"/>
  <c r="G232" i="99"/>
  <c r="I232" i="99" s="1"/>
  <c r="G233" i="99"/>
  <c r="H233" i="99" s="1"/>
  <c r="G234" i="99"/>
  <c r="H234" i="99" s="1"/>
  <c r="G235" i="99"/>
  <c r="H235" i="99" s="1"/>
  <c r="G236" i="99"/>
  <c r="H236" i="99" s="1"/>
  <c r="G237" i="99"/>
  <c r="I237" i="99" s="1"/>
  <c r="D21" i="4"/>
  <c r="D27" i="4"/>
  <c r="D33" i="4"/>
  <c r="D133" i="123" l="1"/>
  <c r="D101" i="123"/>
  <c r="D69" i="123"/>
  <c r="D36" i="4"/>
  <c r="D136" i="123" s="1"/>
  <c r="D30" i="4"/>
  <c r="D104" i="123" s="1"/>
  <c r="D24" i="4"/>
  <c r="D72" i="123" s="1"/>
  <c r="I206" i="99"/>
  <c r="L206" i="99" s="1"/>
  <c r="J206" i="99" s="1"/>
  <c r="I191" i="99"/>
  <c r="L191" i="99" s="1"/>
  <c r="J191" i="99" s="1"/>
  <c r="H161" i="99"/>
  <c r="L161" i="99" s="1"/>
  <c r="J161" i="99" s="1"/>
  <c r="I130" i="99"/>
  <c r="L130" i="99" s="1"/>
  <c r="J130" i="99" s="1"/>
  <c r="H225" i="99"/>
  <c r="L225" i="99" s="1"/>
  <c r="J225" i="99" s="1"/>
  <c r="H229" i="99"/>
  <c r="L229" i="99" s="1"/>
  <c r="J229" i="99" s="1"/>
  <c r="I210" i="99"/>
  <c r="L210" i="99" s="1"/>
  <c r="J210" i="99" s="1"/>
  <c r="H107" i="99"/>
  <c r="L107" i="99" s="1"/>
  <c r="J107" i="99" s="1"/>
  <c r="I94" i="99"/>
  <c r="L94" i="99" s="1"/>
  <c r="I216" i="99"/>
  <c r="L216" i="99" s="1"/>
  <c r="J216" i="99" s="1"/>
  <c r="I233" i="99"/>
  <c r="L233" i="99" s="1"/>
  <c r="J233" i="99" s="1"/>
  <c r="H195" i="99"/>
  <c r="L195" i="99" s="1"/>
  <c r="J195" i="99" s="1"/>
  <c r="H112" i="99"/>
  <c r="L112" i="99" s="1"/>
  <c r="J112" i="99" s="1"/>
  <c r="H221" i="99"/>
  <c r="L221" i="99" s="1"/>
  <c r="J221" i="99" s="1"/>
  <c r="H201" i="99"/>
  <c r="L201" i="99" s="1"/>
  <c r="J201" i="99" s="1"/>
  <c r="I98" i="99"/>
  <c r="L98" i="99" s="1"/>
  <c r="J98" i="99" s="1"/>
  <c r="I81" i="99"/>
  <c r="L81" i="99" s="1"/>
  <c r="J81" i="99" s="1"/>
  <c r="H103" i="99"/>
  <c r="L103" i="99" s="1"/>
  <c r="J103" i="99" s="1"/>
  <c r="H85" i="99"/>
  <c r="L85" i="99" s="1"/>
  <c r="H232" i="99"/>
  <c r="L232" i="99" s="1"/>
  <c r="J232" i="99" s="1"/>
  <c r="I227" i="99"/>
  <c r="L227" i="99" s="1"/>
  <c r="J227" i="99" s="1"/>
  <c r="I224" i="99"/>
  <c r="L224" i="99" s="1"/>
  <c r="J224" i="99" s="1"/>
  <c r="H219" i="99"/>
  <c r="L219" i="99" s="1"/>
  <c r="J219" i="99" s="1"/>
  <c r="I208" i="99"/>
  <c r="L208" i="99" s="1"/>
  <c r="J208" i="99" s="1"/>
  <c r="H179" i="99"/>
  <c r="L179" i="99" s="1"/>
  <c r="J179" i="99" s="1"/>
  <c r="H173" i="99"/>
  <c r="L173" i="99" s="1"/>
  <c r="J173" i="99" s="1"/>
  <c r="I164" i="99"/>
  <c r="L164" i="99" s="1"/>
  <c r="J164" i="99" s="1"/>
  <c r="I159" i="99"/>
  <c r="L159" i="99" s="1"/>
  <c r="J159" i="99" s="1"/>
  <c r="H154" i="99"/>
  <c r="L154" i="99" s="1"/>
  <c r="J154" i="99" s="1"/>
  <c r="I110" i="99"/>
  <c r="L110" i="99" s="1"/>
  <c r="J110" i="99" s="1"/>
  <c r="I88" i="99"/>
  <c r="L88" i="99" s="1"/>
  <c r="H79" i="99"/>
  <c r="L79" i="99" s="1"/>
  <c r="J79" i="99" s="1"/>
  <c r="I212" i="99"/>
  <c r="L212" i="99" s="1"/>
  <c r="J212" i="99" s="1"/>
  <c r="H189" i="99"/>
  <c r="L189" i="99" s="1"/>
  <c r="J189" i="99" s="1"/>
  <c r="I167" i="99"/>
  <c r="L167" i="99" s="1"/>
  <c r="J167" i="99" s="1"/>
  <c r="H146" i="99"/>
  <c r="L146" i="99" s="1"/>
  <c r="J146" i="99" s="1"/>
  <c r="I127" i="99"/>
  <c r="L127" i="99" s="1"/>
  <c r="J127" i="99" s="1"/>
  <c r="I114" i="99"/>
  <c r="L114" i="99" s="1"/>
  <c r="J114" i="99" s="1"/>
  <c r="H104" i="99"/>
  <c r="L104" i="99" s="1"/>
  <c r="J104" i="99" s="1"/>
  <c r="I95" i="99"/>
  <c r="H91" i="99"/>
  <c r="H231" i="99"/>
  <c r="L231" i="99" s="1"/>
  <c r="J231" i="99" s="1"/>
  <c r="H223" i="99"/>
  <c r="L223" i="99" s="1"/>
  <c r="J223" i="99" s="1"/>
  <c r="I207" i="99"/>
  <c r="L207" i="99" s="1"/>
  <c r="J207" i="99" s="1"/>
  <c r="H203" i="99"/>
  <c r="L203" i="99" s="1"/>
  <c r="J203" i="99" s="1"/>
  <c r="H197" i="99"/>
  <c r="L197" i="99" s="1"/>
  <c r="J197" i="99" s="1"/>
  <c r="I184" i="99"/>
  <c r="L184" i="99" s="1"/>
  <c r="J184" i="99" s="1"/>
  <c r="H163" i="99"/>
  <c r="L163" i="99" s="1"/>
  <c r="J163" i="99" s="1"/>
  <c r="I138" i="99"/>
  <c r="L138" i="99" s="1"/>
  <c r="J138" i="99" s="1"/>
  <c r="I192" i="99"/>
  <c r="L192" i="99" s="1"/>
  <c r="J192" i="99" s="1"/>
  <c r="I188" i="99"/>
  <c r="L188" i="99" s="1"/>
  <c r="J188" i="99" s="1"/>
  <c r="H177" i="99"/>
  <c r="L177" i="99" s="1"/>
  <c r="J177" i="99" s="1"/>
  <c r="H171" i="99"/>
  <c r="L171" i="99" s="1"/>
  <c r="J171" i="99" s="1"/>
  <c r="H126" i="99"/>
  <c r="L126" i="99" s="1"/>
  <c r="J126" i="99" s="1"/>
  <c r="H99" i="99"/>
  <c r="L99" i="99" s="1"/>
  <c r="J99" i="99" s="1"/>
  <c r="I90" i="99"/>
  <c r="L90" i="99" s="1"/>
  <c r="I77" i="99"/>
  <c r="H169" i="99"/>
  <c r="L169" i="99" s="1"/>
  <c r="J169" i="99" s="1"/>
  <c r="H165" i="99"/>
  <c r="L165" i="99" s="1"/>
  <c r="J165" i="99" s="1"/>
  <c r="H111" i="99"/>
  <c r="L111" i="99" s="1"/>
  <c r="J111" i="99" s="1"/>
  <c r="I102" i="99"/>
  <c r="L102" i="99" s="1"/>
  <c r="J102" i="99" s="1"/>
  <c r="H205" i="99"/>
  <c r="L205" i="99" s="1"/>
  <c r="J205" i="99" s="1"/>
  <c r="I194" i="99"/>
  <c r="L194" i="99" s="1"/>
  <c r="J194" i="99" s="1"/>
  <c r="H185" i="99"/>
  <c r="L185" i="99" s="1"/>
  <c r="J185" i="99" s="1"/>
  <c r="I123" i="99"/>
  <c r="L123" i="99" s="1"/>
  <c r="J123" i="99" s="1"/>
  <c r="I175" i="99"/>
  <c r="L175" i="99" s="1"/>
  <c r="J175" i="99" s="1"/>
  <c r="I142" i="99"/>
  <c r="L142" i="99" s="1"/>
  <c r="J142" i="99" s="1"/>
  <c r="I119" i="99"/>
  <c r="L119" i="99" s="1"/>
  <c r="J119" i="99" s="1"/>
  <c r="I230" i="99"/>
  <c r="L230" i="99" s="1"/>
  <c r="J230" i="99" s="1"/>
  <c r="H237" i="99"/>
  <c r="L237" i="99" s="1"/>
  <c r="J237" i="99" s="1"/>
  <c r="I226" i="99"/>
  <c r="L226" i="99" s="1"/>
  <c r="J226" i="99" s="1"/>
  <c r="H220" i="99"/>
  <c r="L220" i="99" s="1"/>
  <c r="J220" i="99" s="1"/>
  <c r="I215" i="99"/>
  <c r="L215" i="99" s="1"/>
  <c r="J215" i="99" s="1"/>
  <c r="H211" i="99"/>
  <c r="L211" i="99" s="1"/>
  <c r="J211" i="99" s="1"/>
  <c r="I200" i="99"/>
  <c r="L200" i="99" s="1"/>
  <c r="J200" i="99" s="1"/>
  <c r="H193" i="99"/>
  <c r="L193" i="99" s="1"/>
  <c r="J193" i="99" s="1"/>
  <c r="I190" i="99"/>
  <c r="L190" i="99" s="1"/>
  <c r="J190" i="99" s="1"/>
  <c r="H187" i="99"/>
  <c r="L187" i="99" s="1"/>
  <c r="J187" i="99" s="1"/>
  <c r="I183" i="99"/>
  <c r="L183" i="99" s="1"/>
  <c r="J183" i="99" s="1"/>
  <c r="I170" i="99"/>
  <c r="L170" i="99" s="1"/>
  <c r="J170" i="99" s="1"/>
  <c r="I131" i="99"/>
  <c r="L131" i="99" s="1"/>
  <c r="J131" i="99" s="1"/>
  <c r="I122" i="99"/>
  <c r="L122" i="99" s="1"/>
  <c r="J122" i="99" s="1"/>
  <c r="H115" i="99"/>
  <c r="L115" i="99" s="1"/>
  <c r="J115" i="99" s="1"/>
  <c r="H96" i="99"/>
  <c r="L96" i="99" s="1"/>
  <c r="J96" i="99" s="1"/>
  <c r="I196" i="99"/>
  <c r="L196" i="99" s="1"/>
  <c r="J196" i="99" s="1"/>
  <c r="H83" i="99"/>
  <c r="L83" i="99" s="1"/>
  <c r="J83" i="99" s="1"/>
  <c r="H76" i="99"/>
  <c r="I199" i="99"/>
  <c r="L199" i="99" s="1"/>
  <c r="J199" i="99" s="1"/>
  <c r="I134" i="99"/>
  <c r="L134" i="99" s="1"/>
  <c r="J134" i="99" s="1"/>
  <c r="I118" i="99"/>
  <c r="L118" i="99" s="1"/>
  <c r="J118" i="99" s="1"/>
  <c r="I82" i="99"/>
  <c r="L82" i="99" s="1"/>
  <c r="J82" i="99" s="1"/>
  <c r="I150" i="99"/>
  <c r="L150" i="99" s="1"/>
  <c r="J150" i="99" s="1"/>
  <c r="I234" i="99"/>
  <c r="L234" i="99" s="1"/>
  <c r="J234" i="99" s="1"/>
  <c r="I222" i="99"/>
  <c r="L222" i="99" s="1"/>
  <c r="J222" i="99" s="1"/>
  <c r="H213" i="99"/>
  <c r="L213" i="99" s="1"/>
  <c r="J213" i="99" s="1"/>
  <c r="H209" i="99"/>
  <c r="L209" i="99" s="1"/>
  <c r="J209" i="99" s="1"/>
  <c r="I202" i="99"/>
  <c r="L202" i="99" s="1"/>
  <c r="J202" i="99" s="1"/>
  <c r="H181" i="99"/>
  <c r="L181" i="99" s="1"/>
  <c r="J181" i="99" s="1"/>
  <c r="I176" i="99"/>
  <c r="L176" i="99" s="1"/>
  <c r="J176" i="99" s="1"/>
  <c r="I168" i="99"/>
  <c r="L168" i="99" s="1"/>
  <c r="J168" i="99" s="1"/>
  <c r="I160" i="99"/>
  <c r="L160" i="99" s="1"/>
  <c r="J160" i="99" s="1"/>
  <c r="H120" i="99"/>
  <c r="L120" i="99" s="1"/>
  <c r="J120" i="99" s="1"/>
  <c r="I106" i="99"/>
  <c r="L106" i="99" s="1"/>
  <c r="J106" i="99" s="1"/>
  <c r="H78" i="99"/>
  <c r="L78" i="99" s="1"/>
  <c r="J78" i="99" s="1"/>
  <c r="H158" i="99"/>
  <c r="I158" i="99"/>
  <c r="I214" i="99"/>
  <c r="L214" i="99" s="1"/>
  <c r="J214" i="99" s="1"/>
  <c r="H157" i="99"/>
  <c r="I157" i="99"/>
  <c r="H151" i="99"/>
  <c r="I151" i="99"/>
  <c r="H97" i="99"/>
  <c r="I97" i="99"/>
  <c r="H182" i="99"/>
  <c r="I182" i="99"/>
  <c r="I178" i="99"/>
  <c r="L178" i="99" s="1"/>
  <c r="J178" i="99" s="1"/>
  <c r="I172" i="99"/>
  <c r="L172" i="99" s="1"/>
  <c r="J172" i="99" s="1"/>
  <c r="I156" i="99"/>
  <c r="H156" i="99"/>
  <c r="I140" i="99"/>
  <c r="H140" i="99"/>
  <c r="I152" i="99"/>
  <c r="H152" i="99"/>
  <c r="H155" i="99"/>
  <c r="I155" i="99"/>
  <c r="I136" i="99"/>
  <c r="H136" i="99"/>
  <c r="I235" i="99"/>
  <c r="L235" i="99" s="1"/>
  <c r="J235" i="99" s="1"/>
  <c r="I218" i="99"/>
  <c r="L218" i="99" s="1"/>
  <c r="J218" i="99" s="1"/>
  <c r="I204" i="99"/>
  <c r="L204" i="99" s="1"/>
  <c r="J204" i="99" s="1"/>
  <c r="I186" i="99"/>
  <c r="L186" i="99" s="1"/>
  <c r="J186" i="99" s="1"/>
  <c r="I180" i="99"/>
  <c r="L180" i="99" s="1"/>
  <c r="J180" i="99" s="1"/>
  <c r="H166" i="99"/>
  <c r="I166" i="99"/>
  <c r="I144" i="99"/>
  <c r="H144" i="99"/>
  <c r="L144" i="99" s="1"/>
  <c r="J144" i="99" s="1"/>
  <c r="I124" i="99"/>
  <c r="H124" i="99"/>
  <c r="L124" i="99" s="1"/>
  <c r="J124" i="99" s="1"/>
  <c r="H84" i="99"/>
  <c r="I84" i="99"/>
  <c r="I128" i="99"/>
  <c r="H128" i="99"/>
  <c r="I236" i="99"/>
  <c r="L236" i="99" s="1"/>
  <c r="J236" i="99" s="1"/>
  <c r="H174" i="99"/>
  <c r="I174" i="99"/>
  <c r="H162" i="99"/>
  <c r="I162" i="99"/>
  <c r="I148" i="99"/>
  <c r="H148" i="99"/>
  <c r="I132" i="99"/>
  <c r="H132" i="99"/>
  <c r="H113" i="99"/>
  <c r="I113" i="99"/>
  <c r="I228" i="99"/>
  <c r="L228" i="99" s="1"/>
  <c r="J228" i="99" s="1"/>
  <c r="H217" i="99"/>
  <c r="L217" i="99" s="1"/>
  <c r="J217" i="99" s="1"/>
  <c r="I198" i="99"/>
  <c r="L198" i="99" s="1"/>
  <c r="J198" i="99" s="1"/>
  <c r="H153" i="99"/>
  <c r="I153" i="99"/>
  <c r="H109" i="99"/>
  <c r="I109" i="99"/>
  <c r="H93" i="99"/>
  <c r="I93" i="99"/>
  <c r="H80" i="99"/>
  <c r="I80" i="99"/>
  <c r="H108" i="99"/>
  <c r="L108" i="99" s="1"/>
  <c r="J108" i="99" s="1"/>
  <c r="H92" i="99"/>
  <c r="I147" i="99"/>
  <c r="L147" i="99" s="1"/>
  <c r="J147" i="99" s="1"/>
  <c r="I143" i="99"/>
  <c r="L143" i="99" s="1"/>
  <c r="J143" i="99" s="1"/>
  <c r="I139" i="99"/>
  <c r="L139" i="99" s="1"/>
  <c r="J139" i="99" s="1"/>
  <c r="I135" i="99"/>
  <c r="L135" i="99" s="1"/>
  <c r="J135" i="99" s="1"/>
  <c r="H117" i="99"/>
  <c r="I117" i="99"/>
  <c r="H101" i="99"/>
  <c r="I101" i="99"/>
  <c r="H87" i="99"/>
  <c r="I87" i="99"/>
  <c r="I149" i="99"/>
  <c r="L149" i="99" s="1"/>
  <c r="J149" i="99" s="1"/>
  <c r="I145" i="99"/>
  <c r="L145" i="99" s="1"/>
  <c r="J145" i="99" s="1"/>
  <c r="I141" i="99"/>
  <c r="L141" i="99" s="1"/>
  <c r="J141" i="99" s="1"/>
  <c r="I137" i="99"/>
  <c r="L137" i="99" s="1"/>
  <c r="J137" i="99" s="1"/>
  <c r="I133" i="99"/>
  <c r="L133" i="99" s="1"/>
  <c r="J133" i="99" s="1"/>
  <c r="I129" i="99"/>
  <c r="L129" i="99" s="1"/>
  <c r="J129" i="99" s="1"/>
  <c r="I125" i="99"/>
  <c r="L125" i="99" s="1"/>
  <c r="J125" i="99" s="1"/>
  <c r="I121" i="99"/>
  <c r="L121" i="99" s="1"/>
  <c r="J121" i="99" s="1"/>
  <c r="I105" i="99"/>
  <c r="L105" i="99" s="1"/>
  <c r="J105" i="99" s="1"/>
  <c r="I89" i="99"/>
  <c r="L89" i="99" s="1"/>
  <c r="H116" i="99"/>
  <c r="L116" i="99" s="1"/>
  <c r="J116" i="99" s="1"/>
  <c r="H100" i="99"/>
  <c r="L100" i="99" s="1"/>
  <c r="J100" i="99" s="1"/>
  <c r="H86" i="99"/>
  <c r="L86" i="99" s="1"/>
  <c r="C27" i="4"/>
  <c r="C33" i="4"/>
  <c r="C21" i="4"/>
  <c r="L174" i="99" l="1"/>
  <c r="J174" i="99" s="1"/>
  <c r="L113" i="99"/>
  <c r="J113" i="99" s="1"/>
  <c r="L152" i="99"/>
  <c r="J152" i="99" s="1"/>
  <c r="L155" i="99"/>
  <c r="J155" i="99" s="1"/>
  <c r="L157" i="99"/>
  <c r="J157" i="99" s="1"/>
  <c r="L97" i="99"/>
  <c r="J97" i="99" s="1"/>
  <c r="L132" i="99"/>
  <c r="J132" i="99" s="1"/>
  <c r="L136" i="99"/>
  <c r="J136" i="99" s="1"/>
  <c r="L156" i="99"/>
  <c r="J156" i="99" s="1"/>
  <c r="L128" i="99"/>
  <c r="J128" i="99" s="1"/>
  <c r="L153" i="99"/>
  <c r="J153" i="99" s="1"/>
  <c r="L148" i="99"/>
  <c r="J148" i="99" s="1"/>
  <c r="L166" i="99"/>
  <c r="J166" i="99" s="1"/>
  <c r="L87" i="99"/>
  <c r="J87" i="99" s="1"/>
  <c r="L151" i="99"/>
  <c r="J151" i="99" s="1"/>
  <c r="L109" i="99"/>
  <c r="J109" i="99" s="1"/>
  <c r="L92" i="99"/>
  <c r="J92" i="99" s="1"/>
  <c r="L117" i="99"/>
  <c r="J117" i="99" s="1"/>
  <c r="L95" i="99"/>
  <c r="J95" i="99" s="1"/>
  <c r="J88" i="99"/>
  <c r="L101" i="99"/>
  <c r="J101" i="99" s="1"/>
  <c r="L80" i="99"/>
  <c r="J80" i="99" s="1"/>
  <c r="L84" i="99"/>
  <c r="J84" i="99" s="1"/>
  <c r="J89" i="99"/>
  <c r="L162" i="99"/>
  <c r="J162" i="99" s="1"/>
  <c r="L182" i="99"/>
  <c r="J182" i="99" s="1"/>
  <c r="L93" i="99"/>
  <c r="J93" i="99" s="1"/>
  <c r="L140" i="99"/>
  <c r="J140" i="99" s="1"/>
  <c r="L158" i="99"/>
  <c r="J158" i="99" s="1"/>
  <c r="L91" i="99"/>
  <c r="J91" i="99" s="1"/>
  <c r="J94" i="99"/>
  <c r="C133" i="123"/>
  <c r="C69" i="123"/>
  <c r="C101" i="123"/>
  <c r="X218" i="123"/>
  <c r="Y218" i="123"/>
  <c r="Z218" i="123"/>
  <c r="C30" i="4"/>
  <c r="C104" i="123" s="1"/>
  <c r="C24" i="4"/>
  <c r="C72" i="123" s="1"/>
  <c r="C36" i="4"/>
  <c r="C136" i="123" s="1"/>
  <c r="J86" i="99"/>
  <c r="J85" i="99"/>
  <c r="J90" i="99"/>
  <c r="Y217" i="123" l="1"/>
  <c r="X217" i="123"/>
  <c r="Z217" i="123"/>
  <c r="G39" i="95"/>
  <c r="G40" i="95"/>
  <c r="G41" i="95"/>
  <c r="G42" i="95"/>
  <c r="I42" i="95" l="1"/>
  <c r="H42" i="95"/>
  <c r="I41" i="95"/>
  <c r="H41" i="95"/>
  <c r="H40" i="95"/>
  <c r="I40" i="95"/>
  <c r="I39" i="95"/>
  <c r="H39" i="95"/>
  <c r="B33" i="4"/>
  <c r="B27" i="4"/>
  <c r="B21" i="4"/>
  <c r="B69" i="123" l="1"/>
  <c r="B101" i="123"/>
  <c r="B133" i="123"/>
  <c r="B24" i="4"/>
  <c r="B72" i="123" s="1"/>
  <c r="B36" i="4"/>
  <c r="B136" i="123" s="1"/>
  <c r="B30" i="4"/>
  <c r="B104" i="123" s="1"/>
  <c r="N27" i="4"/>
  <c r="G43" i="95"/>
  <c r="G44" i="95"/>
  <c r="G45" i="95"/>
  <c r="G48" i="95"/>
  <c r="G49" i="95"/>
  <c r="G50" i="95"/>
  <c r="G52" i="95"/>
  <c r="G56" i="95"/>
  <c r="G58" i="95"/>
  <c r="G60" i="95"/>
  <c r="G61" i="95"/>
  <c r="G62" i="95"/>
  <c r="G63" i="95"/>
  <c r="G46" i="95"/>
  <c r="G47" i="95"/>
  <c r="G51" i="95"/>
  <c r="G53" i="95"/>
  <c r="G54" i="95"/>
  <c r="G55" i="95"/>
  <c r="G57" i="95"/>
  <c r="G59" i="95"/>
  <c r="G64" i="95"/>
  <c r="G65" i="95"/>
  <c r="G66" i="95"/>
  <c r="G67" i="95"/>
  <c r="G68" i="95"/>
  <c r="G69" i="95"/>
  <c r="G70" i="95"/>
  <c r="G71" i="95"/>
  <c r="G76" i="95"/>
  <c r="G77" i="95"/>
  <c r="G78" i="95"/>
  <c r="G79" i="95"/>
  <c r="G80" i="95"/>
  <c r="G81" i="95"/>
  <c r="G82" i="95"/>
  <c r="G83" i="95"/>
  <c r="G84" i="95"/>
  <c r="G85" i="95"/>
  <c r="G86" i="95"/>
  <c r="G87" i="95"/>
  <c r="G88" i="95"/>
  <c r="G89" i="95"/>
  <c r="G90" i="95"/>
  <c r="G91" i="95"/>
  <c r="G92" i="95"/>
  <c r="G93" i="95"/>
  <c r="G94" i="95"/>
  <c r="G95" i="95"/>
  <c r="G96" i="95"/>
  <c r="G97" i="95"/>
  <c r="G98" i="95"/>
  <c r="G99" i="95"/>
  <c r="G100" i="95"/>
  <c r="G101" i="95"/>
  <c r="G102" i="95"/>
  <c r="G103" i="95"/>
  <c r="G104" i="95"/>
  <c r="G105" i="95"/>
  <c r="G106" i="95"/>
  <c r="G107" i="95"/>
  <c r="G108" i="95"/>
  <c r="G109" i="95"/>
  <c r="G110" i="95"/>
  <c r="G111" i="95"/>
  <c r="G112" i="95"/>
  <c r="G113" i="95"/>
  <c r="G114" i="95"/>
  <c r="G115" i="95"/>
  <c r="G116" i="95"/>
  <c r="G117" i="95"/>
  <c r="G118" i="95"/>
  <c r="G119" i="95"/>
  <c r="G120" i="95"/>
  <c r="G121" i="95"/>
  <c r="G122" i="95"/>
  <c r="G123" i="95"/>
  <c r="G124" i="95"/>
  <c r="G125" i="95"/>
  <c r="G126" i="95"/>
  <c r="G127" i="95"/>
  <c r="G128" i="95"/>
  <c r="G129" i="95"/>
  <c r="G130" i="95"/>
  <c r="G131" i="95"/>
  <c r="G132" i="95"/>
  <c r="G133" i="95"/>
  <c r="G134" i="95"/>
  <c r="G135" i="95"/>
  <c r="G136" i="95"/>
  <c r="G137" i="95"/>
  <c r="G138" i="95"/>
  <c r="G139" i="95"/>
  <c r="G140" i="95"/>
  <c r="G141" i="95"/>
  <c r="G142" i="95"/>
  <c r="G143" i="95"/>
  <c r="G144" i="95"/>
  <c r="G145" i="95"/>
  <c r="G146" i="95"/>
  <c r="G147" i="95"/>
  <c r="G148" i="95"/>
  <c r="G149" i="95"/>
  <c r="G150" i="95"/>
  <c r="G151" i="95"/>
  <c r="G152" i="95"/>
  <c r="G153" i="95"/>
  <c r="G154" i="95"/>
  <c r="G155" i="95"/>
  <c r="G156" i="95"/>
  <c r="G157" i="95"/>
  <c r="G158" i="95"/>
  <c r="G159" i="95"/>
  <c r="G160" i="95"/>
  <c r="G161" i="95"/>
  <c r="G162" i="95"/>
  <c r="G163" i="95"/>
  <c r="G164" i="95"/>
  <c r="G165" i="95"/>
  <c r="G166" i="95"/>
  <c r="G167" i="95"/>
  <c r="G168" i="95"/>
  <c r="G169" i="95"/>
  <c r="G170" i="95"/>
  <c r="G171" i="95"/>
  <c r="G172" i="95"/>
  <c r="G173" i="95"/>
  <c r="G174" i="95"/>
  <c r="G175" i="95"/>
  <c r="G176" i="95"/>
  <c r="G177" i="95"/>
  <c r="G178" i="95"/>
  <c r="G179" i="95"/>
  <c r="G180" i="95"/>
  <c r="G181" i="95"/>
  <c r="G182" i="95"/>
  <c r="G183" i="95"/>
  <c r="G184" i="95"/>
  <c r="G185" i="95"/>
  <c r="G186" i="95"/>
  <c r="G187" i="95"/>
  <c r="G188" i="95"/>
  <c r="G189" i="95"/>
  <c r="G190" i="95"/>
  <c r="G191" i="95"/>
  <c r="G192" i="95"/>
  <c r="G193" i="95"/>
  <c r="G194" i="95"/>
  <c r="G195" i="95"/>
  <c r="G196" i="95"/>
  <c r="G197" i="95"/>
  <c r="G198" i="95"/>
  <c r="G199" i="95"/>
  <c r="G200" i="95"/>
  <c r="G201" i="95"/>
  <c r="G202" i="95"/>
  <c r="G203" i="95"/>
  <c r="G204" i="95"/>
  <c r="G205" i="95"/>
  <c r="G206" i="95"/>
  <c r="G207" i="95"/>
  <c r="G208" i="95"/>
  <c r="G209" i="95"/>
  <c r="G210" i="95"/>
  <c r="G211" i="95"/>
  <c r="G212" i="95"/>
  <c r="G213" i="95"/>
  <c r="G214" i="95"/>
  <c r="G215" i="95"/>
  <c r="G216" i="95"/>
  <c r="G217" i="95"/>
  <c r="G218" i="95"/>
  <c r="G219" i="95"/>
  <c r="G220" i="95"/>
  <c r="G221" i="95"/>
  <c r="G222" i="95"/>
  <c r="G223" i="95"/>
  <c r="G224" i="95"/>
  <c r="G225" i="95"/>
  <c r="G226" i="95"/>
  <c r="G227" i="95"/>
  <c r="G228" i="95"/>
  <c r="G229" i="95"/>
  <c r="G230" i="95"/>
  <c r="G231" i="95"/>
  <c r="G232" i="95"/>
  <c r="G233" i="95"/>
  <c r="G234" i="95"/>
  <c r="G235" i="95"/>
  <c r="G236" i="95"/>
  <c r="G237" i="95"/>
  <c r="G238" i="95"/>
  <c r="G239" i="95"/>
  <c r="G240" i="95"/>
  <c r="G241" i="95"/>
  <c r="G242" i="95"/>
  <c r="G243" i="95"/>
  <c r="G244" i="95"/>
  <c r="G245" i="95"/>
  <c r="G246" i="95"/>
  <c r="G247" i="95"/>
  <c r="G248" i="95"/>
  <c r="Z216" i="123" l="1"/>
  <c r="M48" i="121" s="1"/>
  <c r="D48" i="122" s="1"/>
  <c r="O133" i="123"/>
  <c r="G137" i="123"/>
  <c r="E137" i="123"/>
  <c r="M137" i="123"/>
  <c r="C137" i="123"/>
  <c r="K137" i="123"/>
  <c r="D137" i="123"/>
  <c r="N133" i="123"/>
  <c r="L137" i="123"/>
  <c r="F137" i="123"/>
  <c r="J137" i="123"/>
  <c r="H137" i="123"/>
  <c r="I137" i="123"/>
  <c r="Y216" i="123"/>
  <c r="L48" i="121" s="1"/>
  <c r="C48" i="122" s="1"/>
  <c r="O101" i="123"/>
  <c r="N101" i="123"/>
  <c r="C74" i="123"/>
  <c r="L74" i="123"/>
  <c r="O69" i="123"/>
  <c r="G74" i="123"/>
  <c r="K74" i="123"/>
  <c r="F74" i="123"/>
  <c r="N69" i="123"/>
  <c r="J74" i="123"/>
  <c r="B74" i="123"/>
  <c r="X216" i="123"/>
  <c r="K48" i="121" s="1"/>
  <c r="B48" i="122" s="1"/>
  <c r="E74" i="123"/>
  <c r="M74" i="123"/>
  <c r="I74" i="123"/>
  <c r="D74" i="123"/>
  <c r="H74" i="123"/>
  <c r="I248" i="95"/>
  <c r="H248" i="95"/>
  <c r="I240" i="95"/>
  <c r="H240" i="95"/>
  <c r="H236" i="95"/>
  <c r="I236" i="95"/>
  <c r="I228" i="95"/>
  <c r="H228" i="95"/>
  <c r="L228" i="95" s="1"/>
  <c r="I220" i="95"/>
  <c r="H220" i="95"/>
  <c r="L220" i="95" s="1"/>
  <c r="H216" i="95"/>
  <c r="I216" i="95"/>
  <c r="I208" i="95"/>
  <c r="H208" i="95"/>
  <c r="L208" i="95" s="1"/>
  <c r="J208" i="95" s="1"/>
  <c r="I204" i="95"/>
  <c r="H204" i="95"/>
  <c r="I196" i="95"/>
  <c r="H196" i="95"/>
  <c r="H188" i="95"/>
  <c r="I188" i="95"/>
  <c r="I184" i="95"/>
  <c r="H184" i="95"/>
  <c r="L184" i="95" s="1"/>
  <c r="J184" i="95" s="1"/>
  <c r="I176" i="95"/>
  <c r="H176" i="95"/>
  <c r="L176" i="95" s="1"/>
  <c r="H172" i="95"/>
  <c r="I172" i="95"/>
  <c r="H164" i="95"/>
  <c r="I164" i="95"/>
  <c r="I156" i="95"/>
  <c r="H156" i="95"/>
  <c r="L156" i="95" s="1"/>
  <c r="H152" i="95"/>
  <c r="I152" i="95"/>
  <c r="I144" i="95"/>
  <c r="H144" i="95"/>
  <c r="L144" i="95" s="1"/>
  <c r="J144" i="95" s="1"/>
  <c r="I140" i="95"/>
  <c r="H140" i="95"/>
  <c r="L140" i="95" s="1"/>
  <c r="J140" i="95" s="1"/>
  <c r="I136" i="95"/>
  <c r="H136" i="95"/>
  <c r="L136" i="95" s="1"/>
  <c r="J136" i="95" s="1"/>
  <c r="I128" i="95"/>
  <c r="H128" i="95"/>
  <c r="H124" i="95"/>
  <c r="I124" i="95"/>
  <c r="H120" i="95"/>
  <c r="I120" i="95"/>
  <c r="I116" i="95"/>
  <c r="H116" i="95"/>
  <c r="L116" i="95" s="1"/>
  <c r="J116" i="95" s="1"/>
  <c r="I112" i="95"/>
  <c r="H112" i="95"/>
  <c r="H108" i="95"/>
  <c r="I108" i="95"/>
  <c r="I104" i="95"/>
  <c r="H104" i="95"/>
  <c r="L104" i="95" s="1"/>
  <c r="I96" i="95"/>
  <c r="H96" i="95"/>
  <c r="L96" i="95" s="1"/>
  <c r="I92" i="95"/>
  <c r="H92" i="95"/>
  <c r="H88" i="95"/>
  <c r="I88" i="95"/>
  <c r="I84" i="95"/>
  <c r="H84" i="95"/>
  <c r="I80" i="95"/>
  <c r="H80" i="95"/>
  <c r="I76" i="95"/>
  <c r="H76" i="95"/>
  <c r="I68" i="95"/>
  <c r="H68" i="95"/>
  <c r="I65" i="95"/>
  <c r="H65" i="95"/>
  <c r="I57" i="95"/>
  <c r="H57" i="95"/>
  <c r="H51" i="95"/>
  <c r="I51" i="95"/>
  <c r="H62" i="95"/>
  <c r="I62" i="95"/>
  <c r="I56" i="95"/>
  <c r="H56" i="95"/>
  <c r="H48" i="95"/>
  <c r="I48" i="95"/>
  <c r="H247" i="95"/>
  <c r="I247" i="95"/>
  <c r="H243" i="95"/>
  <c r="I243" i="95"/>
  <c r="H235" i="95"/>
  <c r="I235" i="95"/>
  <c r="H227" i="95"/>
  <c r="I227" i="95"/>
  <c r="H219" i="95"/>
  <c r="I219" i="95"/>
  <c r="H211" i="95"/>
  <c r="I211" i="95"/>
  <c r="H203" i="95"/>
  <c r="I203" i="95"/>
  <c r="H191" i="95"/>
  <c r="I191" i="95"/>
  <c r="H183" i="95"/>
  <c r="I183" i="95"/>
  <c r="H171" i="95"/>
  <c r="I171" i="95"/>
  <c r="H163" i="95"/>
  <c r="I163" i="95"/>
  <c r="H155" i="95"/>
  <c r="I155" i="95"/>
  <c r="H147" i="95"/>
  <c r="I147" i="95"/>
  <c r="H139" i="95"/>
  <c r="I139" i="95"/>
  <c r="H135" i="95"/>
  <c r="I135" i="95"/>
  <c r="H127" i="95"/>
  <c r="I127" i="95"/>
  <c r="H119" i="95"/>
  <c r="I119" i="95"/>
  <c r="H111" i="95"/>
  <c r="I111" i="95"/>
  <c r="H107" i="95"/>
  <c r="I107" i="95"/>
  <c r="H99" i="95"/>
  <c r="I99" i="95"/>
  <c r="H95" i="95"/>
  <c r="I95" i="95"/>
  <c r="H91" i="95"/>
  <c r="I91" i="95"/>
  <c r="H87" i="95"/>
  <c r="I87" i="95"/>
  <c r="H83" i="95"/>
  <c r="I83" i="95"/>
  <c r="H79" i="95"/>
  <c r="I79" i="95"/>
  <c r="H67" i="95"/>
  <c r="I67" i="95"/>
  <c r="H64" i="95"/>
  <c r="I64" i="95"/>
  <c r="H55" i="95"/>
  <c r="I55" i="95"/>
  <c r="H47" i="95"/>
  <c r="I47" i="95"/>
  <c r="H61" i="95"/>
  <c r="I61" i="95"/>
  <c r="H52" i="95"/>
  <c r="I52" i="95"/>
  <c r="H45" i="95"/>
  <c r="I45" i="95"/>
  <c r="I246" i="95"/>
  <c r="H246" i="95"/>
  <c r="I242" i="95"/>
  <c r="H242" i="95"/>
  <c r="L242" i="95" s="1"/>
  <c r="I238" i="95"/>
  <c r="H238" i="95"/>
  <c r="I234" i="95"/>
  <c r="H234" i="95"/>
  <c r="L234" i="95" s="1"/>
  <c r="I230" i="95"/>
  <c r="H230" i="95"/>
  <c r="I226" i="95"/>
  <c r="H226" i="95"/>
  <c r="L226" i="95" s="1"/>
  <c r="J226" i="95" s="1"/>
  <c r="I222" i="95"/>
  <c r="H222" i="95"/>
  <c r="I218" i="95"/>
  <c r="H218" i="95"/>
  <c r="L218" i="95" s="1"/>
  <c r="J218" i="95" s="1"/>
  <c r="I214" i="95"/>
  <c r="H214" i="95"/>
  <c r="I210" i="95"/>
  <c r="H210" i="95"/>
  <c r="L210" i="95" s="1"/>
  <c r="J210" i="95" s="1"/>
  <c r="I206" i="95"/>
  <c r="H206" i="95"/>
  <c r="I202" i="95"/>
  <c r="H202" i="95"/>
  <c r="L202" i="95" s="1"/>
  <c r="J202" i="95" s="1"/>
  <c r="I198" i="95"/>
  <c r="H198" i="95"/>
  <c r="I194" i="95"/>
  <c r="H194" i="95"/>
  <c r="L194" i="95" s="1"/>
  <c r="J194" i="95" s="1"/>
  <c r="I190" i="95"/>
  <c r="H190" i="95"/>
  <c r="I186" i="95"/>
  <c r="H186" i="95"/>
  <c r="L186" i="95" s="1"/>
  <c r="J186" i="95" s="1"/>
  <c r="I182" i="95"/>
  <c r="H182" i="95"/>
  <c r="I178" i="95"/>
  <c r="H178" i="95"/>
  <c r="L178" i="95" s="1"/>
  <c r="J178" i="95" s="1"/>
  <c r="I174" i="95"/>
  <c r="H174" i="95"/>
  <c r="I170" i="95"/>
  <c r="H170" i="95"/>
  <c r="L170" i="95" s="1"/>
  <c r="J170" i="95" s="1"/>
  <c r="I166" i="95"/>
  <c r="H166" i="95"/>
  <c r="I162" i="95"/>
  <c r="H162" i="95"/>
  <c r="L162" i="95" s="1"/>
  <c r="J162" i="95" s="1"/>
  <c r="I158" i="95"/>
  <c r="H158" i="95"/>
  <c r="I154" i="95"/>
  <c r="H154" i="95"/>
  <c r="L154" i="95" s="1"/>
  <c r="J154" i="95" s="1"/>
  <c r="I150" i="95"/>
  <c r="H150" i="95"/>
  <c r="I146" i="95"/>
  <c r="H146" i="95"/>
  <c r="L146" i="95" s="1"/>
  <c r="I142" i="95"/>
  <c r="H142" i="95"/>
  <c r="I138" i="95"/>
  <c r="H138" i="95"/>
  <c r="L138" i="95" s="1"/>
  <c r="I134" i="95"/>
  <c r="H134" i="95"/>
  <c r="I130" i="95"/>
  <c r="H130" i="95"/>
  <c r="L130" i="95" s="1"/>
  <c r="I126" i="95"/>
  <c r="H126" i="95"/>
  <c r="I122" i="95"/>
  <c r="H122" i="95"/>
  <c r="L122" i="95" s="1"/>
  <c r="J122" i="95" s="1"/>
  <c r="I118" i="95"/>
  <c r="H118" i="95"/>
  <c r="I114" i="95"/>
  <c r="H114" i="95"/>
  <c r="L114" i="95" s="1"/>
  <c r="J114" i="95" s="1"/>
  <c r="I110" i="95"/>
  <c r="H110" i="95"/>
  <c r="I106" i="95"/>
  <c r="H106" i="95"/>
  <c r="L106" i="95" s="1"/>
  <c r="J106" i="95" s="1"/>
  <c r="I102" i="95"/>
  <c r="H102" i="95"/>
  <c r="I98" i="95"/>
  <c r="H98" i="95"/>
  <c r="L98" i="95" s="1"/>
  <c r="J98" i="95" s="1"/>
  <c r="I94" i="95"/>
  <c r="H94" i="95"/>
  <c r="I90" i="95"/>
  <c r="H90" i="95"/>
  <c r="I86" i="95"/>
  <c r="H86" i="95"/>
  <c r="I82" i="95"/>
  <c r="H82" i="95"/>
  <c r="I78" i="95"/>
  <c r="H78" i="95"/>
  <c r="I70" i="95"/>
  <c r="H70" i="95"/>
  <c r="I54" i="95"/>
  <c r="H54" i="95"/>
  <c r="I46" i="95"/>
  <c r="H46" i="95"/>
  <c r="I60" i="95"/>
  <c r="H60" i="95"/>
  <c r="I50" i="95"/>
  <c r="H50" i="95"/>
  <c r="I44" i="95"/>
  <c r="H44" i="95"/>
  <c r="H244" i="95"/>
  <c r="I244" i="95"/>
  <c r="I232" i="95"/>
  <c r="H232" i="95"/>
  <c r="L232" i="95" s="1"/>
  <c r="I224" i="95"/>
  <c r="H224" i="95"/>
  <c r="H212" i="95"/>
  <c r="I212" i="95"/>
  <c r="I200" i="95"/>
  <c r="H200" i="95"/>
  <c r="I192" i="95"/>
  <c r="H192" i="95"/>
  <c r="H180" i="95"/>
  <c r="I180" i="95"/>
  <c r="I168" i="95"/>
  <c r="H168" i="95"/>
  <c r="I160" i="95"/>
  <c r="H160" i="95"/>
  <c r="H148" i="95"/>
  <c r="I148" i="95"/>
  <c r="I132" i="95"/>
  <c r="H132" i="95"/>
  <c r="L132" i="95" s="1"/>
  <c r="J132" i="95" s="1"/>
  <c r="H100" i="95"/>
  <c r="I100" i="95"/>
  <c r="H239" i="95"/>
  <c r="I239" i="95"/>
  <c r="H231" i="95"/>
  <c r="I231" i="95"/>
  <c r="H223" i="95"/>
  <c r="I223" i="95"/>
  <c r="H215" i="95"/>
  <c r="I215" i="95"/>
  <c r="H207" i="95"/>
  <c r="I207" i="95"/>
  <c r="H199" i="95"/>
  <c r="I199" i="95"/>
  <c r="H195" i="95"/>
  <c r="I195" i="95"/>
  <c r="H187" i="95"/>
  <c r="I187" i="95"/>
  <c r="H179" i="95"/>
  <c r="I179" i="95"/>
  <c r="H175" i="95"/>
  <c r="I175" i="95"/>
  <c r="H167" i="95"/>
  <c r="I167" i="95"/>
  <c r="H159" i="95"/>
  <c r="I159" i="95"/>
  <c r="H151" i="95"/>
  <c r="I151" i="95"/>
  <c r="H143" i="95"/>
  <c r="I143" i="95"/>
  <c r="H131" i="95"/>
  <c r="I131" i="95"/>
  <c r="H123" i="95"/>
  <c r="I123" i="95"/>
  <c r="H115" i="95"/>
  <c r="I115" i="95"/>
  <c r="H103" i="95"/>
  <c r="I103" i="95"/>
  <c r="H71" i="95"/>
  <c r="I71" i="95"/>
  <c r="I245" i="95"/>
  <c r="H245" i="95"/>
  <c r="I241" i="95"/>
  <c r="H241" i="95"/>
  <c r="L241" i="95" s="1"/>
  <c r="J241" i="95" s="1"/>
  <c r="I237" i="95"/>
  <c r="H237" i="95"/>
  <c r="L237" i="95" s="1"/>
  <c r="J237" i="95" s="1"/>
  <c r="H233" i="95"/>
  <c r="I233" i="95"/>
  <c r="I229" i="95"/>
  <c r="H229" i="95"/>
  <c r="I225" i="95"/>
  <c r="H225" i="95"/>
  <c r="H221" i="95"/>
  <c r="I221" i="95"/>
  <c r="I217" i="95"/>
  <c r="H217" i="95"/>
  <c r="I213" i="95"/>
  <c r="H213" i="95"/>
  <c r="H209" i="95"/>
  <c r="I209" i="95"/>
  <c r="I205" i="95"/>
  <c r="H205" i="95"/>
  <c r="L205" i="95" s="1"/>
  <c r="J205" i="95" s="1"/>
  <c r="I201" i="95"/>
  <c r="H201" i="95"/>
  <c r="I197" i="95"/>
  <c r="H197" i="95"/>
  <c r="I193" i="95"/>
  <c r="H193" i="95"/>
  <c r="I189" i="95"/>
  <c r="H189" i="95"/>
  <c r="I185" i="95"/>
  <c r="H185" i="95"/>
  <c r="I181" i="95"/>
  <c r="H181" i="95"/>
  <c r="I177" i="95"/>
  <c r="H177" i="95"/>
  <c r="L177" i="95" s="1"/>
  <c r="I173" i="95"/>
  <c r="H173" i="95"/>
  <c r="L173" i="95" s="1"/>
  <c r="I169" i="95"/>
  <c r="H169" i="95"/>
  <c r="I165" i="95"/>
  <c r="H165" i="95"/>
  <c r="I161" i="95"/>
  <c r="H161" i="95"/>
  <c r="I157" i="95"/>
  <c r="H157" i="95"/>
  <c r="I153" i="95"/>
  <c r="H153" i="95"/>
  <c r="I149" i="95"/>
  <c r="H149" i="95"/>
  <c r="I145" i="95"/>
  <c r="H145" i="95"/>
  <c r="I141" i="95"/>
  <c r="H141" i="95"/>
  <c r="L141" i="95" s="1"/>
  <c r="J141" i="95" s="1"/>
  <c r="H137" i="95"/>
  <c r="I137" i="95"/>
  <c r="I133" i="95"/>
  <c r="H133" i="95"/>
  <c r="H129" i="95"/>
  <c r="I129" i="95"/>
  <c r="I125" i="95"/>
  <c r="H125" i="95"/>
  <c r="H121" i="95"/>
  <c r="I121" i="95"/>
  <c r="I117" i="95"/>
  <c r="H117" i="95"/>
  <c r="I113" i="95"/>
  <c r="H113" i="95"/>
  <c r="L113" i="95" s="1"/>
  <c r="J113" i="95" s="1"/>
  <c r="I109" i="95"/>
  <c r="H109" i="95"/>
  <c r="L109" i="95" s="1"/>
  <c r="J109" i="95" s="1"/>
  <c r="I105" i="95"/>
  <c r="H105" i="95"/>
  <c r="I101" i="95"/>
  <c r="H101" i="95"/>
  <c r="I97" i="95"/>
  <c r="H97" i="95"/>
  <c r="I93" i="95"/>
  <c r="H93" i="95"/>
  <c r="I89" i="95"/>
  <c r="H89" i="95"/>
  <c r="I85" i="95"/>
  <c r="H85" i="95"/>
  <c r="I81" i="95"/>
  <c r="H81" i="95"/>
  <c r="I77" i="95"/>
  <c r="H77" i="95"/>
  <c r="I69" i="95"/>
  <c r="H69" i="95"/>
  <c r="I66" i="95"/>
  <c r="H66" i="95"/>
  <c r="H59" i="95"/>
  <c r="I59" i="95"/>
  <c r="I53" i="95"/>
  <c r="H53" i="95"/>
  <c r="I63" i="95"/>
  <c r="H63" i="95"/>
  <c r="H58" i="95"/>
  <c r="I58" i="95"/>
  <c r="I49" i="95"/>
  <c r="H49" i="95"/>
  <c r="I43" i="95"/>
  <c r="H43" i="95"/>
  <c r="G98" i="103"/>
  <c r="G99" i="103"/>
  <c r="G100" i="103"/>
  <c r="G101" i="103"/>
  <c r="G102" i="103"/>
  <c r="G103" i="103"/>
  <c r="G104" i="103"/>
  <c r="G105" i="103"/>
  <c r="G106" i="103"/>
  <c r="G107" i="103"/>
  <c r="G108" i="103"/>
  <c r="G109" i="103"/>
  <c r="G110" i="103"/>
  <c r="G111" i="103"/>
  <c r="G112" i="103"/>
  <c r="G113" i="103"/>
  <c r="G114" i="103"/>
  <c r="G115" i="103"/>
  <c r="G116" i="103"/>
  <c r="G117" i="103"/>
  <c r="G118" i="103"/>
  <c r="G119" i="103"/>
  <c r="G120" i="103"/>
  <c r="G121" i="103"/>
  <c r="G122" i="103"/>
  <c r="G123" i="103"/>
  <c r="G124" i="103"/>
  <c r="G125" i="103"/>
  <c r="G126" i="103"/>
  <c r="G127" i="103"/>
  <c r="G128" i="103"/>
  <c r="G129" i="103"/>
  <c r="G130" i="103"/>
  <c r="G131" i="103"/>
  <c r="G132" i="103"/>
  <c r="G133" i="103"/>
  <c r="G134" i="103"/>
  <c r="G135" i="103"/>
  <c r="G136" i="103"/>
  <c r="I136" i="103" s="1"/>
  <c r="L136" i="103" s="1"/>
  <c r="J136" i="103" s="1"/>
  <c r="G137" i="103"/>
  <c r="I137" i="103" s="1"/>
  <c r="L137" i="103" s="1"/>
  <c r="G138" i="103"/>
  <c r="I138" i="103" s="1"/>
  <c r="G139" i="103"/>
  <c r="I139" i="103" s="1"/>
  <c r="G140" i="103"/>
  <c r="G141" i="103"/>
  <c r="G142" i="103"/>
  <c r="G143" i="103"/>
  <c r="G144" i="103"/>
  <c r="G145" i="103"/>
  <c r="G146" i="103"/>
  <c r="G147" i="103"/>
  <c r="G148" i="103"/>
  <c r="G149" i="103"/>
  <c r="G150" i="103"/>
  <c r="G151" i="103"/>
  <c r="G152" i="103"/>
  <c r="G153" i="103"/>
  <c r="G154" i="103"/>
  <c r="G155" i="103"/>
  <c r="G156" i="103"/>
  <c r="G157" i="103"/>
  <c r="G158" i="103"/>
  <c r="G159" i="103"/>
  <c r="G160" i="103"/>
  <c r="G161" i="103"/>
  <c r="G162" i="103"/>
  <c r="G163" i="103"/>
  <c r="G164" i="103"/>
  <c r="G165" i="103"/>
  <c r="G166" i="103"/>
  <c r="G167" i="103"/>
  <c r="G168" i="103"/>
  <c r="G169" i="103"/>
  <c r="G170" i="103"/>
  <c r="G171" i="103"/>
  <c r="G172" i="103"/>
  <c r="G173" i="103"/>
  <c r="G174" i="103"/>
  <c r="G175" i="103"/>
  <c r="G176" i="103"/>
  <c r="G177" i="103"/>
  <c r="G178" i="103"/>
  <c r="G179" i="103"/>
  <c r="G180" i="103"/>
  <c r="G181" i="103"/>
  <c r="G182" i="103"/>
  <c r="G183" i="103"/>
  <c r="G184" i="103"/>
  <c r="G185" i="103"/>
  <c r="G186" i="103"/>
  <c r="G187" i="103"/>
  <c r="G188" i="103"/>
  <c r="G189" i="103"/>
  <c r="G190" i="103"/>
  <c r="G191" i="103"/>
  <c r="G192" i="103"/>
  <c r="G193" i="103"/>
  <c r="G194" i="103"/>
  <c r="G195" i="103"/>
  <c r="G196" i="103"/>
  <c r="G197" i="103"/>
  <c r="G198" i="103"/>
  <c r="G199" i="103"/>
  <c r="G200" i="103"/>
  <c r="G201" i="103"/>
  <c r="G202" i="103"/>
  <c r="G203" i="103"/>
  <c r="G204" i="103"/>
  <c r="G205" i="103"/>
  <c r="G206" i="103"/>
  <c r="G207" i="103"/>
  <c r="G208" i="103"/>
  <c r="G209" i="103"/>
  <c r="G210" i="103"/>
  <c r="G211" i="103"/>
  <c r="G212" i="103"/>
  <c r="G213" i="103"/>
  <c r="G214" i="103"/>
  <c r="G215" i="103"/>
  <c r="G216" i="103"/>
  <c r="G217" i="103"/>
  <c r="G218" i="103"/>
  <c r="G219" i="103"/>
  <c r="G220" i="103"/>
  <c r="G221" i="103"/>
  <c r="G222" i="103"/>
  <c r="G223" i="103"/>
  <c r="G224" i="103"/>
  <c r="G225" i="103"/>
  <c r="G226" i="103"/>
  <c r="G227" i="103"/>
  <c r="G228" i="103"/>
  <c r="G229" i="103"/>
  <c r="G230" i="103"/>
  <c r="G231" i="103"/>
  <c r="G232" i="103"/>
  <c r="G233" i="103"/>
  <c r="G234" i="103"/>
  <c r="G235" i="103"/>
  <c r="G236" i="103"/>
  <c r="G237" i="103"/>
  <c r="G238" i="103"/>
  <c r="G239" i="103"/>
  <c r="G240" i="103"/>
  <c r="G241" i="103"/>
  <c r="G242" i="103"/>
  <c r="G243" i="103"/>
  <c r="G244" i="103"/>
  <c r="G245" i="103"/>
  <c r="G74" i="104"/>
  <c r="G75" i="104"/>
  <c r="G76" i="104"/>
  <c r="G77" i="104"/>
  <c r="G78" i="104"/>
  <c r="G79" i="104"/>
  <c r="G80" i="104"/>
  <c r="G81" i="104"/>
  <c r="G82" i="104"/>
  <c r="G83" i="104"/>
  <c r="G84" i="104"/>
  <c r="G85" i="104"/>
  <c r="G86" i="104"/>
  <c r="G87" i="104"/>
  <c r="G88" i="104"/>
  <c r="G89" i="104"/>
  <c r="G90" i="104"/>
  <c r="G91" i="104"/>
  <c r="G92" i="104"/>
  <c r="G93" i="104"/>
  <c r="G94" i="104"/>
  <c r="G95" i="104"/>
  <c r="G96" i="104"/>
  <c r="G97" i="104"/>
  <c r="G98" i="104"/>
  <c r="G99" i="104"/>
  <c r="G100" i="104"/>
  <c r="G101" i="104"/>
  <c r="G102" i="104"/>
  <c r="G103" i="104"/>
  <c r="G104" i="104"/>
  <c r="G105" i="104"/>
  <c r="G106" i="104"/>
  <c r="G107" i="104"/>
  <c r="G108" i="104"/>
  <c r="G109" i="104"/>
  <c r="G110" i="104"/>
  <c r="G111" i="104"/>
  <c r="G112" i="104"/>
  <c r="G113" i="104"/>
  <c r="G114" i="104"/>
  <c r="G115" i="104"/>
  <c r="G116" i="104"/>
  <c r="G117" i="104"/>
  <c r="G118" i="104"/>
  <c r="G119" i="104"/>
  <c r="G120" i="104"/>
  <c r="G121" i="104"/>
  <c r="G122" i="104"/>
  <c r="G123" i="104"/>
  <c r="G124" i="104"/>
  <c r="G125" i="104"/>
  <c r="G126" i="104"/>
  <c r="G127" i="104"/>
  <c r="G128" i="104"/>
  <c r="G129" i="104"/>
  <c r="G130" i="104"/>
  <c r="G131" i="104"/>
  <c r="G132" i="104"/>
  <c r="G133" i="104"/>
  <c r="G134" i="104"/>
  <c r="G135" i="104"/>
  <c r="G136" i="104"/>
  <c r="G137" i="104"/>
  <c r="G138" i="104"/>
  <c r="G139" i="104"/>
  <c r="G140" i="104"/>
  <c r="G141" i="104"/>
  <c r="G142" i="104"/>
  <c r="G143" i="104"/>
  <c r="G144" i="104"/>
  <c r="G145" i="104"/>
  <c r="G146" i="104"/>
  <c r="G147" i="104"/>
  <c r="G148" i="104"/>
  <c r="G149" i="104"/>
  <c r="G150" i="104"/>
  <c r="G151" i="104"/>
  <c r="G152" i="104"/>
  <c r="G153" i="104"/>
  <c r="G154" i="104"/>
  <c r="G155" i="104"/>
  <c r="G156" i="104"/>
  <c r="G157" i="104"/>
  <c r="G158" i="104"/>
  <c r="G159" i="104"/>
  <c r="G160" i="104"/>
  <c r="G161" i="104"/>
  <c r="G162" i="104"/>
  <c r="G163" i="104"/>
  <c r="G164" i="104"/>
  <c r="G165" i="104"/>
  <c r="G166" i="104"/>
  <c r="G167" i="104"/>
  <c r="G168" i="104"/>
  <c r="G169" i="104"/>
  <c r="G170" i="104"/>
  <c r="G171" i="104"/>
  <c r="G172" i="104"/>
  <c r="G173" i="104"/>
  <c r="G174" i="104"/>
  <c r="G175" i="104"/>
  <c r="G176" i="104"/>
  <c r="G177" i="104"/>
  <c r="G178" i="104"/>
  <c r="G179" i="104"/>
  <c r="G180" i="104"/>
  <c r="G181" i="104"/>
  <c r="G182" i="104"/>
  <c r="G183" i="104"/>
  <c r="G184" i="104"/>
  <c r="G185" i="104"/>
  <c r="G186" i="104"/>
  <c r="G187" i="104"/>
  <c r="G188" i="104"/>
  <c r="G189" i="104"/>
  <c r="G190" i="104"/>
  <c r="G191" i="104"/>
  <c r="G192" i="104"/>
  <c r="G193" i="104"/>
  <c r="G194" i="104"/>
  <c r="G195" i="104"/>
  <c r="G196" i="104"/>
  <c r="G197" i="104"/>
  <c r="G198" i="104"/>
  <c r="G199" i="104"/>
  <c r="G200" i="104"/>
  <c r="G201" i="104"/>
  <c r="G202" i="104"/>
  <c r="G203" i="104"/>
  <c r="G204" i="104"/>
  <c r="G205" i="104"/>
  <c r="G206" i="104"/>
  <c r="G207" i="104"/>
  <c r="G208" i="104"/>
  <c r="G209" i="104"/>
  <c r="G210" i="104"/>
  <c r="G211" i="104"/>
  <c r="G212" i="104"/>
  <c r="G213" i="104"/>
  <c r="G214" i="104"/>
  <c r="G215" i="104"/>
  <c r="G216" i="104"/>
  <c r="G217" i="104"/>
  <c r="G218" i="104"/>
  <c r="G219" i="104"/>
  <c r="G220" i="104"/>
  <c r="G221" i="104"/>
  <c r="G222" i="104"/>
  <c r="G223" i="104"/>
  <c r="G224" i="104"/>
  <c r="G225" i="104"/>
  <c r="G226" i="104"/>
  <c r="G227" i="104"/>
  <c r="G228" i="104"/>
  <c r="G229" i="104"/>
  <c r="G230" i="104"/>
  <c r="G231" i="104"/>
  <c r="G232" i="104"/>
  <c r="G233" i="104"/>
  <c r="G234" i="104"/>
  <c r="G235" i="104"/>
  <c r="G236" i="104"/>
  <c r="G237" i="104"/>
  <c r="G238" i="104"/>
  <c r="G239" i="104"/>
  <c r="G240" i="104"/>
  <c r="G241" i="104"/>
  <c r="G242" i="104"/>
  <c r="G243" i="104"/>
  <c r="G244" i="104"/>
  <c r="G245" i="104"/>
  <c r="G246" i="104"/>
  <c r="G247" i="104"/>
  <c r="G248" i="104"/>
  <c r="G249" i="104"/>
  <c r="G250" i="104"/>
  <c r="G251" i="104"/>
  <c r="G58" i="105"/>
  <c r="G59" i="105"/>
  <c r="G60" i="105"/>
  <c r="G61" i="105"/>
  <c r="G62" i="105"/>
  <c r="G63" i="105"/>
  <c r="G64" i="105"/>
  <c r="G65" i="105"/>
  <c r="G66" i="105"/>
  <c r="G67" i="105"/>
  <c r="G68" i="105"/>
  <c r="G69" i="105"/>
  <c r="G70" i="105"/>
  <c r="G71" i="105"/>
  <c r="G72" i="105"/>
  <c r="G73" i="105"/>
  <c r="G74" i="105"/>
  <c r="G75" i="105"/>
  <c r="G76" i="105"/>
  <c r="G77" i="105"/>
  <c r="G78" i="105"/>
  <c r="G79" i="105"/>
  <c r="G80" i="105"/>
  <c r="G81" i="105"/>
  <c r="G82" i="105"/>
  <c r="G83" i="105"/>
  <c r="G84" i="105"/>
  <c r="G85" i="105"/>
  <c r="G86" i="105"/>
  <c r="G87" i="105"/>
  <c r="G88" i="105"/>
  <c r="G89" i="105"/>
  <c r="G90" i="105"/>
  <c r="G91" i="105"/>
  <c r="G92" i="105"/>
  <c r="G93" i="105"/>
  <c r="G94" i="105"/>
  <c r="G95" i="105"/>
  <c r="G96" i="105"/>
  <c r="G97" i="105"/>
  <c r="G98" i="105"/>
  <c r="G99" i="105"/>
  <c r="G100" i="105"/>
  <c r="G101" i="105"/>
  <c r="G102" i="105"/>
  <c r="G103" i="105"/>
  <c r="G104" i="105"/>
  <c r="G105" i="105"/>
  <c r="G106" i="105"/>
  <c r="G107" i="105"/>
  <c r="G108" i="105"/>
  <c r="G109" i="105"/>
  <c r="G110" i="105"/>
  <c r="G111" i="105"/>
  <c r="G112" i="105"/>
  <c r="G113" i="105"/>
  <c r="G114" i="105"/>
  <c r="G115" i="105"/>
  <c r="G116" i="105"/>
  <c r="G117" i="105"/>
  <c r="G118" i="105"/>
  <c r="G119" i="105"/>
  <c r="G120" i="105"/>
  <c r="G121" i="105"/>
  <c r="G122" i="105"/>
  <c r="G123" i="105"/>
  <c r="G124" i="105"/>
  <c r="G125" i="105"/>
  <c r="G126" i="105"/>
  <c r="G127" i="105"/>
  <c r="G128" i="105"/>
  <c r="G129" i="105"/>
  <c r="G130" i="105"/>
  <c r="G131" i="105"/>
  <c r="G132" i="105"/>
  <c r="G133" i="105"/>
  <c r="G134" i="105"/>
  <c r="G135" i="105"/>
  <c r="G136" i="105"/>
  <c r="G137" i="105"/>
  <c r="G138" i="105"/>
  <c r="G139" i="105"/>
  <c r="G140" i="105"/>
  <c r="G141" i="105"/>
  <c r="G142" i="105"/>
  <c r="G143" i="105"/>
  <c r="G144" i="105"/>
  <c r="G145" i="105"/>
  <c r="G146" i="105"/>
  <c r="G147" i="105"/>
  <c r="G148" i="105"/>
  <c r="G149" i="105"/>
  <c r="G150" i="105"/>
  <c r="G151" i="105"/>
  <c r="G152" i="105"/>
  <c r="G153" i="105"/>
  <c r="G154" i="105"/>
  <c r="G155" i="105"/>
  <c r="G156" i="105"/>
  <c r="G157" i="105"/>
  <c r="G158" i="105"/>
  <c r="G159" i="105"/>
  <c r="G160" i="105"/>
  <c r="G161" i="105"/>
  <c r="G162" i="105"/>
  <c r="G163" i="105"/>
  <c r="G164" i="105"/>
  <c r="G165" i="105"/>
  <c r="G166" i="105"/>
  <c r="G167" i="105"/>
  <c r="G168" i="105"/>
  <c r="G169" i="105"/>
  <c r="G170" i="105"/>
  <c r="G171" i="105"/>
  <c r="G172" i="105"/>
  <c r="G173" i="105"/>
  <c r="G174" i="105"/>
  <c r="G175" i="105"/>
  <c r="G176" i="105"/>
  <c r="G177" i="105"/>
  <c r="G178" i="105"/>
  <c r="G179" i="105"/>
  <c r="G180" i="105"/>
  <c r="G181" i="105"/>
  <c r="G182" i="105"/>
  <c r="G183" i="105"/>
  <c r="G184" i="105"/>
  <c r="G185" i="105"/>
  <c r="G186" i="105"/>
  <c r="G187" i="105"/>
  <c r="G188" i="105"/>
  <c r="G189" i="105"/>
  <c r="G190" i="105"/>
  <c r="G191" i="105"/>
  <c r="G192" i="105"/>
  <c r="G193" i="105"/>
  <c r="G194" i="105"/>
  <c r="G195" i="105"/>
  <c r="G196" i="105"/>
  <c r="G197" i="105"/>
  <c r="G198" i="105"/>
  <c r="G199" i="105"/>
  <c r="G200" i="105"/>
  <c r="G201" i="105"/>
  <c r="G202" i="105"/>
  <c r="G203" i="105"/>
  <c r="G204" i="105"/>
  <c r="G205" i="105"/>
  <c r="G206" i="105"/>
  <c r="G207" i="105"/>
  <c r="G208" i="105"/>
  <c r="G209" i="105"/>
  <c r="G210" i="105"/>
  <c r="G211" i="105"/>
  <c r="G212" i="105"/>
  <c r="G213" i="105"/>
  <c r="G214" i="105"/>
  <c r="G215" i="105"/>
  <c r="G216" i="105"/>
  <c r="G217" i="105"/>
  <c r="G218" i="105"/>
  <c r="G219" i="105"/>
  <c r="G220" i="105"/>
  <c r="G221" i="105"/>
  <c r="G222" i="105"/>
  <c r="G223" i="105"/>
  <c r="G224" i="105"/>
  <c r="G225" i="105"/>
  <c r="G226" i="105"/>
  <c r="G227" i="105"/>
  <c r="G228" i="105"/>
  <c r="G229" i="105"/>
  <c r="G230" i="105"/>
  <c r="G231" i="105"/>
  <c r="G232" i="105"/>
  <c r="G233" i="105"/>
  <c r="G234" i="105"/>
  <c r="G235" i="105"/>
  <c r="G236" i="105"/>
  <c r="G237" i="105"/>
  <c r="G238" i="105"/>
  <c r="G239" i="105"/>
  <c r="G84" i="107"/>
  <c r="G85" i="107"/>
  <c r="G86" i="107"/>
  <c r="G87" i="107"/>
  <c r="G88" i="107"/>
  <c r="G89" i="107"/>
  <c r="G90" i="107"/>
  <c r="G91" i="107"/>
  <c r="G92" i="107"/>
  <c r="G93" i="107"/>
  <c r="G94" i="107"/>
  <c r="G95" i="107"/>
  <c r="G96" i="107"/>
  <c r="G97" i="107"/>
  <c r="G98" i="107"/>
  <c r="G99" i="107"/>
  <c r="G100" i="107"/>
  <c r="G101" i="107"/>
  <c r="G102" i="107"/>
  <c r="G103" i="107"/>
  <c r="G104" i="107"/>
  <c r="G105" i="107"/>
  <c r="G106" i="107"/>
  <c r="G107" i="107"/>
  <c r="G108" i="107"/>
  <c r="G109" i="107"/>
  <c r="G110" i="107"/>
  <c r="G111" i="107"/>
  <c r="G112" i="107"/>
  <c r="G113" i="107"/>
  <c r="G114" i="107"/>
  <c r="G115" i="107"/>
  <c r="G116" i="107"/>
  <c r="G117" i="107"/>
  <c r="G118" i="107"/>
  <c r="G119" i="107"/>
  <c r="G120" i="107"/>
  <c r="G121" i="107"/>
  <c r="G122" i="107"/>
  <c r="G123" i="107"/>
  <c r="G124" i="107"/>
  <c r="G125" i="107"/>
  <c r="G126" i="107"/>
  <c r="G127" i="107"/>
  <c r="G128" i="107"/>
  <c r="G129" i="107"/>
  <c r="G130" i="107"/>
  <c r="G131" i="107"/>
  <c r="G132" i="107"/>
  <c r="G133" i="107"/>
  <c r="G134" i="107"/>
  <c r="G135" i="107"/>
  <c r="G136" i="107"/>
  <c r="G137" i="107"/>
  <c r="G138" i="107"/>
  <c r="G139" i="107"/>
  <c r="G140" i="107"/>
  <c r="G141" i="107"/>
  <c r="G142" i="107"/>
  <c r="G143" i="107"/>
  <c r="G144" i="107"/>
  <c r="G145" i="107"/>
  <c r="G146" i="107"/>
  <c r="G147" i="107"/>
  <c r="G148" i="107"/>
  <c r="G149" i="107"/>
  <c r="G150" i="107"/>
  <c r="G151" i="107"/>
  <c r="G152" i="107"/>
  <c r="G153" i="107"/>
  <c r="G154" i="107"/>
  <c r="G155" i="107"/>
  <c r="G156" i="107"/>
  <c r="G157" i="107"/>
  <c r="G158" i="107"/>
  <c r="G159" i="107"/>
  <c r="G160" i="107"/>
  <c r="G161" i="107"/>
  <c r="G162" i="107"/>
  <c r="G163" i="107"/>
  <c r="G164" i="107"/>
  <c r="G165" i="107"/>
  <c r="G166" i="107"/>
  <c r="G167" i="107"/>
  <c r="G168" i="107"/>
  <c r="G169" i="107"/>
  <c r="G170" i="107"/>
  <c r="G171" i="107"/>
  <c r="G172" i="107"/>
  <c r="G173" i="107"/>
  <c r="G174" i="107"/>
  <c r="G175" i="107"/>
  <c r="G176" i="107"/>
  <c r="G177" i="107"/>
  <c r="G178" i="107"/>
  <c r="G179" i="107"/>
  <c r="G180" i="107"/>
  <c r="G181" i="107"/>
  <c r="G182" i="107"/>
  <c r="G183" i="107"/>
  <c r="G184" i="107"/>
  <c r="G185" i="107"/>
  <c r="G186" i="107"/>
  <c r="G187" i="107"/>
  <c r="G188" i="107"/>
  <c r="G189" i="107"/>
  <c r="G190" i="107"/>
  <c r="G191" i="107"/>
  <c r="G192" i="107"/>
  <c r="G193" i="107"/>
  <c r="G194" i="107"/>
  <c r="G195" i="107"/>
  <c r="G196" i="107"/>
  <c r="G197" i="107"/>
  <c r="G198" i="107"/>
  <c r="G199" i="107"/>
  <c r="G200" i="107"/>
  <c r="G201" i="107"/>
  <c r="G202" i="107"/>
  <c r="G203" i="107"/>
  <c r="G204" i="107"/>
  <c r="G205" i="107"/>
  <c r="G206" i="107"/>
  <c r="G207" i="107"/>
  <c r="G208" i="107"/>
  <c r="G209" i="107"/>
  <c r="G210" i="107"/>
  <c r="G211" i="107"/>
  <c r="G212" i="107"/>
  <c r="G213" i="107"/>
  <c r="G214" i="107"/>
  <c r="G215" i="107"/>
  <c r="G216" i="107"/>
  <c r="G217" i="107"/>
  <c r="G218" i="107"/>
  <c r="G219" i="107"/>
  <c r="G220" i="107"/>
  <c r="G221" i="107"/>
  <c r="G222" i="107"/>
  <c r="G223" i="107"/>
  <c r="G224" i="107"/>
  <c r="G225" i="107"/>
  <c r="G226" i="107"/>
  <c r="G227" i="107"/>
  <c r="G228" i="107"/>
  <c r="G229" i="107"/>
  <c r="G230" i="107"/>
  <c r="G231" i="107"/>
  <c r="G232" i="107"/>
  <c r="G233" i="107"/>
  <c r="G234" i="107"/>
  <c r="G235" i="107"/>
  <c r="G236" i="107"/>
  <c r="G237" i="107"/>
  <c r="G238" i="107"/>
  <c r="G239" i="107"/>
  <c r="G240" i="107"/>
  <c r="G241" i="107"/>
  <c r="J140" i="103"/>
  <c r="J141" i="103"/>
  <c r="J142" i="103"/>
  <c r="J143" i="103"/>
  <c r="J144" i="103"/>
  <c r="J145" i="103"/>
  <c r="J146" i="103"/>
  <c r="J147" i="103"/>
  <c r="J148" i="103"/>
  <c r="J149" i="103"/>
  <c r="J150" i="103"/>
  <c r="J151" i="103"/>
  <c r="J152" i="103"/>
  <c r="J153" i="103"/>
  <c r="J154" i="103"/>
  <c r="J155" i="103"/>
  <c r="J156" i="103"/>
  <c r="J157" i="103"/>
  <c r="J158" i="103"/>
  <c r="J159" i="103"/>
  <c r="J160" i="103"/>
  <c r="J161" i="103"/>
  <c r="J162" i="103"/>
  <c r="J163" i="103"/>
  <c r="J164" i="103"/>
  <c r="J165" i="103"/>
  <c r="J166" i="103"/>
  <c r="J167" i="103"/>
  <c r="J168" i="103"/>
  <c r="J169" i="103"/>
  <c r="J170" i="103"/>
  <c r="J171" i="103"/>
  <c r="J172" i="103"/>
  <c r="J173" i="103"/>
  <c r="J174" i="103"/>
  <c r="J175" i="103"/>
  <c r="J176" i="103"/>
  <c r="J177" i="103"/>
  <c r="J178" i="103"/>
  <c r="J179" i="103"/>
  <c r="J180" i="103"/>
  <c r="J181" i="103"/>
  <c r="J182" i="103"/>
  <c r="J183" i="103"/>
  <c r="J184" i="103"/>
  <c r="J185" i="103"/>
  <c r="J186" i="103"/>
  <c r="J187" i="103"/>
  <c r="J188" i="103"/>
  <c r="J189" i="103"/>
  <c r="J190" i="103"/>
  <c r="J191" i="103"/>
  <c r="J192" i="103"/>
  <c r="J193" i="103"/>
  <c r="J194" i="103"/>
  <c r="J195" i="103"/>
  <c r="J196" i="103"/>
  <c r="J197" i="103"/>
  <c r="J198" i="103"/>
  <c r="J199" i="103"/>
  <c r="J200" i="103"/>
  <c r="J201" i="103"/>
  <c r="J202" i="103"/>
  <c r="J203" i="103"/>
  <c r="J204" i="103"/>
  <c r="J205" i="103"/>
  <c r="J206" i="103"/>
  <c r="J207" i="103"/>
  <c r="J208" i="103"/>
  <c r="J209" i="103"/>
  <c r="J210" i="103"/>
  <c r="J211" i="103"/>
  <c r="J212" i="103"/>
  <c r="J213" i="103"/>
  <c r="J214" i="103"/>
  <c r="J215" i="103"/>
  <c r="J216" i="103"/>
  <c r="J217" i="103"/>
  <c r="J218" i="103"/>
  <c r="J219" i="103"/>
  <c r="J220" i="103"/>
  <c r="J221" i="103"/>
  <c r="J222" i="103"/>
  <c r="J223" i="103"/>
  <c r="J224" i="103"/>
  <c r="J225" i="103"/>
  <c r="J226" i="103"/>
  <c r="J227" i="103"/>
  <c r="J228" i="103"/>
  <c r="J229" i="103"/>
  <c r="J230" i="103"/>
  <c r="J231" i="103"/>
  <c r="J232" i="103"/>
  <c r="J233" i="103"/>
  <c r="J234" i="103"/>
  <c r="J235" i="103"/>
  <c r="J236" i="103"/>
  <c r="J237" i="103"/>
  <c r="J238" i="103"/>
  <c r="J239" i="103"/>
  <c r="J240" i="103"/>
  <c r="J241" i="103"/>
  <c r="J242" i="103"/>
  <c r="J243" i="103"/>
  <c r="J244" i="103"/>
  <c r="J245" i="103"/>
  <c r="G112" i="102"/>
  <c r="G113" i="102"/>
  <c r="G114" i="102"/>
  <c r="G115" i="102"/>
  <c r="G116" i="102"/>
  <c r="G117" i="102"/>
  <c r="G118" i="102"/>
  <c r="G119" i="102"/>
  <c r="G120" i="102"/>
  <c r="G121" i="102"/>
  <c r="G122" i="102"/>
  <c r="G123" i="102"/>
  <c r="G124" i="102"/>
  <c r="G125" i="102"/>
  <c r="G126" i="102"/>
  <c r="G127" i="102"/>
  <c r="G128" i="102"/>
  <c r="G129" i="102"/>
  <c r="G130" i="102"/>
  <c r="G131" i="102"/>
  <c r="G132" i="102"/>
  <c r="G133" i="102"/>
  <c r="G134" i="102"/>
  <c r="G135" i="102"/>
  <c r="G136" i="102"/>
  <c r="G137" i="102"/>
  <c r="G138" i="102"/>
  <c r="G139" i="102"/>
  <c r="G140" i="102"/>
  <c r="G141" i="102"/>
  <c r="G142" i="102"/>
  <c r="G143" i="102"/>
  <c r="G144" i="102"/>
  <c r="G145" i="102"/>
  <c r="G146" i="102"/>
  <c r="G147" i="102"/>
  <c r="G148" i="102"/>
  <c r="G149" i="102"/>
  <c r="G150" i="102"/>
  <c r="G151" i="102"/>
  <c r="G152" i="102"/>
  <c r="G153" i="102"/>
  <c r="G154" i="102"/>
  <c r="G155" i="102"/>
  <c r="G156" i="102"/>
  <c r="G157" i="102"/>
  <c r="G158" i="102"/>
  <c r="G159" i="102"/>
  <c r="G160" i="102"/>
  <c r="G161" i="102"/>
  <c r="G162" i="102"/>
  <c r="G163" i="102"/>
  <c r="G164" i="102"/>
  <c r="G165" i="102"/>
  <c r="G166" i="102"/>
  <c r="G167" i="102"/>
  <c r="G168" i="102"/>
  <c r="G169" i="102"/>
  <c r="G170" i="102"/>
  <c r="G171" i="102"/>
  <c r="G172" i="102"/>
  <c r="G173" i="102"/>
  <c r="G174" i="102"/>
  <c r="G175" i="102"/>
  <c r="G176" i="102"/>
  <c r="G177" i="102"/>
  <c r="G178" i="102"/>
  <c r="G179" i="102"/>
  <c r="G180" i="102"/>
  <c r="G181" i="102"/>
  <c r="G182" i="102"/>
  <c r="G183" i="102"/>
  <c r="G184" i="102"/>
  <c r="G185" i="102"/>
  <c r="G186" i="102"/>
  <c r="G187" i="102"/>
  <c r="G188" i="102"/>
  <c r="G189" i="102"/>
  <c r="G190" i="102"/>
  <c r="G191" i="102"/>
  <c r="G192" i="102"/>
  <c r="G193" i="102"/>
  <c r="G194" i="102"/>
  <c r="G195" i="102"/>
  <c r="G196" i="102"/>
  <c r="G197" i="102"/>
  <c r="G198" i="102"/>
  <c r="G199" i="102"/>
  <c r="G200" i="102"/>
  <c r="G201" i="102"/>
  <c r="G202" i="102"/>
  <c r="G203" i="102"/>
  <c r="G204" i="102"/>
  <c r="G205" i="102"/>
  <c r="G206" i="102"/>
  <c r="G207" i="102"/>
  <c r="G208" i="102"/>
  <c r="G209" i="102"/>
  <c r="G210" i="102"/>
  <c r="G211" i="102"/>
  <c r="G212" i="102"/>
  <c r="G213" i="102"/>
  <c r="G214" i="102"/>
  <c r="G215" i="102"/>
  <c r="G216" i="102"/>
  <c r="G217" i="102"/>
  <c r="G218" i="102"/>
  <c r="G219" i="102"/>
  <c r="G220" i="102"/>
  <c r="G221" i="102"/>
  <c r="G222" i="102"/>
  <c r="G223" i="102"/>
  <c r="G224" i="102"/>
  <c r="G225" i="102"/>
  <c r="G226" i="102"/>
  <c r="G227" i="102"/>
  <c r="G228" i="102"/>
  <c r="G229" i="102"/>
  <c r="G230" i="102"/>
  <c r="G231" i="102"/>
  <c r="G232" i="102"/>
  <c r="G233" i="102"/>
  <c r="G234" i="102"/>
  <c r="G235" i="102"/>
  <c r="G236" i="102"/>
  <c r="G237" i="102"/>
  <c r="G238" i="102"/>
  <c r="G239" i="102"/>
  <c r="G240" i="102"/>
  <c r="G241" i="102"/>
  <c r="G242" i="102"/>
  <c r="G243" i="102"/>
  <c r="G244" i="102"/>
  <c r="G101" i="101"/>
  <c r="G102" i="101"/>
  <c r="G103" i="101"/>
  <c r="G104" i="101"/>
  <c r="G105" i="101"/>
  <c r="G106" i="101"/>
  <c r="G107" i="101"/>
  <c r="G108" i="101"/>
  <c r="G109" i="101"/>
  <c r="G110" i="101"/>
  <c r="G111" i="101"/>
  <c r="G112" i="101"/>
  <c r="G113" i="101"/>
  <c r="G114" i="101"/>
  <c r="G115" i="101"/>
  <c r="G116" i="101"/>
  <c r="G117" i="101"/>
  <c r="G118" i="101"/>
  <c r="G119" i="101"/>
  <c r="G120" i="101"/>
  <c r="G121" i="101"/>
  <c r="G122" i="101"/>
  <c r="G123" i="101"/>
  <c r="G124" i="101"/>
  <c r="G125" i="101"/>
  <c r="G126" i="101"/>
  <c r="G127" i="101"/>
  <c r="G128" i="101"/>
  <c r="G129" i="101"/>
  <c r="G130" i="101"/>
  <c r="G131" i="101"/>
  <c r="G132" i="101"/>
  <c r="G133" i="101"/>
  <c r="G134" i="101"/>
  <c r="G135" i="101"/>
  <c r="G136" i="101"/>
  <c r="G137" i="101"/>
  <c r="G138" i="101"/>
  <c r="G139" i="101"/>
  <c r="G140" i="101"/>
  <c r="G141" i="101"/>
  <c r="G142" i="101"/>
  <c r="G143" i="101"/>
  <c r="G144" i="101"/>
  <c r="G145" i="101"/>
  <c r="G146" i="101"/>
  <c r="G147" i="101"/>
  <c r="G148" i="101"/>
  <c r="G149" i="101"/>
  <c r="G150" i="101"/>
  <c r="G151" i="101"/>
  <c r="G152" i="101"/>
  <c r="G153" i="101"/>
  <c r="G154" i="101"/>
  <c r="G155" i="101"/>
  <c r="G156" i="101"/>
  <c r="G157" i="101"/>
  <c r="G158" i="101"/>
  <c r="G159" i="101"/>
  <c r="G160" i="101"/>
  <c r="G161" i="101"/>
  <c r="G162" i="101"/>
  <c r="G163" i="101"/>
  <c r="G164" i="101"/>
  <c r="G165" i="101"/>
  <c r="G166" i="101"/>
  <c r="G167" i="101"/>
  <c r="G168" i="101"/>
  <c r="G169" i="101"/>
  <c r="G170" i="101"/>
  <c r="G171" i="101"/>
  <c r="G172" i="101"/>
  <c r="G173" i="101"/>
  <c r="G174" i="101"/>
  <c r="G175" i="101"/>
  <c r="G176" i="101"/>
  <c r="G177" i="101"/>
  <c r="G178" i="101"/>
  <c r="G179" i="101"/>
  <c r="G180" i="101"/>
  <c r="G181" i="101"/>
  <c r="G182" i="101"/>
  <c r="G183" i="101"/>
  <c r="G184" i="101"/>
  <c r="G185" i="101"/>
  <c r="G186" i="101"/>
  <c r="G187" i="101"/>
  <c r="G188" i="101"/>
  <c r="G189" i="101"/>
  <c r="G190" i="101"/>
  <c r="G191" i="101"/>
  <c r="G192" i="101"/>
  <c r="G193" i="101"/>
  <c r="G194" i="101"/>
  <c r="G195" i="101"/>
  <c r="G196" i="101"/>
  <c r="G197" i="101"/>
  <c r="G198" i="101"/>
  <c r="G199" i="101"/>
  <c r="G200" i="101"/>
  <c r="G201" i="101"/>
  <c r="G202" i="101"/>
  <c r="G203" i="101"/>
  <c r="G204" i="101"/>
  <c r="G205" i="101"/>
  <c r="G206" i="101"/>
  <c r="G207" i="101"/>
  <c r="G208" i="101"/>
  <c r="G209" i="101"/>
  <c r="G210" i="101"/>
  <c r="G211" i="101"/>
  <c r="G212" i="101"/>
  <c r="G213" i="101"/>
  <c r="G214" i="101"/>
  <c r="G215" i="101"/>
  <c r="G216" i="101"/>
  <c r="G217" i="101"/>
  <c r="G218" i="101"/>
  <c r="G219" i="101"/>
  <c r="G220" i="101"/>
  <c r="G221" i="101"/>
  <c r="G222" i="101"/>
  <c r="G223" i="101"/>
  <c r="G224" i="101"/>
  <c r="G225" i="101"/>
  <c r="G226" i="101"/>
  <c r="G227" i="101"/>
  <c r="G228" i="101"/>
  <c r="G229" i="101"/>
  <c r="G230" i="101"/>
  <c r="G231" i="101"/>
  <c r="G232" i="101"/>
  <c r="G233" i="101"/>
  <c r="G234" i="101"/>
  <c r="G235" i="101"/>
  <c r="G236" i="101"/>
  <c r="G237" i="101"/>
  <c r="G238" i="101"/>
  <c r="G239" i="101"/>
  <c r="G240" i="101"/>
  <c r="G241" i="101"/>
  <c r="G242" i="101"/>
  <c r="G243" i="101"/>
  <c r="G244" i="101"/>
  <c r="G245" i="101"/>
  <c r="G246" i="101"/>
  <c r="G247" i="101"/>
  <c r="G248" i="101"/>
  <c r="G249" i="101"/>
  <c r="G111" i="100"/>
  <c r="G112" i="100"/>
  <c r="G113" i="100"/>
  <c r="G114" i="100"/>
  <c r="G115" i="100"/>
  <c r="G116" i="100"/>
  <c r="G117" i="100"/>
  <c r="G118" i="100"/>
  <c r="G119" i="100"/>
  <c r="G120" i="100"/>
  <c r="G121" i="100"/>
  <c r="G122" i="100"/>
  <c r="G123" i="100"/>
  <c r="G124" i="100"/>
  <c r="G125" i="100"/>
  <c r="G126" i="100"/>
  <c r="G127" i="100"/>
  <c r="G128" i="100"/>
  <c r="G129" i="100"/>
  <c r="G130" i="100"/>
  <c r="G131" i="100"/>
  <c r="G132" i="100"/>
  <c r="G133" i="100"/>
  <c r="G134" i="100"/>
  <c r="G135" i="100"/>
  <c r="G136" i="100"/>
  <c r="G137" i="100"/>
  <c r="G138" i="100"/>
  <c r="G139" i="100"/>
  <c r="G140" i="100"/>
  <c r="G141" i="100"/>
  <c r="G142" i="100"/>
  <c r="G143" i="100"/>
  <c r="G144" i="100"/>
  <c r="G145" i="100"/>
  <c r="G146" i="100"/>
  <c r="G147" i="100"/>
  <c r="G148" i="100"/>
  <c r="G149" i="100"/>
  <c r="G150" i="100"/>
  <c r="G151" i="100"/>
  <c r="G152" i="100"/>
  <c r="G153" i="100"/>
  <c r="G154" i="100"/>
  <c r="G155" i="100"/>
  <c r="G156" i="100"/>
  <c r="G157" i="100"/>
  <c r="G158" i="100"/>
  <c r="G159" i="100"/>
  <c r="G160" i="100"/>
  <c r="G161" i="100"/>
  <c r="G162" i="100"/>
  <c r="G163" i="100"/>
  <c r="G164" i="100"/>
  <c r="G165" i="100"/>
  <c r="G166" i="100"/>
  <c r="G167" i="100"/>
  <c r="G168" i="100"/>
  <c r="G169" i="100"/>
  <c r="G170" i="100"/>
  <c r="G171" i="100"/>
  <c r="G172" i="100"/>
  <c r="G173" i="100"/>
  <c r="G174" i="100"/>
  <c r="G175" i="100"/>
  <c r="G176" i="100"/>
  <c r="G177" i="100"/>
  <c r="G178" i="100"/>
  <c r="G179" i="100"/>
  <c r="G180" i="100"/>
  <c r="G181" i="100"/>
  <c r="G182" i="100"/>
  <c r="G183" i="100"/>
  <c r="G184" i="100"/>
  <c r="G185" i="100"/>
  <c r="G186" i="100"/>
  <c r="G187" i="100"/>
  <c r="G188" i="100"/>
  <c r="G189" i="100"/>
  <c r="G190" i="100"/>
  <c r="G191" i="100"/>
  <c r="G192" i="100"/>
  <c r="G193" i="100"/>
  <c r="G194" i="100"/>
  <c r="G195" i="100"/>
  <c r="G196" i="100"/>
  <c r="G197" i="100"/>
  <c r="G198" i="100"/>
  <c r="G199" i="100"/>
  <c r="G200" i="100"/>
  <c r="G201" i="100"/>
  <c r="G202" i="100"/>
  <c r="G203" i="100"/>
  <c r="G204" i="100"/>
  <c r="G205" i="100"/>
  <c r="G206" i="100"/>
  <c r="G207" i="100"/>
  <c r="G208" i="100"/>
  <c r="G209" i="100"/>
  <c r="G210" i="100"/>
  <c r="G211" i="100"/>
  <c r="G212" i="100"/>
  <c r="G213" i="100"/>
  <c r="G214" i="100"/>
  <c r="G215" i="100"/>
  <c r="G216" i="100"/>
  <c r="G217" i="100"/>
  <c r="G218" i="100"/>
  <c r="G219" i="100"/>
  <c r="G220" i="100"/>
  <c r="G221" i="100"/>
  <c r="G222" i="100"/>
  <c r="G223" i="100"/>
  <c r="G224" i="100"/>
  <c r="G225" i="100"/>
  <c r="G226" i="100"/>
  <c r="G227" i="100"/>
  <c r="G228" i="100"/>
  <c r="G229" i="100"/>
  <c r="G230" i="100"/>
  <c r="G231" i="100"/>
  <c r="G232" i="100"/>
  <c r="G233" i="100"/>
  <c r="G234" i="100"/>
  <c r="G235" i="100"/>
  <c r="G236" i="100"/>
  <c r="G237" i="100"/>
  <c r="G238" i="100"/>
  <c r="G239" i="100"/>
  <c r="G240" i="100"/>
  <c r="G241" i="100"/>
  <c r="G242" i="100"/>
  <c r="G243" i="100"/>
  <c r="G244" i="100"/>
  <c r="G245" i="100"/>
  <c r="G246" i="100"/>
  <c r="G247" i="100"/>
  <c r="G248" i="100"/>
  <c r="G249" i="100"/>
  <c r="G250" i="100"/>
  <c r="G251" i="100"/>
  <c r="G252" i="100"/>
  <c r="J96" i="95"/>
  <c r="J104" i="95"/>
  <c r="J156" i="95"/>
  <c r="J220" i="95"/>
  <c r="J232" i="95"/>
  <c r="J130" i="95"/>
  <c r="J138" i="95"/>
  <c r="J146" i="95"/>
  <c r="J173" i="95"/>
  <c r="J177" i="95"/>
  <c r="J234" i="95"/>
  <c r="L240" i="95" l="1"/>
  <c r="J240" i="95" s="1"/>
  <c r="L101" i="95"/>
  <c r="J101" i="95" s="1"/>
  <c r="L133" i="95"/>
  <c r="J133" i="95" s="1"/>
  <c r="L165" i="95"/>
  <c r="J165" i="95" s="1"/>
  <c r="L197" i="95"/>
  <c r="J197" i="95" s="1"/>
  <c r="L229" i="95"/>
  <c r="J229" i="95" s="1"/>
  <c r="L117" i="95"/>
  <c r="J117" i="95" s="1"/>
  <c r="L149" i="95"/>
  <c r="J149" i="95" s="1"/>
  <c r="L181" i="95"/>
  <c r="J181" i="95" s="1"/>
  <c r="L213" i="95"/>
  <c r="J213" i="95" s="1"/>
  <c r="L245" i="95"/>
  <c r="J245" i="95" s="1"/>
  <c r="L168" i="95"/>
  <c r="J168" i="95" s="1"/>
  <c r="L93" i="95"/>
  <c r="J93" i="95" s="1"/>
  <c r="L125" i="95"/>
  <c r="J125" i="95" s="1"/>
  <c r="L157" i="95"/>
  <c r="J157" i="95" s="1"/>
  <c r="L189" i="95"/>
  <c r="J189" i="95" s="1"/>
  <c r="L192" i="95"/>
  <c r="J192" i="95" s="1"/>
  <c r="L190" i="95"/>
  <c r="J190" i="95" s="1"/>
  <c r="L196" i="95"/>
  <c r="J196" i="95" s="1"/>
  <c r="L248" i="95"/>
  <c r="J248" i="95" s="1"/>
  <c r="L145" i="95"/>
  <c r="J145" i="95" s="1"/>
  <c r="L193" i="95"/>
  <c r="J193" i="95" s="1"/>
  <c r="L102" i="95"/>
  <c r="J102" i="95" s="1"/>
  <c r="L150" i="95"/>
  <c r="J150" i="95" s="1"/>
  <c r="L198" i="95"/>
  <c r="J198" i="95" s="1"/>
  <c r="L246" i="95"/>
  <c r="J246" i="95" s="1"/>
  <c r="L112" i="95"/>
  <c r="J112" i="95" s="1"/>
  <c r="L159" i="95"/>
  <c r="J159" i="95" s="1"/>
  <c r="L100" i="95"/>
  <c r="J100" i="95" s="1"/>
  <c r="L95" i="95"/>
  <c r="J95" i="95" s="1"/>
  <c r="L183" i="95"/>
  <c r="J183" i="95" s="1"/>
  <c r="L89" i="95"/>
  <c r="J89" i="95" s="1"/>
  <c r="L185" i="95"/>
  <c r="J185" i="95" s="1"/>
  <c r="L137" i="95"/>
  <c r="J137" i="95" s="1"/>
  <c r="L233" i="95"/>
  <c r="J233" i="95" s="1"/>
  <c r="L167" i="95"/>
  <c r="J167" i="95" s="1"/>
  <c r="L99" i="95"/>
  <c r="J99" i="95" s="1"/>
  <c r="L191" i="95"/>
  <c r="J191" i="95" s="1"/>
  <c r="L110" i="95"/>
  <c r="J110" i="95" s="1"/>
  <c r="L158" i="95"/>
  <c r="J158" i="95" s="1"/>
  <c r="L206" i="95"/>
  <c r="J206" i="95" s="1"/>
  <c r="L175" i="95"/>
  <c r="J175" i="95" s="1"/>
  <c r="L148" i="95"/>
  <c r="J148" i="95" s="1"/>
  <c r="L107" i="95"/>
  <c r="J107" i="95" s="1"/>
  <c r="L203" i="95"/>
  <c r="L120" i="95"/>
  <c r="J120" i="95" s="1"/>
  <c r="L188" i="95"/>
  <c r="J188" i="95" s="1"/>
  <c r="L97" i="95"/>
  <c r="J97" i="95" s="1"/>
  <c r="L160" i="95"/>
  <c r="J160" i="95" s="1"/>
  <c r="L179" i="95"/>
  <c r="J179" i="95" s="1"/>
  <c r="L187" i="95"/>
  <c r="J187" i="95" s="1"/>
  <c r="L105" i="95"/>
  <c r="J105" i="95" s="1"/>
  <c r="L195" i="95"/>
  <c r="J195" i="95" s="1"/>
  <c r="L180" i="95"/>
  <c r="J180" i="95" s="1"/>
  <c r="L126" i="95"/>
  <c r="J126" i="95" s="1"/>
  <c r="L174" i="95"/>
  <c r="J174" i="95" s="1"/>
  <c r="L222" i="95"/>
  <c r="J222" i="95" s="1"/>
  <c r="L103" i="95"/>
  <c r="J103" i="95" s="1"/>
  <c r="L199" i="95"/>
  <c r="J199" i="95" s="1"/>
  <c r="L135" i="95"/>
  <c r="J135" i="95" s="1"/>
  <c r="L235" i="95"/>
  <c r="J235" i="95" s="1"/>
  <c r="L216" i="95"/>
  <c r="J216" i="95" s="1"/>
  <c r="L118" i="95"/>
  <c r="J118" i="95" s="1"/>
  <c r="L219" i="95"/>
  <c r="L200" i="95"/>
  <c r="J200" i="95" s="1"/>
  <c r="L115" i="95"/>
  <c r="J115" i="95" s="1"/>
  <c r="L134" i="95"/>
  <c r="J134" i="95" s="1"/>
  <c r="L182" i="95"/>
  <c r="J182" i="95" s="1"/>
  <c r="L230" i="95"/>
  <c r="J230" i="95" s="1"/>
  <c r="L92" i="95"/>
  <c r="J92" i="95" s="1"/>
  <c r="L207" i="95"/>
  <c r="J207" i="95" s="1"/>
  <c r="L123" i="95"/>
  <c r="L215" i="95"/>
  <c r="J215" i="95" s="1"/>
  <c r="L212" i="95"/>
  <c r="L147" i="95"/>
  <c r="L247" i="95"/>
  <c r="J247" i="95" s="1"/>
  <c r="L152" i="95"/>
  <c r="J152" i="95" s="1"/>
  <c r="L128" i="95"/>
  <c r="J128" i="95" s="1"/>
  <c r="L153" i="95"/>
  <c r="J153" i="95" s="1"/>
  <c r="L161" i="95"/>
  <c r="J161" i="95" s="1"/>
  <c r="L169" i="95"/>
  <c r="J169" i="95" s="1"/>
  <c r="L217" i="95"/>
  <c r="J217" i="95" s="1"/>
  <c r="L224" i="95"/>
  <c r="J224" i="95" s="1"/>
  <c r="L90" i="95"/>
  <c r="J90" i="95" s="1"/>
  <c r="L111" i="95"/>
  <c r="J111" i="95" s="1"/>
  <c r="L204" i="95"/>
  <c r="J204" i="95" s="1"/>
  <c r="L201" i="95"/>
  <c r="J201" i="95" s="1"/>
  <c r="L121" i="95"/>
  <c r="J121" i="95" s="1"/>
  <c r="L131" i="95"/>
  <c r="J131" i="95" s="1"/>
  <c r="L223" i="95"/>
  <c r="J223" i="95" s="1"/>
  <c r="L155" i="95"/>
  <c r="J155" i="95" s="1"/>
  <c r="L236" i="95"/>
  <c r="J236" i="95" s="1"/>
  <c r="L119" i="95"/>
  <c r="J119" i="95" s="1"/>
  <c r="L209" i="95"/>
  <c r="J209" i="95" s="1"/>
  <c r="L243" i="95"/>
  <c r="J243" i="95" s="1"/>
  <c r="L94" i="95"/>
  <c r="J94" i="95" s="1"/>
  <c r="L142" i="95"/>
  <c r="J142" i="95" s="1"/>
  <c r="L238" i="95"/>
  <c r="J238" i="95" s="1"/>
  <c r="L124" i="95"/>
  <c r="J124" i="95" s="1"/>
  <c r="L166" i="95"/>
  <c r="J166" i="95" s="1"/>
  <c r="L139" i="95"/>
  <c r="J139" i="95" s="1"/>
  <c r="L221" i="95"/>
  <c r="J221" i="95" s="1"/>
  <c r="L143" i="95"/>
  <c r="J143" i="95" s="1"/>
  <c r="L231" i="95"/>
  <c r="J231" i="95" s="1"/>
  <c r="L163" i="95"/>
  <c r="J163" i="95" s="1"/>
  <c r="L164" i="95"/>
  <c r="J164" i="95" s="1"/>
  <c r="L214" i="95"/>
  <c r="J214" i="95" s="1"/>
  <c r="L227" i="95"/>
  <c r="J227" i="95" s="1"/>
  <c r="L225" i="95"/>
  <c r="J225" i="95" s="1"/>
  <c r="L211" i="95"/>
  <c r="J211" i="95" s="1"/>
  <c r="L127" i="95"/>
  <c r="J127" i="95" s="1"/>
  <c r="L129" i="95"/>
  <c r="J129" i="95" s="1"/>
  <c r="L151" i="95"/>
  <c r="J151" i="95" s="1"/>
  <c r="L239" i="95"/>
  <c r="J239" i="95" s="1"/>
  <c r="L244" i="95"/>
  <c r="J244" i="95" s="1"/>
  <c r="L91" i="95"/>
  <c r="J91" i="95" s="1"/>
  <c r="L171" i="95"/>
  <c r="J171" i="95" s="1"/>
  <c r="L108" i="95"/>
  <c r="J108" i="95" s="1"/>
  <c r="L172" i="95"/>
  <c r="J172" i="95" s="1"/>
  <c r="L139" i="103"/>
  <c r="J139" i="103" s="1"/>
  <c r="L138" i="103"/>
  <c r="J138" i="103" s="1"/>
  <c r="J137" i="103"/>
  <c r="J176" i="95"/>
  <c r="J228" i="95"/>
  <c r="J242" i="95"/>
  <c r="I239" i="102"/>
  <c r="H239" i="102"/>
  <c r="I227" i="102"/>
  <c r="H227" i="102"/>
  <c r="I219" i="102"/>
  <c r="H219" i="102"/>
  <c r="I207" i="102"/>
  <c r="H207" i="102"/>
  <c r="I195" i="102"/>
  <c r="H195" i="102"/>
  <c r="I183" i="102"/>
  <c r="H183" i="102"/>
  <c r="I175" i="102"/>
  <c r="H175" i="102"/>
  <c r="I167" i="102"/>
  <c r="H167" i="102"/>
  <c r="I155" i="102"/>
  <c r="H155" i="102"/>
  <c r="I151" i="102"/>
  <c r="H151" i="102"/>
  <c r="I139" i="102"/>
  <c r="H139" i="102"/>
  <c r="I131" i="102"/>
  <c r="H131" i="102"/>
  <c r="I119" i="102"/>
  <c r="H119" i="102"/>
  <c r="H237" i="105"/>
  <c r="I237" i="105"/>
  <c r="I250" i="104"/>
  <c r="H250" i="104"/>
  <c r="I242" i="102"/>
  <c r="H242" i="102"/>
  <c r="I238" i="102"/>
  <c r="H238" i="102"/>
  <c r="H234" i="102"/>
  <c r="I234" i="102"/>
  <c r="I230" i="102"/>
  <c r="H230" i="102"/>
  <c r="I226" i="102"/>
  <c r="H226" i="102"/>
  <c r="H222" i="102"/>
  <c r="I222" i="102"/>
  <c r="H218" i="102"/>
  <c r="I218" i="102"/>
  <c r="I214" i="102"/>
  <c r="H214" i="102"/>
  <c r="I210" i="102"/>
  <c r="H210" i="102"/>
  <c r="I206" i="102"/>
  <c r="H206" i="102"/>
  <c r="H202" i="102"/>
  <c r="I202" i="102"/>
  <c r="I198" i="102"/>
  <c r="H198" i="102"/>
  <c r="I194" i="102"/>
  <c r="H194" i="102"/>
  <c r="H190" i="102"/>
  <c r="I190" i="102"/>
  <c r="H186" i="102"/>
  <c r="I186" i="102"/>
  <c r="I182" i="102"/>
  <c r="H182" i="102"/>
  <c r="I178" i="102"/>
  <c r="H178" i="102"/>
  <c r="I174" i="102"/>
  <c r="H174" i="102"/>
  <c r="H170" i="102"/>
  <c r="I170" i="102"/>
  <c r="I166" i="102"/>
  <c r="H166" i="102"/>
  <c r="I162" i="102"/>
  <c r="H162" i="102"/>
  <c r="H158" i="102"/>
  <c r="I158" i="102"/>
  <c r="H154" i="102"/>
  <c r="I154" i="102"/>
  <c r="I150" i="102"/>
  <c r="H150" i="102"/>
  <c r="I243" i="102"/>
  <c r="H243" i="102"/>
  <c r="I235" i="102"/>
  <c r="H235" i="102"/>
  <c r="I223" i="102"/>
  <c r="H223" i="102"/>
  <c r="I211" i="102"/>
  <c r="H211" i="102"/>
  <c r="I199" i="102"/>
  <c r="H199" i="102"/>
  <c r="I191" i="102"/>
  <c r="H191" i="102"/>
  <c r="I179" i="102"/>
  <c r="H179" i="102"/>
  <c r="I171" i="102"/>
  <c r="H171" i="102"/>
  <c r="I159" i="102"/>
  <c r="H159" i="102"/>
  <c r="I147" i="102"/>
  <c r="H147" i="102"/>
  <c r="I135" i="102"/>
  <c r="H135" i="102"/>
  <c r="I127" i="102"/>
  <c r="H127" i="102"/>
  <c r="I115" i="102"/>
  <c r="H115" i="102"/>
  <c r="I233" i="105"/>
  <c r="H233" i="105"/>
  <c r="L233" i="105" s="1"/>
  <c r="J233" i="105" s="1"/>
  <c r="I246" i="104"/>
  <c r="H246" i="104"/>
  <c r="I241" i="102"/>
  <c r="H241" i="102"/>
  <c r="I237" i="102"/>
  <c r="H237" i="102"/>
  <c r="H233" i="102"/>
  <c r="I233" i="102"/>
  <c r="H229" i="102"/>
  <c r="I229" i="102"/>
  <c r="I225" i="102"/>
  <c r="H225" i="102"/>
  <c r="H221" i="102"/>
  <c r="I221" i="102"/>
  <c r="H217" i="102"/>
  <c r="I217" i="102"/>
  <c r="H213" i="102"/>
  <c r="I213" i="102"/>
  <c r="I209" i="102"/>
  <c r="H209" i="102"/>
  <c r="I205" i="102"/>
  <c r="H205" i="102"/>
  <c r="H201" i="102"/>
  <c r="I201" i="102"/>
  <c r="H197" i="102"/>
  <c r="I197" i="102"/>
  <c r="I193" i="102"/>
  <c r="H193" i="102"/>
  <c r="I189" i="102"/>
  <c r="H189" i="102"/>
  <c r="H185" i="102"/>
  <c r="I185" i="102"/>
  <c r="H181" i="102"/>
  <c r="I181" i="102"/>
  <c r="I177" i="102"/>
  <c r="H177" i="102"/>
  <c r="H173" i="102"/>
  <c r="I173" i="102"/>
  <c r="H169" i="102"/>
  <c r="I169" i="102"/>
  <c r="H165" i="102"/>
  <c r="I165" i="102"/>
  <c r="I161" i="102"/>
  <c r="H161" i="102"/>
  <c r="I157" i="102"/>
  <c r="H157" i="102"/>
  <c r="H153" i="102"/>
  <c r="I153" i="102"/>
  <c r="H149" i="102"/>
  <c r="I149" i="102"/>
  <c r="I145" i="102"/>
  <c r="H145" i="102"/>
  <c r="I141" i="102"/>
  <c r="H141" i="102"/>
  <c r="H137" i="102"/>
  <c r="I137" i="102"/>
  <c r="H133" i="102"/>
  <c r="I133" i="102"/>
  <c r="I129" i="102"/>
  <c r="H129" i="102"/>
  <c r="I125" i="102"/>
  <c r="H125" i="102"/>
  <c r="H121" i="102"/>
  <c r="I121" i="102"/>
  <c r="H117" i="102"/>
  <c r="I117" i="102"/>
  <c r="I113" i="102"/>
  <c r="H113" i="102"/>
  <c r="I231" i="102"/>
  <c r="H231" i="102"/>
  <c r="I215" i="102"/>
  <c r="H215" i="102"/>
  <c r="I203" i="102"/>
  <c r="H203" i="102"/>
  <c r="I187" i="102"/>
  <c r="H187" i="102"/>
  <c r="I163" i="102"/>
  <c r="H163" i="102"/>
  <c r="I143" i="102"/>
  <c r="H143" i="102"/>
  <c r="I123" i="102"/>
  <c r="H123" i="102"/>
  <c r="H244" i="102"/>
  <c r="I244" i="102"/>
  <c r="H240" i="102"/>
  <c r="I240" i="102"/>
  <c r="I236" i="102"/>
  <c r="H236" i="102"/>
  <c r="H232" i="102"/>
  <c r="I232" i="102"/>
  <c r="H228" i="102"/>
  <c r="I228" i="102"/>
  <c r="H224" i="102"/>
  <c r="I224" i="102"/>
  <c r="I220" i="102"/>
  <c r="H220" i="102"/>
  <c r="H216" i="102"/>
  <c r="I216" i="102"/>
  <c r="H212" i="102"/>
  <c r="I212" i="102"/>
  <c r="H208" i="102"/>
  <c r="I208" i="102"/>
  <c r="I204" i="102"/>
  <c r="H204" i="102"/>
  <c r="H200" i="102"/>
  <c r="I200" i="102"/>
  <c r="H196" i="102"/>
  <c r="I196" i="102"/>
  <c r="H192" i="102"/>
  <c r="I192" i="102"/>
  <c r="I188" i="102"/>
  <c r="H188" i="102"/>
  <c r="H184" i="102"/>
  <c r="I184" i="102"/>
  <c r="H180" i="102"/>
  <c r="I180" i="102"/>
  <c r="H176" i="102"/>
  <c r="I176" i="102"/>
  <c r="I172" i="102"/>
  <c r="H172" i="102"/>
  <c r="H168" i="102"/>
  <c r="I168" i="102"/>
  <c r="H164" i="102"/>
  <c r="I164" i="102"/>
  <c r="H160" i="102"/>
  <c r="I160" i="102"/>
  <c r="I156" i="102"/>
  <c r="H156" i="102"/>
  <c r="H152" i="102"/>
  <c r="I152" i="102"/>
  <c r="H148" i="102"/>
  <c r="I148" i="102"/>
  <c r="H144" i="102"/>
  <c r="I144" i="102"/>
  <c r="I140" i="102"/>
  <c r="H140" i="102"/>
  <c r="H136" i="102"/>
  <c r="I136" i="102"/>
  <c r="H132" i="102"/>
  <c r="I132" i="102"/>
  <c r="H128" i="102"/>
  <c r="I128" i="102"/>
  <c r="I124" i="102"/>
  <c r="H124" i="102"/>
  <c r="H120" i="102"/>
  <c r="I120" i="102"/>
  <c r="H116" i="102"/>
  <c r="I116" i="102"/>
  <c r="H112" i="102"/>
  <c r="I112" i="102"/>
  <c r="H236" i="105"/>
  <c r="I236" i="105"/>
  <c r="H232" i="105"/>
  <c r="I232" i="105"/>
  <c r="I249" i="104"/>
  <c r="H249" i="104"/>
  <c r="I245" i="104"/>
  <c r="H245" i="104"/>
  <c r="H239" i="105"/>
  <c r="I239" i="105"/>
  <c r="I235" i="105"/>
  <c r="H235" i="105"/>
  <c r="H248" i="104"/>
  <c r="I248" i="104"/>
  <c r="H244" i="104"/>
  <c r="I244" i="104"/>
  <c r="I146" i="102"/>
  <c r="H146" i="102"/>
  <c r="I142" i="102"/>
  <c r="H142" i="102"/>
  <c r="H138" i="102"/>
  <c r="I138" i="102"/>
  <c r="I134" i="102"/>
  <c r="H134" i="102"/>
  <c r="I130" i="102"/>
  <c r="H130" i="102"/>
  <c r="I126" i="102"/>
  <c r="H126" i="102"/>
  <c r="H122" i="102"/>
  <c r="I122" i="102"/>
  <c r="I118" i="102"/>
  <c r="H118" i="102"/>
  <c r="I114" i="102"/>
  <c r="H114" i="102"/>
  <c r="H238" i="105"/>
  <c r="I238" i="105"/>
  <c r="H234" i="105"/>
  <c r="I234" i="105"/>
  <c r="I251" i="104"/>
  <c r="H251" i="104"/>
  <c r="I247" i="104"/>
  <c r="H247" i="104"/>
  <c r="J123" i="95"/>
  <c r="J212" i="95"/>
  <c r="J147" i="95"/>
  <c r="J203" i="95"/>
  <c r="J219" i="95"/>
  <c r="I247" i="101"/>
  <c r="H247" i="101"/>
  <c r="I243" i="101"/>
  <c r="H243" i="101"/>
  <c r="I239" i="101"/>
  <c r="H239" i="101"/>
  <c r="L239" i="101" s="1"/>
  <c r="I235" i="101"/>
  <c r="H235" i="101"/>
  <c r="I231" i="101"/>
  <c r="H231" i="101"/>
  <c r="I227" i="101"/>
  <c r="H227" i="101"/>
  <c r="I223" i="101"/>
  <c r="H223" i="101"/>
  <c r="L223" i="101" s="1"/>
  <c r="I219" i="101"/>
  <c r="H219" i="101"/>
  <c r="I215" i="101"/>
  <c r="H215" i="101"/>
  <c r="I211" i="101"/>
  <c r="H211" i="101"/>
  <c r="I207" i="101"/>
  <c r="H207" i="101"/>
  <c r="L207" i="101" s="1"/>
  <c r="I203" i="101"/>
  <c r="H203" i="101"/>
  <c r="I199" i="101"/>
  <c r="H199" i="101"/>
  <c r="I195" i="101"/>
  <c r="H195" i="101"/>
  <c r="I191" i="101"/>
  <c r="H191" i="101"/>
  <c r="L191" i="101" s="1"/>
  <c r="I187" i="101"/>
  <c r="H187" i="101"/>
  <c r="I183" i="101"/>
  <c r="H183" i="101"/>
  <c r="I179" i="101"/>
  <c r="H179" i="101"/>
  <c r="I175" i="101"/>
  <c r="H175" i="101"/>
  <c r="L175" i="101" s="1"/>
  <c r="I171" i="101"/>
  <c r="H171" i="101"/>
  <c r="I167" i="101"/>
  <c r="H167" i="101"/>
  <c r="I163" i="101"/>
  <c r="H163" i="101"/>
  <c r="I159" i="101"/>
  <c r="H159" i="101"/>
  <c r="L159" i="101" s="1"/>
  <c r="I155" i="101"/>
  <c r="H155" i="101"/>
  <c r="I151" i="101"/>
  <c r="H151" i="101"/>
  <c r="I147" i="101"/>
  <c r="H147" i="101"/>
  <c r="I143" i="101"/>
  <c r="H143" i="101"/>
  <c r="L143" i="101" s="1"/>
  <c r="I139" i="101"/>
  <c r="H139" i="101"/>
  <c r="I135" i="101"/>
  <c r="H135" i="101"/>
  <c r="I131" i="101"/>
  <c r="H131" i="101"/>
  <c r="I127" i="101"/>
  <c r="H127" i="101"/>
  <c r="L127" i="101" s="1"/>
  <c r="I123" i="101"/>
  <c r="H123" i="101"/>
  <c r="I119" i="101"/>
  <c r="H119" i="101"/>
  <c r="I115" i="101"/>
  <c r="H115" i="101"/>
  <c r="I111" i="101"/>
  <c r="H111" i="101"/>
  <c r="L111" i="101" s="1"/>
  <c r="I107" i="101"/>
  <c r="H107" i="101"/>
  <c r="I103" i="101"/>
  <c r="H103" i="101"/>
  <c r="I246" i="101"/>
  <c r="H246" i="101"/>
  <c r="L246" i="101" s="1"/>
  <c r="I242" i="101"/>
  <c r="H242" i="101"/>
  <c r="L242" i="101" s="1"/>
  <c r="I238" i="101"/>
  <c r="H238" i="101"/>
  <c r="I234" i="101"/>
  <c r="H234" i="101"/>
  <c r="I230" i="101"/>
  <c r="H230" i="101"/>
  <c r="L230" i="101" s="1"/>
  <c r="I226" i="101"/>
  <c r="H226" i="101"/>
  <c r="L226" i="101" s="1"/>
  <c r="I222" i="101"/>
  <c r="H222" i="101"/>
  <c r="I218" i="101"/>
  <c r="H218" i="101"/>
  <c r="I214" i="101"/>
  <c r="H214" i="101"/>
  <c r="L214" i="101" s="1"/>
  <c r="I210" i="101"/>
  <c r="H210" i="101"/>
  <c r="L210" i="101" s="1"/>
  <c r="I206" i="101"/>
  <c r="H206" i="101"/>
  <c r="I202" i="101"/>
  <c r="H202" i="101"/>
  <c r="I198" i="101"/>
  <c r="H198" i="101"/>
  <c r="L198" i="101" s="1"/>
  <c r="I194" i="101"/>
  <c r="H194" i="101"/>
  <c r="L194" i="101" s="1"/>
  <c r="I190" i="101"/>
  <c r="H190" i="101"/>
  <c r="I186" i="101"/>
  <c r="H186" i="101"/>
  <c r="I182" i="101"/>
  <c r="H182" i="101"/>
  <c r="L182" i="101" s="1"/>
  <c r="I178" i="101"/>
  <c r="H178" i="101"/>
  <c r="L178" i="101" s="1"/>
  <c r="I174" i="101"/>
  <c r="H174" i="101"/>
  <c r="I170" i="101"/>
  <c r="H170" i="101"/>
  <c r="I166" i="101"/>
  <c r="H166" i="101"/>
  <c r="L166" i="101" s="1"/>
  <c r="I162" i="101"/>
  <c r="H162" i="101"/>
  <c r="L162" i="101" s="1"/>
  <c r="I158" i="101"/>
  <c r="H158" i="101"/>
  <c r="I154" i="101"/>
  <c r="H154" i="101"/>
  <c r="H150" i="101"/>
  <c r="I150" i="101"/>
  <c r="H146" i="101"/>
  <c r="I146" i="101"/>
  <c r="H142" i="101"/>
  <c r="I142" i="101"/>
  <c r="H138" i="101"/>
  <c r="I138" i="101"/>
  <c r="H134" i="101"/>
  <c r="I134" i="101"/>
  <c r="H130" i="101"/>
  <c r="I130" i="101"/>
  <c r="H126" i="101"/>
  <c r="I126" i="101"/>
  <c r="H122" i="101"/>
  <c r="I122" i="101"/>
  <c r="H118" i="101"/>
  <c r="I118" i="101"/>
  <c r="H114" i="101"/>
  <c r="I114" i="101"/>
  <c r="H110" i="101"/>
  <c r="I110" i="101"/>
  <c r="H106" i="101"/>
  <c r="I106" i="101"/>
  <c r="H102" i="101"/>
  <c r="I102" i="101"/>
  <c r="I249" i="101"/>
  <c r="H249" i="101"/>
  <c r="I245" i="101"/>
  <c r="H245" i="101"/>
  <c r="I241" i="101"/>
  <c r="H241" i="101"/>
  <c r="I237" i="101"/>
  <c r="H237" i="101"/>
  <c r="L237" i="101" s="1"/>
  <c r="I233" i="101"/>
  <c r="H233" i="101"/>
  <c r="I229" i="101"/>
  <c r="H229" i="101"/>
  <c r="I225" i="101"/>
  <c r="H225" i="101"/>
  <c r="L225" i="101" s="1"/>
  <c r="I221" i="101"/>
  <c r="H221" i="101"/>
  <c r="L221" i="101" s="1"/>
  <c r="I217" i="101"/>
  <c r="H217" i="101"/>
  <c r="I213" i="101"/>
  <c r="H213" i="101"/>
  <c r="I209" i="101"/>
  <c r="H209" i="101"/>
  <c r="L209" i="101" s="1"/>
  <c r="I205" i="101"/>
  <c r="H205" i="101"/>
  <c r="L205" i="101" s="1"/>
  <c r="I201" i="101"/>
  <c r="H201" i="101"/>
  <c r="I197" i="101"/>
  <c r="H197" i="101"/>
  <c r="I193" i="101"/>
  <c r="H193" i="101"/>
  <c r="L193" i="101" s="1"/>
  <c r="I189" i="101"/>
  <c r="H189" i="101"/>
  <c r="L189" i="101" s="1"/>
  <c r="I185" i="101"/>
  <c r="H185" i="101"/>
  <c r="I181" i="101"/>
  <c r="H181" i="101"/>
  <c r="I177" i="101"/>
  <c r="H177" i="101"/>
  <c r="L177" i="101" s="1"/>
  <c r="I173" i="101"/>
  <c r="H173" i="101"/>
  <c r="L173" i="101" s="1"/>
  <c r="I169" i="101"/>
  <c r="H169" i="101"/>
  <c r="I165" i="101"/>
  <c r="H165" i="101"/>
  <c r="I161" i="101"/>
  <c r="H161" i="101"/>
  <c r="L161" i="101" s="1"/>
  <c r="I157" i="101"/>
  <c r="H157" i="101"/>
  <c r="L157" i="101" s="1"/>
  <c r="I153" i="101"/>
  <c r="H153" i="101"/>
  <c r="I149" i="101"/>
  <c r="H149" i="101"/>
  <c r="I145" i="101"/>
  <c r="H145" i="101"/>
  <c r="L145" i="101" s="1"/>
  <c r="I141" i="101"/>
  <c r="H141" i="101"/>
  <c r="L141" i="101" s="1"/>
  <c r="I137" i="101"/>
  <c r="H137" i="101"/>
  <c r="I133" i="101"/>
  <c r="H133" i="101"/>
  <c r="I129" i="101"/>
  <c r="H129" i="101"/>
  <c r="L129" i="101" s="1"/>
  <c r="I125" i="101"/>
  <c r="H125" i="101"/>
  <c r="L125" i="101" s="1"/>
  <c r="I121" i="101"/>
  <c r="H121" i="101"/>
  <c r="I117" i="101"/>
  <c r="H117" i="101"/>
  <c r="I113" i="101"/>
  <c r="H113" i="101"/>
  <c r="L113" i="101" s="1"/>
  <c r="I109" i="101"/>
  <c r="H109" i="101"/>
  <c r="L109" i="101" s="1"/>
  <c r="I105" i="101"/>
  <c r="H105" i="101"/>
  <c r="I101" i="101"/>
  <c r="H101" i="101"/>
  <c r="I248" i="101"/>
  <c r="H248" i="101"/>
  <c r="L248" i="101" s="1"/>
  <c r="H244" i="101"/>
  <c r="I244" i="101"/>
  <c r="I240" i="101"/>
  <c r="H240" i="101"/>
  <c r="H236" i="101"/>
  <c r="I236" i="101"/>
  <c r="I232" i="101"/>
  <c r="H232" i="101"/>
  <c r="L232" i="101" s="1"/>
  <c r="H228" i="101"/>
  <c r="I228" i="101"/>
  <c r="I224" i="101"/>
  <c r="H224" i="101"/>
  <c r="H220" i="101"/>
  <c r="I220" i="101"/>
  <c r="I216" i="101"/>
  <c r="H216" i="101"/>
  <c r="L216" i="101" s="1"/>
  <c r="H212" i="101"/>
  <c r="I212" i="101"/>
  <c r="I208" i="101"/>
  <c r="H208" i="101"/>
  <c r="H204" i="101"/>
  <c r="I204" i="101"/>
  <c r="I200" i="101"/>
  <c r="H200" i="101"/>
  <c r="L200" i="101" s="1"/>
  <c r="H196" i="101"/>
  <c r="I196" i="101"/>
  <c r="I192" i="101"/>
  <c r="H192" i="101"/>
  <c r="H188" i="101"/>
  <c r="I188" i="101"/>
  <c r="I184" i="101"/>
  <c r="H184" i="101"/>
  <c r="L184" i="101" s="1"/>
  <c r="H180" i="101"/>
  <c r="I180" i="101"/>
  <c r="I176" i="101"/>
  <c r="H176" i="101"/>
  <c r="H172" i="101"/>
  <c r="I172" i="101"/>
  <c r="I168" i="101"/>
  <c r="H168" i="101"/>
  <c r="L168" i="101" s="1"/>
  <c r="H164" i="101"/>
  <c r="I164" i="101"/>
  <c r="I160" i="101"/>
  <c r="H160" i="101"/>
  <c r="H156" i="101"/>
  <c r="I156" i="101"/>
  <c r="I152" i="101"/>
  <c r="H152" i="101"/>
  <c r="L152" i="101" s="1"/>
  <c r="I148" i="101"/>
  <c r="H148" i="101"/>
  <c r="I144" i="101"/>
  <c r="H144" i="101"/>
  <c r="H140" i="101"/>
  <c r="I140" i="101"/>
  <c r="I136" i="101"/>
  <c r="H136" i="101"/>
  <c r="L136" i="101" s="1"/>
  <c r="I132" i="101"/>
  <c r="H132" i="101"/>
  <c r="I128" i="101"/>
  <c r="H128" i="101"/>
  <c r="H124" i="101"/>
  <c r="I124" i="101"/>
  <c r="I120" i="101"/>
  <c r="H120" i="101"/>
  <c r="L120" i="101" s="1"/>
  <c r="I116" i="101"/>
  <c r="H116" i="101"/>
  <c r="I112" i="101"/>
  <c r="H112" i="101"/>
  <c r="H108" i="101"/>
  <c r="I108" i="101"/>
  <c r="H104" i="101"/>
  <c r="I104" i="101"/>
  <c r="I251" i="100"/>
  <c r="H251" i="100"/>
  <c r="I235" i="100"/>
  <c r="H235" i="100"/>
  <c r="H215" i="100"/>
  <c r="I215" i="100"/>
  <c r="H199" i="100"/>
  <c r="I199" i="100"/>
  <c r="H183" i="100"/>
  <c r="I183" i="100"/>
  <c r="H167" i="100"/>
  <c r="I167" i="100"/>
  <c r="H151" i="100"/>
  <c r="I151" i="100"/>
  <c r="H131" i="100"/>
  <c r="I131" i="100"/>
  <c r="H247" i="100"/>
  <c r="I247" i="100"/>
  <c r="I227" i="100"/>
  <c r="H227" i="100"/>
  <c r="I211" i="100"/>
  <c r="H211" i="100"/>
  <c r="I195" i="100"/>
  <c r="H195" i="100"/>
  <c r="I179" i="100"/>
  <c r="H179" i="100"/>
  <c r="H163" i="100"/>
  <c r="I163" i="100"/>
  <c r="H147" i="100"/>
  <c r="I147" i="100"/>
  <c r="H127" i="100"/>
  <c r="I127" i="100"/>
  <c r="H111" i="100"/>
  <c r="I111" i="100"/>
  <c r="I250" i="100"/>
  <c r="H250" i="100"/>
  <c r="I246" i="100"/>
  <c r="H246" i="100"/>
  <c r="I242" i="100"/>
  <c r="H242" i="100"/>
  <c r="I238" i="100"/>
  <c r="H238" i="100"/>
  <c r="I234" i="100"/>
  <c r="H234" i="100"/>
  <c r="I230" i="100"/>
  <c r="H230" i="100"/>
  <c r="I226" i="100"/>
  <c r="H226" i="100"/>
  <c r="I222" i="100"/>
  <c r="H222" i="100"/>
  <c r="I218" i="100"/>
  <c r="H218" i="100"/>
  <c r="I214" i="100"/>
  <c r="H214" i="100"/>
  <c r="I210" i="100"/>
  <c r="H210" i="100"/>
  <c r="I206" i="100"/>
  <c r="H206" i="100"/>
  <c r="I202" i="100"/>
  <c r="H202" i="100"/>
  <c r="I198" i="100"/>
  <c r="H198" i="100"/>
  <c r="H194" i="100"/>
  <c r="I194" i="100"/>
  <c r="H190" i="100"/>
  <c r="I190" i="100"/>
  <c r="H186" i="100"/>
  <c r="I186" i="100"/>
  <c r="H182" i="100"/>
  <c r="I182" i="100"/>
  <c r="H178" i="100"/>
  <c r="I178" i="100"/>
  <c r="H174" i="100"/>
  <c r="I174" i="100"/>
  <c r="H170" i="100"/>
  <c r="I170" i="100"/>
  <c r="H166" i="100"/>
  <c r="I166" i="100"/>
  <c r="H162" i="100"/>
  <c r="I162" i="100"/>
  <c r="H158" i="100"/>
  <c r="I158" i="100"/>
  <c r="H154" i="100"/>
  <c r="I154" i="100"/>
  <c r="H150" i="100"/>
  <c r="I150" i="100"/>
  <c r="H146" i="100"/>
  <c r="I146" i="100"/>
  <c r="H142" i="100"/>
  <c r="I142" i="100"/>
  <c r="H138" i="100"/>
  <c r="I138" i="100"/>
  <c r="H134" i="100"/>
  <c r="I134" i="100"/>
  <c r="H130" i="100"/>
  <c r="I130" i="100"/>
  <c r="H126" i="100"/>
  <c r="I126" i="100"/>
  <c r="H122" i="100"/>
  <c r="I122" i="100"/>
  <c r="H118" i="100"/>
  <c r="I118" i="100"/>
  <c r="H114" i="100"/>
  <c r="I114" i="100"/>
  <c r="H239" i="100"/>
  <c r="I239" i="100"/>
  <c r="H223" i="100"/>
  <c r="I223" i="100"/>
  <c r="H207" i="100"/>
  <c r="I207" i="100"/>
  <c r="I191" i="100"/>
  <c r="H191" i="100"/>
  <c r="I175" i="100"/>
  <c r="H175" i="100"/>
  <c r="H159" i="100"/>
  <c r="I159" i="100"/>
  <c r="H143" i="100"/>
  <c r="I143" i="100"/>
  <c r="H135" i="100"/>
  <c r="I135" i="100"/>
  <c r="H119" i="100"/>
  <c r="I119" i="100"/>
  <c r="I249" i="100"/>
  <c r="H249" i="100"/>
  <c r="I245" i="100"/>
  <c r="H245" i="100"/>
  <c r="I241" i="100"/>
  <c r="H241" i="100"/>
  <c r="I237" i="100"/>
  <c r="H237" i="100"/>
  <c r="I233" i="100"/>
  <c r="H233" i="100"/>
  <c r="I229" i="100"/>
  <c r="H229" i="100"/>
  <c r="I225" i="100"/>
  <c r="H225" i="100"/>
  <c r="I221" i="100"/>
  <c r="H221" i="100"/>
  <c r="I217" i="100"/>
  <c r="H217" i="100"/>
  <c r="I213" i="100"/>
  <c r="H213" i="100"/>
  <c r="I209" i="100"/>
  <c r="H209" i="100"/>
  <c r="I205" i="100"/>
  <c r="H205" i="100"/>
  <c r="I201" i="100"/>
  <c r="H201" i="100"/>
  <c r="I197" i="100"/>
  <c r="H197" i="100"/>
  <c r="I193" i="100"/>
  <c r="H193" i="100"/>
  <c r="I189" i="100"/>
  <c r="H189" i="100"/>
  <c r="I185" i="100"/>
  <c r="H185" i="100"/>
  <c r="I181" i="100"/>
  <c r="H181" i="100"/>
  <c r="I177" i="100"/>
  <c r="H177" i="100"/>
  <c r="I173" i="100"/>
  <c r="H173" i="100"/>
  <c r="I169" i="100"/>
  <c r="H169" i="100"/>
  <c r="I165" i="100"/>
  <c r="H165" i="100"/>
  <c r="I161" i="100"/>
  <c r="H161" i="100"/>
  <c r="I157" i="100"/>
  <c r="H157" i="100"/>
  <c r="I153" i="100"/>
  <c r="H153" i="100"/>
  <c r="I149" i="100"/>
  <c r="H149" i="100"/>
  <c r="I145" i="100"/>
  <c r="H145" i="100"/>
  <c r="I141" i="100"/>
  <c r="H141" i="100"/>
  <c r="I137" i="100"/>
  <c r="H137" i="100"/>
  <c r="I133" i="100"/>
  <c r="H133" i="100"/>
  <c r="I129" i="100"/>
  <c r="H129" i="100"/>
  <c r="I125" i="100"/>
  <c r="H125" i="100"/>
  <c r="I121" i="100"/>
  <c r="H121" i="100"/>
  <c r="I117" i="100"/>
  <c r="H117" i="100"/>
  <c r="I113" i="100"/>
  <c r="H113" i="100"/>
  <c r="I243" i="100"/>
  <c r="H243" i="100"/>
  <c r="H231" i="100"/>
  <c r="I231" i="100"/>
  <c r="I219" i="100"/>
  <c r="H219" i="100"/>
  <c r="I203" i="100"/>
  <c r="H203" i="100"/>
  <c r="I187" i="100"/>
  <c r="H187" i="100"/>
  <c r="H171" i="100"/>
  <c r="I171" i="100"/>
  <c r="H155" i="100"/>
  <c r="I155" i="100"/>
  <c r="H139" i="100"/>
  <c r="I139" i="100"/>
  <c r="H123" i="100"/>
  <c r="I123" i="100"/>
  <c r="H115" i="100"/>
  <c r="I115" i="100"/>
  <c r="I252" i="100"/>
  <c r="H252" i="100"/>
  <c r="I248" i="100"/>
  <c r="H248" i="100"/>
  <c r="I244" i="100"/>
  <c r="H244" i="100"/>
  <c r="H240" i="100"/>
  <c r="I240" i="100"/>
  <c r="I236" i="100"/>
  <c r="H236" i="100"/>
  <c r="I232" i="100"/>
  <c r="H232" i="100"/>
  <c r="I228" i="100"/>
  <c r="H228" i="100"/>
  <c r="H224" i="100"/>
  <c r="I224" i="100"/>
  <c r="I220" i="100"/>
  <c r="H220" i="100"/>
  <c r="I216" i="100"/>
  <c r="H216" i="100"/>
  <c r="I212" i="100"/>
  <c r="H212" i="100"/>
  <c r="I208" i="100"/>
  <c r="H208" i="100"/>
  <c r="I204" i="100"/>
  <c r="H204" i="100"/>
  <c r="H200" i="100"/>
  <c r="I200" i="100"/>
  <c r="I196" i="100"/>
  <c r="H196" i="100"/>
  <c r="I192" i="100"/>
  <c r="H192" i="100"/>
  <c r="H188" i="100"/>
  <c r="I188" i="100"/>
  <c r="H184" i="100"/>
  <c r="I184" i="100"/>
  <c r="I180" i="100"/>
  <c r="H180" i="100"/>
  <c r="I176" i="100"/>
  <c r="H176" i="100"/>
  <c r="H172" i="100"/>
  <c r="I172" i="100"/>
  <c r="H168" i="100"/>
  <c r="I168" i="100"/>
  <c r="H164" i="100"/>
  <c r="I164" i="100"/>
  <c r="I160" i="100"/>
  <c r="H160" i="100"/>
  <c r="H156" i="100"/>
  <c r="I156" i="100"/>
  <c r="H152" i="100"/>
  <c r="I152" i="100"/>
  <c r="H148" i="100"/>
  <c r="I148" i="100"/>
  <c r="I144" i="100"/>
  <c r="H144" i="100"/>
  <c r="H140" i="100"/>
  <c r="I140" i="100"/>
  <c r="H136" i="100"/>
  <c r="I136" i="100"/>
  <c r="H132" i="100"/>
  <c r="I132" i="100"/>
  <c r="I128" i="100"/>
  <c r="H128" i="100"/>
  <c r="H124" i="100"/>
  <c r="I124" i="100"/>
  <c r="H120" i="100"/>
  <c r="I120" i="100"/>
  <c r="H116" i="100"/>
  <c r="I116" i="100"/>
  <c r="I112" i="100"/>
  <c r="H112" i="100"/>
  <c r="H240" i="107"/>
  <c r="I240" i="107"/>
  <c r="H232" i="107"/>
  <c r="I232" i="107"/>
  <c r="H224" i="107"/>
  <c r="I224" i="107"/>
  <c r="H216" i="107"/>
  <c r="I216" i="107"/>
  <c r="H208" i="107"/>
  <c r="I208" i="107"/>
  <c r="H200" i="107"/>
  <c r="I200" i="107"/>
  <c r="H192" i="107"/>
  <c r="I192" i="107"/>
  <c r="H184" i="107"/>
  <c r="I184" i="107"/>
  <c r="H176" i="107"/>
  <c r="I176" i="107"/>
  <c r="H168" i="107"/>
  <c r="I168" i="107"/>
  <c r="H160" i="107"/>
  <c r="I160" i="107"/>
  <c r="H152" i="107"/>
  <c r="I152" i="107"/>
  <c r="H144" i="107"/>
  <c r="I144" i="107"/>
  <c r="H136" i="107"/>
  <c r="I136" i="107"/>
  <c r="H128" i="107"/>
  <c r="I128" i="107"/>
  <c r="H120" i="107"/>
  <c r="I120" i="107"/>
  <c r="H112" i="107"/>
  <c r="I112" i="107"/>
  <c r="H104" i="107"/>
  <c r="I104" i="107"/>
  <c r="H96" i="107"/>
  <c r="I96" i="107"/>
  <c r="H88" i="107"/>
  <c r="I88" i="107"/>
  <c r="H239" i="107"/>
  <c r="I239" i="107"/>
  <c r="H231" i="107"/>
  <c r="I231" i="107"/>
  <c r="H223" i="107"/>
  <c r="I223" i="107"/>
  <c r="H215" i="107"/>
  <c r="I215" i="107"/>
  <c r="H207" i="107"/>
  <c r="I207" i="107"/>
  <c r="H199" i="107"/>
  <c r="I199" i="107"/>
  <c r="H191" i="107"/>
  <c r="I191" i="107"/>
  <c r="H183" i="107"/>
  <c r="I183" i="107"/>
  <c r="H175" i="107"/>
  <c r="I175" i="107"/>
  <c r="H167" i="107"/>
  <c r="I167" i="107"/>
  <c r="H159" i="107"/>
  <c r="I159" i="107"/>
  <c r="H151" i="107"/>
  <c r="I151" i="107"/>
  <c r="H143" i="107"/>
  <c r="I143" i="107"/>
  <c r="H135" i="107"/>
  <c r="I135" i="107"/>
  <c r="H127" i="107"/>
  <c r="I127" i="107"/>
  <c r="H119" i="107"/>
  <c r="I119" i="107"/>
  <c r="H111" i="107"/>
  <c r="I111" i="107"/>
  <c r="H103" i="107"/>
  <c r="I103" i="107"/>
  <c r="H95" i="107"/>
  <c r="I95" i="107"/>
  <c r="H87" i="107"/>
  <c r="I87" i="107"/>
  <c r="I238" i="107"/>
  <c r="H238" i="107"/>
  <c r="I230" i="107"/>
  <c r="H230" i="107"/>
  <c r="I222" i="107"/>
  <c r="H222" i="107"/>
  <c r="I214" i="107"/>
  <c r="H214" i="107"/>
  <c r="I206" i="107"/>
  <c r="H206" i="107"/>
  <c r="I198" i="107"/>
  <c r="H198" i="107"/>
  <c r="I190" i="107"/>
  <c r="H190" i="107"/>
  <c r="I182" i="107"/>
  <c r="H182" i="107"/>
  <c r="I174" i="107"/>
  <c r="H174" i="107"/>
  <c r="L174" i="107" s="1"/>
  <c r="I166" i="107"/>
  <c r="H166" i="107"/>
  <c r="I158" i="107"/>
  <c r="H158" i="107"/>
  <c r="I150" i="107"/>
  <c r="H150" i="107"/>
  <c r="I142" i="107"/>
  <c r="H142" i="107"/>
  <c r="I134" i="107"/>
  <c r="H134" i="107"/>
  <c r="I126" i="107"/>
  <c r="H126" i="107"/>
  <c r="I118" i="107"/>
  <c r="H118" i="107"/>
  <c r="I110" i="107"/>
  <c r="H110" i="107"/>
  <c r="I102" i="107"/>
  <c r="H102" i="107"/>
  <c r="I94" i="107"/>
  <c r="H94" i="107"/>
  <c r="I86" i="107"/>
  <c r="H86" i="107"/>
  <c r="I237" i="107"/>
  <c r="H237" i="107"/>
  <c r="L237" i="107" s="1"/>
  <c r="I229" i="107"/>
  <c r="H229" i="107"/>
  <c r="I221" i="107"/>
  <c r="H221" i="107"/>
  <c r="L221" i="107" s="1"/>
  <c r="I213" i="107"/>
  <c r="H213" i="107"/>
  <c r="I205" i="107"/>
  <c r="H205" i="107"/>
  <c r="I197" i="107"/>
  <c r="H197" i="107"/>
  <c r="I189" i="107"/>
  <c r="H189" i="107"/>
  <c r="L189" i="107" s="1"/>
  <c r="I181" i="107"/>
  <c r="H181" i="107"/>
  <c r="I173" i="107"/>
  <c r="H173" i="107"/>
  <c r="I165" i="107"/>
  <c r="H165" i="107"/>
  <c r="I157" i="107"/>
  <c r="H157" i="107"/>
  <c r="L157" i="107" s="1"/>
  <c r="I149" i="107"/>
  <c r="H149" i="107"/>
  <c r="I141" i="107"/>
  <c r="H141" i="107"/>
  <c r="L141" i="107" s="1"/>
  <c r="I133" i="107"/>
  <c r="H133" i="107"/>
  <c r="I125" i="107"/>
  <c r="H125" i="107"/>
  <c r="L125" i="107" s="1"/>
  <c r="I117" i="107"/>
  <c r="H117" i="107"/>
  <c r="I109" i="107"/>
  <c r="H109" i="107"/>
  <c r="I101" i="107"/>
  <c r="H101" i="107"/>
  <c r="I93" i="107"/>
  <c r="H93" i="107"/>
  <c r="L93" i="107" s="1"/>
  <c r="I85" i="107"/>
  <c r="H85" i="107"/>
  <c r="I236" i="107"/>
  <c r="H236" i="107"/>
  <c r="I228" i="107"/>
  <c r="H228" i="107"/>
  <c r="I220" i="107"/>
  <c r="H220" i="107"/>
  <c r="L220" i="107" s="1"/>
  <c r="I212" i="107"/>
  <c r="H212" i="107"/>
  <c r="I204" i="107"/>
  <c r="H204" i="107"/>
  <c r="L204" i="107" s="1"/>
  <c r="I196" i="107"/>
  <c r="H196" i="107"/>
  <c r="I188" i="107"/>
  <c r="H188" i="107"/>
  <c r="L188" i="107" s="1"/>
  <c r="I180" i="107"/>
  <c r="H180" i="107"/>
  <c r="I172" i="107"/>
  <c r="H172" i="107"/>
  <c r="I164" i="107"/>
  <c r="H164" i="107"/>
  <c r="I156" i="107"/>
  <c r="H156" i="107"/>
  <c r="L156" i="107" s="1"/>
  <c r="I148" i="107"/>
  <c r="H148" i="107"/>
  <c r="I140" i="107"/>
  <c r="H140" i="107"/>
  <c r="I132" i="107"/>
  <c r="H132" i="107"/>
  <c r="I124" i="107"/>
  <c r="H124" i="107"/>
  <c r="L124" i="107" s="1"/>
  <c r="I116" i="107"/>
  <c r="H116" i="107"/>
  <c r="I108" i="107"/>
  <c r="H108" i="107"/>
  <c r="L108" i="107" s="1"/>
  <c r="I100" i="107"/>
  <c r="H100" i="107"/>
  <c r="I92" i="107"/>
  <c r="H92" i="107"/>
  <c r="L92" i="107" s="1"/>
  <c r="I84" i="107"/>
  <c r="H84" i="107"/>
  <c r="I235" i="107"/>
  <c r="H235" i="107"/>
  <c r="I227" i="107"/>
  <c r="H227" i="107"/>
  <c r="I219" i="107"/>
  <c r="H219" i="107"/>
  <c r="L219" i="107" s="1"/>
  <c r="I211" i="107"/>
  <c r="H211" i="107"/>
  <c r="I203" i="107"/>
  <c r="H203" i="107"/>
  <c r="I195" i="107"/>
  <c r="H195" i="107"/>
  <c r="I187" i="107"/>
  <c r="H187" i="107"/>
  <c r="L187" i="107" s="1"/>
  <c r="I179" i="107"/>
  <c r="H179" i="107"/>
  <c r="I171" i="107"/>
  <c r="H171" i="107"/>
  <c r="L171" i="107" s="1"/>
  <c r="I163" i="107"/>
  <c r="H163" i="107"/>
  <c r="I155" i="107"/>
  <c r="H155" i="107"/>
  <c r="L155" i="107" s="1"/>
  <c r="I147" i="107"/>
  <c r="H147" i="107"/>
  <c r="I139" i="107"/>
  <c r="H139" i="107"/>
  <c r="I131" i="107"/>
  <c r="H131" i="107"/>
  <c r="I123" i="107"/>
  <c r="H123" i="107"/>
  <c r="L123" i="107" s="1"/>
  <c r="I115" i="107"/>
  <c r="H115" i="107"/>
  <c r="I107" i="107"/>
  <c r="H107" i="107"/>
  <c r="I99" i="107"/>
  <c r="H99" i="107"/>
  <c r="I91" i="107"/>
  <c r="H91" i="107"/>
  <c r="L91" i="107" s="1"/>
  <c r="I234" i="107"/>
  <c r="H234" i="107"/>
  <c r="I226" i="107"/>
  <c r="H226" i="107"/>
  <c r="I218" i="107"/>
  <c r="H218" i="107"/>
  <c r="I210" i="107"/>
  <c r="H210" i="107"/>
  <c r="I202" i="107"/>
  <c r="H202" i="107"/>
  <c r="I194" i="107"/>
  <c r="H194" i="107"/>
  <c r="I186" i="107"/>
  <c r="H186" i="107"/>
  <c r="I178" i="107"/>
  <c r="H178" i="107"/>
  <c r="I170" i="107"/>
  <c r="H170" i="107"/>
  <c r="I162" i="107"/>
  <c r="H162" i="107"/>
  <c r="L162" i="107" s="1"/>
  <c r="I154" i="107"/>
  <c r="H154" i="107"/>
  <c r="I146" i="107"/>
  <c r="H146" i="107"/>
  <c r="I138" i="107"/>
  <c r="H138" i="107"/>
  <c r="I130" i="107"/>
  <c r="H130" i="107"/>
  <c r="I122" i="107"/>
  <c r="H122" i="107"/>
  <c r="I114" i="107"/>
  <c r="H114" i="107"/>
  <c r="I106" i="107"/>
  <c r="H106" i="107"/>
  <c r="I98" i="107"/>
  <c r="H98" i="107"/>
  <c r="I90" i="107"/>
  <c r="H90" i="107"/>
  <c r="I241" i="107"/>
  <c r="H241" i="107"/>
  <c r="I233" i="107"/>
  <c r="H233" i="107"/>
  <c r="I225" i="107"/>
  <c r="H225" i="107"/>
  <c r="L225" i="107" s="1"/>
  <c r="I217" i="107"/>
  <c r="H217" i="107"/>
  <c r="I209" i="107"/>
  <c r="H209" i="107"/>
  <c r="I201" i="107"/>
  <c r="H201" i="107"/>
  <c r="I193" i="107"/>
  <c r="H193" i="107"/>
  <c r="I185" i="107"/>
  <c r="H185" i="107"/>
  <c r="I177" i="107"/>
  <c r="H177" i="107"/>
  <c r="I169" i="107"/>
  <c r="H169" i="107"/>
  <c r="I161" i="107"/>
  <c r="H161" i="107"/>
  <c r="I153" i="107"/>
  <c r="H153" i="107"/>
  <c r="I145" i="107"/>
  <c r="H145" i="107"/>
  <c r="I137" i="107"/>
  <c r="H137" i="107"/>
  <c r="I129" i="107"/>
  <c r="H129" i="107"/>
  <c r="L129" i="107" s="1"/>
  <c r="I121" i="107"/>
  <c r="H121" i="107"/>
  <c r="I113" i="107"/>
  <c r="H113" i="107"/>
  <c r="I105" i="107"/>
  <c r="H105" i="107"/>
  <c r="I97" i="107"/>
  <c r="H97" i="107"/>
  <c r="I89" i="107"/>
  <c r="H89" i="107"/>
  <c r="I232" i="106"/>
  <c r="H232" i="106"/>
  <c r="I224" i="106"/>
  <c r="H224" i="106"/>
  <c r="I212" i="106"/>
  <c r="H212" i="106"/>
  <c r="I200" i="106"/>
  <c r="H200" i="106"/>
  <c r="I192" i="106"/>
  <c r="H192" i="106"/>
  <c r="L192" i="106" s="1"/>
  <c r="I180" i="106"/>
  <c r="H180" i="106"/>
  <c r="I172" i="106"/>
  <c r="H172" i="106"/>
  <c r="I160" i="106"/>
  <c r="H160" i="106"/>
  <c r="I144" i="106"/>
  <c r="H144" i="106"/>
  <c r="I132" i="106"/>
  <c r="H132" i="106"/>
  <c r="H120" i="106"/>
  <c r="I120" i="106"/>
  <c r="H112" i="106"/>
  <c r="L112" i="106" s="1"/>
  <c r="I112" i="106"/>
  <c r="H104" i="106"/>
  <c r="I104" i="106"/>
  <c r="H92" i="106"/>
  <c r="I92" i="106"/>
  <c r="H84" i="106"/>
  <c r="I84" i="106"/>
  <c r="H68" i="106"/>
  <c r="I68" i="106"/>
  <c r="H56" i="106"/>
  <c r="I56" i="106"/>
  <c r="I235" i="106"/>
  <c r="H235" i="106"/>
  <c r="I231" i="106"/>
  <c r="H231" i="106"/>
  <c r="I227" i="106"/>
  <c r="H227" i="106"/>
  <c r="I223" i="106"/>
  <c r="H223" i="106"/>
  <c r="I219" i="106"/>
  <c r="H219" i="106"/>
  <c r="I215" i="106"/>
  <c r="H215" i="106"/>
  <c r="I211" i="106"/>
  <c r="H211" i="106"/>
  <c r="I207" i="106"/>
  <c r="H207" i="106"/>
  <c r="L207" i="106" s="1"/>
  <c r="I203" i="106"/>
  <c r="H203" i="106"/>
  <c r="I199" i="106"/>
  <c r="H199" i="106"/>
  <c r="I195" i="106"/>
  <c r="H195" i="106"/>
  <c r="I191" i="106"/>
  <c r="H191" i="106"/>
  <c r="L191" i="106" s="1"/>
  <c r="I187" i="106"/>
  <c r="H187" i="106"/>
  <c r="I183" i="106"/>
  <c r="H183" i="106"/>
  <c r="I179" i="106"/>
  <c r="H179" i="106"/>
  <c r="I175" i="106"/>
  <c r="H175" i="106"/>
  <c r="I171" i="106"/>
  <c r="H171" i="106"/>
  <c r="I167" i="106"/>
  <c r="H167" i="106"/>
  <c r="I163" i="106"/>
  <c r="H163" i="106"/>
  <c r="I159" i="106"/>
  <c r="H159" i="106"/>
  <c r="L159" i="106" s="1"/>
  <c r="I155" i="106"/>
  <c r="H155" i="106"/>
  <c r="I151" i="106"/>
  <c r="H151" i="106"/>
  <c r="I147" i="106"/>
  <c r="H147" i="106"/>
  <c r="I143" i="106"/>
  <c r="H143" i="106"/>
  <c r="L143" i="106" s="1"/>
  <c r="I139" i="106"/>
  <c r="H139" i="106"/>
  <c r="I135" i="106"/>
  <c r="H135" i="106"/>
  <c r="I131" i="106"/>
  <c r="H131" i="106"/>
  <c r="I127" i="106"/>
  <c r="H127" i="106"/>
  <c r="I123" i="106"/>
  <c r="H123" i="106"/>
  <c r="I119" i="106"/>
  <c r="H119" i="106"/>
  <c r="I115" i="106"/>
  <c r="H115" i="106"/>
  <c r="I111" i="106"/>
  <c r="H111" i="106"/>
  <c r="L111" i="106" s="1"/>
  <c r="I107" i="106"/>
  <c r="H107" i="106"/>
  <c r="I103" i="106"/>
  <c r="H103" i="106"/>
  <c r="I99" i="106"/>
  <c r="H99" i="106"/>
  <c r="I95" i="106"/>
  <c r="H95" i="106"/>
  <c r="L95" i="106" s="1"/>
  <c r="I91" i="106"/>
  <c r="H91" i="106"/>
  <c r="I87" i="106"/>
  <c r="H87" i="106"/>
  <c r="I83" i="106"/>
  <c r="H83" i="106"/>
  <c r="I79" i="106"/>
  <c r="H79" i="106"/>
  <c r="I75" i="106"/>
  <c r="H75" i="106"/>
  <c r="I71" i="106"/>
  <c r="H71" i="106"/>
  <c r="I67" i="106"/>
  <c r="H67" i="106"/>
  <c r="I63" i="106"/>
  <c r="H63" i="106"/>
  <c r="L63" i="106" s="1"/>
  <c r="I59" i="106"/>
  <c r="H59" i="106"/>
  <c r="I55" i="106"/>
  <c r="H55" i="106"/>
  <c r="I236" i="106"/>
  <c r="H236" i="106"/>
  <c r="I220" i="106"/>
  <c r="H220" i="106"/>
  <c r="L220" i="106" s="1"/>
  <c r="I204" i="106"/>
  <c r="H204" i="106"/>
  <c r="I184" i="106"/>
  <c r="H184" i="106"/>
  <c r="I168" i="106"/>
  <c r="H168" i="106"/>
  <c r="I152" i="106"/>
  <c r="H152" i="106"/>
  <c r="I140" i="106"/>
  <c r="H140" i="106"/>
  <c r="H124" i="106"/>
  <c r="I124" i="106"/>
  <c r="H108" i="106"/>
  <c r="I108" i="106"/>
  <c r="H96" i="106"/>
  <c r="I96" i="106"/>
  <c r="H76" i="106"/>
  <c r="I76" i="106"/>
  <c r="H64" i="106"/>
  <c r="I64" i="106"/>
  <c r="I238" i="106"/>
  <c r="H238" i="106"/>
  <c r="I234" i="106"/>
  <c r="H234" i="106"/>
  <c r="L234" i="106" s="1"/>
  <c r="I230" i="106"/>
  <c r="H230" i="106"/>
  <c r="I226" i="106"/>
  <c r="H226" i="106"/>
  <c r="I222" i="106"/>
  <c r="H222" i="106"/>
  <c r="I218" i="106"/>
  <c r="H218" i="106"/>
  <c r="I214" i="106"/>
  <c r="H214" i="106"/>
  <c r="I210" i="106"/>
  <c r="H210" i="106"/>
  <c r="I206" i="106"/>
  <c r="H206" i="106"/>
  <c r="I202" i="106"/>
  <c r="H202" i="106"/>
  <c r="L202" i="106" s="1"/>
  <c r="I198" i="106"/>
  <c r="H198" i="106"/>
  <c r="I194" i="106"/>
  <c r="H194" i="106"/>
  <c r="I190" i="106"/>
  <c r="H190" i="106"/>
  <c r="I186" i="106"/>
  <c r="H186" i="106"/>
  <c r="L186" i="106" s="1"/>
  <c r="I182" i="106"/>
  <c r="H182" i="106"/>
  <c r="I178" i="106"/>
  <c r="H178" i="106"/>
  <c r="I174" i="106"/>
  <c r="H174" i="106"/>
  <c r="I170" i="106"/>
  <c r="H170" i="106"/>
  <c r="I166" i="106"/>
  <c r="H166" i="106"/>
  <c r="I162" i="106"/>
  <c r="H162" i="106"/>
  <c r="I158" i="106"/>
  <c r="H158" i="106"/>
  <c r="I154" i="106"/>
  <c r="H154" i="106"/>
  <c r="L154" i="106" s="1"/>
  <c r="I150" i="106"/>
  <c r="H150" i="106"/>
  <c r="I146" i="106"/>
  <c r="H146" i="106"/>
  <c r="I142" i="106"/>
  <c r="H142" i="106"/>
  <c r="I138" i="106"/>
  <c r="H138" i="106"/>
  <c r="L138" i="106" s="1"/>
  <c r="I134" i="106"/>
  <c r="H134" i="106"/>
  <c r="I130" i="106"/>
  <c r="H130" i="106"/>
  <c r="I126" i="106"/>
  <c r="H126" i="106"/>
  <c r="I122" i="106"/>
  <c r="H122" i="106"/>
  <c r="I118" i="106"/>
  <c r="H118" i="106"/>
  <c r="I114" i="106"/>
  <c r="H114" i="106"/>
  <c r="I110" i="106"/>
  <c r="H110" i="106"/>
  <c r="I106" i="106"/>
  <c r="H106" i="106"/>
  <c r="L106" i="106" s="1"/>
  <c r="I102" i="106"/>
  <c r="H102" i="106"/>
  <c r="I98" i="106"/>
  <c r="H98" i="106"/>
  <c r="I94" i="106"/>
  <c r="H94" i="106"/>
  <c r="I90" i="106"/>
  <c r="H90" i="106"/>
  <c r="L90" i="106" s="1"/>
  <c r="I86" i="106"/>
  <c r="H86" i="106"/>
  <c r="I82" i="106"/>
  <c r="H82" i="106"/>
  <c r="I78" i="106"/>
  <c r="H78" i="106"/>
  <c r="I74" i="106"/>
  <c r="H74" i="106"/>
  <c r="I70" i="106"/>
  <c r="H70" i="106"/>
  <c r="I66" i="106"/>
  <c r="H66" i="106"/>
  <c r="I62" i="106"/>
  <c r="H62" i="106"/>
  <c r="I58" i="106"/>
  <c r="H58" i="106"/>
  <c r="L58" i="106" s="1"/>
  <c r="I54" i="106"/>
  <c r="H54" i="106"/>
  <c r="I228" i="106"/>
  <c r="H228" i="106"/>
  <c r="I216" i="106"/>
  <c r="H216" i="106"/>
  <c r="I208" i="106"/>
  <c r="H208" i="106"/>
  <c r="L208" i="106" s="1"/>
  <c r="I196" i="106"/>
  <c r="H196" i="106"/>
  <c r="I188" i="106"/>
  <c r="H188" i="106"/>
  <c r="I176" i="106"/>
  <c r="H176" i="106"/>
  <c r="I164" i="106"/>
  <c r="H164" i="106"/>
  <c r="I156" i="106"/>
  <c r="H156" i="106"/>
  <c r="I148" i="106"/>
  <c r="H148" i="106"/>
  <c r="I136" i="106"/>
  <c r="H136" i="106"/>
  <c r="I128" i="106"/>
  <c r="H128" i="106"/>
  <c r="L128" i="106" s="1"/>
  <c r="H116" i="106"/>
  <c r="I116" i="106"/>
  <c r="H100" i="106"/>
  <c r="I100" i="106"/>
  <c r="H88" i="106"/>
  <c r="I88" i="106"/>
  <c r="H80" i="106"/>
  <c r="I80" i="106"/>
  <c r="H72" i="106"/>
  <c r="I72" i="106"/>
  <c r="H60" i="106"/>
  <c r="I60" i="106"/>
  <c r="H237" i="106"/>
  <c r="I237" i="106"/>
  <c r="H233" i="106"/>
  <c r="I233" i="106"/>
  <c r="H229" i="106"/>
  <c r="I229" i="106"/>
  <c r="H225" i="106"/>
  <c r="I225" i="106"/>
  <c r="H221" i="106"/>
  <c r="I221" i="106"/>
  <c r="H217" i="106"/>
  <c r="I217" i="106"/>
  <c r="H213" i="106"/>
  <c r="I213" i="106"/>
  <c r="H209" i="106"/>
  <c r="I209" i="106"/>
  <c r="H205" i="106"/>
  <c r="L205" i="106" s="1"/>
  <c r="I205" i="106"/>
  <c r="H201" i="106"/>
  <c r="I201" i="106"/>
  <c r="H197" i="106"/>
  <c r="I197" i="106"/>
  <c r="H193" i="106"/>
  <c r="I193" i="106"/>
  <c r="H189" i="106"/>
  <c r="I189" i="106"/>
  <c r="H185" i="106"/>
  <c r="I185" i="106"/>
  <c r="H181" i="106"/>
  <c r="I181" i="106"/>
  <c r="H177" i="106"/>
  <c r="I177" i="106"/>
  <c r="H173" i="106"/>
  <c r="I173" i="106"/>
  <c r="H169" i="106"/>
  <c r="I169" i="106"/>
  <c r="H165" i="106"/>
  <c r="I165" i="106"/>
  <c r="H161" i="106"/>
  <c r="I161" i="106"/>
  <c r="H157" i="106"/>
  <c r="I157" i="106"/>
  <c r="H153" i="106"/>
  <c r="I153" i="106"/>
  <c r="H149" i="106"/>
  <c r="I149" i="106"/>
  <c r="H145" i="106"/>
  <c r="I145" i="106"/>
  <c r="H141" i="106"/>
  <c r="I141" i="106"/>
  <c r="H137" i="106"/>
  <c r="I137" i="106"/>
  <c r="H133" i="106"/>
  <c r="I133" i="106"/>
  <c r="H129" i="106"/>
  <c r="I129" i="106"/>
  <c r="H125" i="106"/>
  <c r="I125" i="106"/>
  <c r="H121" i="106"/>
  <c r="I121" i="106"/>
  <c r="H117" i="106"/>
  <c r="I117" i="106"/>
  <c r="H113" i="106"/>
  <c r="I113" i="106"/>
  <c r="H109" i="106"/>
  <c r="L109" i="106" s="1"/>
  <c r="I109" i="106"/>
  <c r="H105" i="106"/>
  <c r="I105" i="106"/>
  <c r="H101" i="106"/>
  <c r="I101" i="106"/>
  <c r="H97" i="106"/>
  <c r="I97" i="106"/>
  <c r="H93" i="106"/>
  <c r="I93" i="106"/>
  <c r="H89" i="106"/>
  <c r="I89" i="106"/>
  <c r="H85" i="106"/>
  <c r="I85" i="106"/>
  <c r="H81" i="106"/>
  <c r="I81" i="106"/>
  <c r="H77" i="106"/>
  <c r="I77" i="106"/>
  <c r="H73" i="106"/>
  <c r="I73" i="106"/>
  <c r="H69" i="106"/>
  <c r="I69" i="106"/>
  <c r="H65" i="106"/>
  <c r="I65" i="106"/>
  <c r="H61" i="106"/>
  <c r="I61" i="106"/>
  <c r="H57" i="106"/>
  <c r="I57" i="106"/>
  <c r="H53" i="106"/>
  <c r="I53" i="106"/>
  <c r="H206" i="105"/>
  <c r="I206" i="105"/>
  <c r="H229" i="105"/>
  <c r="L229" i="105" s="1"/>
  <c r="J229" i="105" s="1"/>
  <c r="I229" i="105"/>
  <c r="H221" i="105"/>
  <c r="I221" i="105"/>
  <c r="H213" i="105"/>
  <c r="I213" i="105"/>
  <c r="H205" i="105"/>
  <c r="I205" i="105"/>
  <c r="H197" i="105"/>
  <c r="I197" i="105"/>
  <c r="H189" i="105"/>
  <c r="I189" i="105"/>
  <c r="H181" i="105"/>
  <c r="I181" i="105"/>
  <c r="H173" i="105"/>
  <c r="I173" i="105"/>
  <c r="H165" i="105"/>
  <c r="I165" i="105"/>
  <c r="H157" i="105"/>
  <c r="I157" i="105"/>
  <c r="H149" i="105"/>
  <c r="I149" i="105"/>
  <c r="H141" i="105"/>
  <c r="I141" i="105"/>
  <c r="H133" i="105"/>
  <c r="L133" i="105" s="1"/>
  <c r="J133" i="105" s="1"/>
  <c r="I133" i="105"/>
  <c r="H125" i="105"/>
  <c r="I125" i="105"/>
  <c r="H117" i="105"/>
  <c r="I117" i="105"/>
  <c r="H109" i="105"/>
  <c r="I109" i="105"/>
  <c r="H101" i="105"/>
  <c r="I101" i="105"/>
  <c r="H93" i="105"/>
  <c r="I93" i="105"/>
  <c r="H85" i="105"/>
  <c r="I85" i="105"/>
  <c r="H77" i="105"/>
  <c r="I77" i="105"/>
  <c r="H69" i="105"/>
  <c r="I69" i="105"/>
  <c r="H64" i="105"/>
  <c r="I64" i="105"/>
  <c r="H230" i="105"/>
  <c r="I230" i="105"/>
  <c r="H214" i="105"/>
  <c r="I214" i="105"/>
  <c r="H190" i="105"/>
  <c r="L190" i="105" s="1"/>
  <c r="J190" i="105" s="1"/>
  <c r="I190" i="105"/>
  <c r="H174" i="105"/>
  <c r="I174" i="105"/>
  <c r="H158" i="105"/>
  <c r="I158" i="105"/>
  <c r="H142" i="105"/>
  <c r="I142" i="105"/>
  <c r="H126" i="105"/>
  <c r="I126" i="105"/>
  <c r="H110" i="105"/>
  <c r="I110" i="105"/>
  <c r="H94" i="105"/>
  <c r="I94" i="105"/>
  <c r="H78" i="105"/>
  <c r="I78" i="105"/>
  <c r="H228" i="105"/>
  <c r="I228" i="105"/>
  <c r="H220" i="105"/>
  <c r="I220" i="105"/>
  <c r="H212" i="105"/>
  <c r="I212" i="105"/>
  <c r="H204" i="105"/>
  <c r="I204" i="105"/>
  <c r="H196" i="105"/>
  <c r="L196" i="105" s="1"/>
  <c r="J196" i="105" s="1"/>
  <c r="I196" i="105"/>
  <c r="H188" i="105"/>
  <c r="I188" i="105"/>
  <c r="H180" i="105"/>
  <c r="I180" i="105"/>
  <c r="H172" i="105"/>
  <c r="I172" i="105"/>
  <c r="H164" i="105"/>
  <c r="I164" i="105"/>
  <c r="H156" i="105"/>
  <c r="I156" i="105"/>
  <c r="H148" i="105"/>
  <c r="I148" i="105"/>
  <c r="H140" i="105"/>
  <c r="I140" i="105"/>
  <c r="H132" i="105"/>
  <c r="I132" i="105"/>
  <c r="H124" i="105"/>
  <c r="I124" i="105"/>
  <c r="H116" i="105"/>
  <c r="I116" i="105"/>
  <c r="H108" i="105"/>
  <c r="I108" i="105"/>
  <c r="H100" i="105"/>
  <c r="L100" i="105" s="1"/>
  <c r="J100" i="105" s="1"/>
  <c r="I100" i="105"/>
  <c r="H92" i="105"/>
  <c r="I92" i="105"/>
  <c r="H84" i="105"/>
  <c r="I84" i="105"/>
  <c r="H76" i="105"/>
  <c r="I76" i="105"/>
  <c r="H68" i="105"/>
  <c r="I68" i="105"/>
  <c r="H63" i="105"/>
  <c r="I63" i="105"/>
  <c r="H222" i="105"/>
  <c r="I222" i="105"/>
  <c r="H198" i="105"/>
  <c r="I198" i="105"/>
  <c r="H182" i="105"/>
  <c r="I182" i="105"/>
  <c r="H166" i="105"/>
  <c r="I166" i="105"/>
  <c r="H150" i="105"/>
  <c r="I150" i="105"/>
  <c r="H134" i="105"/>
  <c r="I134" i="105"/>
  <c r="H118" i="105"/>
  <c r="L118" i="105" s="1"/>
  <c r="J118" i="105" s="1"/>
  <c r="I118" i="105"/>
  <c r="H102" i="105"/>
  <c r="I102" i="105"/>
  <c r="H86" i="105"/>
  <c r="I86" i="105"/>
  <c r="H70" i="105"/>
  <c r="I70" i="105"/>
  <c r="I227" i="105"/>
  <c r="H227" i="105"/>
  <c r="I219" i="105"/>
  <c r="H219" i="105"/>
  <c r="I211" i="105"/>
  <c r="H211" i="105"/>
  <c r="I203" i="105"/>
  <c r="H203" i="105"/>
  <c r="I195" i="105"/>
  <c r="H195" i="105"/>
  <c r="I187" i="105"/>
  <c r="H187" i="105"/>
  <c r="I179" i="105"/>
  <c r="H179" i="105"/>
  <c r="I171" i="105"/>
  <c r="H171" i="105"/>
  <c r="I163" i="105"/>
  <c r="H163" i="105"/>
  <c r="I155" i="105"/>
  <c r="H155" i="105"/>
  <c r="I147" i="105"/>
  <c r="H147" i="105"/>
  <c r="I139" i="105"/>
  <c r="H139" i="105"/>
  <c r="I131" i="105"/>
  <c r="H131" i="105"/>
  <c r="I123" i="105"/>
  <c r="H123" i="105"/>
  <c r="I115" i="105"/>
  <c r="H115" i="105"/>
  <c r="I107" i="105"/>
  <c r="H107" i="105"/>
  <c r="I99" i="105"/>
  <c r="H99" i="105"/>
  <c r="I91" i="105"/>
  <c r="H91" i="105"/>
  <c r="I83" i="105"/>
  <c r="H83" i="105"/>
  <c r="I75" i="105"/>
  <c r="H75" i="105"/>
  <c r="I67" i="105"/>
  <c r="H67" i="105"/>
  <c r="I62" i="105"/>
  <c r="H62" i="105"/>
  <c r="H226" i="105"/>
  <c r="I226" i="105"/>
  <c r="H218" i="105"/>
  <c r="I218" i="105"/>
  <c r="H210" i="105"/>
  <c r="I210" i="105"/>
  <c r="H202" i="105"/>
  <c r="I202" i="105"/>
  <c r="H194" i="105"/>
  <c r="I194" i="105"/>
  <c r="H186" i="105"/>
  <c r="I186" i="105"/>
  <c r="H178" i="105"/>
  <c r="I178" i="105"/>
  <c r="H170" i="105"/>
  <c r="I170" i="105"/>
  <c r="H162" i="105"/>
  <c r="I162" i="105"/>
  <c r="H154" i="105"/>
  <c r="I154" i="105"/>
  <c r="H146" i="105"/>
  <c r="L146" i="105" s="1"/>
  <c r="J146" i="105" s="1"/>
  <c r="I146" i="105"/>
  <c r="H138" i="105"/>
  <c r="I138" i="105"/>
  <c r="H130" i="105"/>
  <c r="I130" i="105"/>
  <c r="H122" i="105"/>
  <c r="I122" i="105"/>
  <c r="H114" i="105"/>
  <c r="I114" i="105"/>
  <c r="H106" i="105"/>
  <c r="I106" i="105"/>
  <c r="H98" i="105"/>
  <c r="I98" i="105"/>
  <c r="H90" i="105"/>
  <c r="I90" i="105"/>
  <c r="H82" i="105"/>
  <c r="I82" i="105"/>
  <c r="H74" i="105"/>
  <c r="I74" i="105"/>
  <c r="H66" i="105"/>
  <c r="I66" i="105"/>
  <c r="H61" i="105"/>
  <c r="I61" i="105"/>
  <c r="H217" i="105"/>
  <c r="L217" i="105" s="1"/>
  <c r="J217" i="105" s="1"/>
  <c r="I217" i="105"/>
  <c r="H209" i="105"/>
  <c r="I209" i="105"/>
  <c r="H201" i="105"/>
  <c r="I201" i="105"/>
  <c r="H193" i="105"/>
  <c r="I193" i="105"/>
  <c r="H185" i="105"/>
  <c r="I185" i="105"/>
  <c r="H177" i="105"/>
  <c r="I177" i="105"/>
  <c r="H169" i="105"/>
  <c r="I169" i="105"/>
  <c r="H161" i="105"/>
  <c r="I161" i="105"/>
  <c r="H153" i="105"/>
  <c r="I153" i="105"/>
  <c r="H145" i="105"/>
  <c r="I145" i="105"/>
  <c r="H137" i="105"/>
  <c r="I137" i="105"/>
  <c r="H129" i="105"/>
  <c r="I129" i="105"/>
  <c r="H121" i="105"/>
  <c r="L121" i="105" s="1"/>
  <c r="J121" i="105" s="1"/>
  <c r="I121" i="105"/>
  <c r="H97" i="105"/>
  <c r="I97" i="105"/>
  <c r="H89" i="105"/>
  <c r="I89" i="105"/>
  <c r="H81" i="105"/>
  <c r="I81" i="105"/>
  <c r="H73" i="105"/>
  <c r="I73" i="105"/>
  <c r="H60" i="105"/>
  <c r="I60" i="105"/>
  <c r="H105" i="105"/>
  <c r="I105" i="105"/>
  <c r="H224" i="105"/>
  <c r="I224" i="105"/>
  <c r="H216" i="105"/>
  <c r="I216" i="105"/>
  <c r="H208" i="105"/>
  <c r="I208" i="105"/>
  <c r="H200" i="105"/>
  <c r="I200" i="105"/>
  <c r="H192" i="105"/>
  <c r="I192" i="105"/>
  <c r="H184" i="105"/>
  <c r="L184" i="105" s="1"/>
  <c r="J184" i="105" s="1"/>
  <c r="I184" i="105"/>
  <c r="H176" i="105"/>
  <c r="I176" i="105"/>
  <c r="H168" i="105"/>
  <c r="I168" i="105"/>
  <c r="H160" i="105"/>
  <c r="I160" i="105"/>
  <c r="H152" i="105"/>
  <c r="I152" i="105"/>
  <c r="H144" i="105"/>
  <c r="I144" i="105"/>
  <c r="H136" i="105"/>
  <c r="I136" i="105"/>
  <c r="H128" i="105"/>
  <c r="I128" i="105"/>
  <c r="H120" i="105"/>
  <c r="I120" i="105"/>
  <c r="H112" i="105"/>
  <c r="I112" i="105"/>
  <c r="H104" i="105"/>
  <c r="I104" i="105"/>
  <c r="H96" i="105"/>
  <c r="I96" i="105"/>
  <c r="H88" i="105"/>
  <c r="L88" i="105" s="1"/>
  <c r="J88" i="105" s="1"/>
  <c r="I88" i="105"/>
  <c r="H80" i="105"/>
  <c r="I80" i="105"/>
  <c r="H72" i="105"/>
  <c r="I72" i="105"/>
  <c r="H65" i="105"/>
  <c r="I65" i="105"/>
  <c r="H59" i="105"/>
  <c r="I59" i="105"/>
  <c r="H225" i="105"/>
  <c r="I225" i="105"/>
  <c r="H113" i="105"/>
  <c r="I113" i="105"/>
  <c r="I231" i="105"/>
  <c r="H231" i="105"/>
  <c r="I223" i="105"/>
  <c r="H223" i="105"/>
  <c r="I215" i="105"/>
  <c r="H215" i="105"/>
  <c r="I207" i="105"/>
  <c r="H207" i="105"/>
  <c r="I199" i="105"/>
  <c r="H199" i="105"/>
  <c r="I191" i="105"/>
  <c r="H191" i="105"/>
  <c r="I183" i="105"/>
  <c r="H183" i="105"/>
  <c r="I175" i="105"/>
  <c r="H175" i="105"/>
  <c r="I167" i="105"/>
  <c r="H167" i="105"/>
  <c r="I159" i="105"/>
  <c r="H159" i="105"/>
  <c r="I151" i="105"/>
  <c r="H151" i="105"/>
  <c r="I143" i="105"/>
  <c r="H143" i="105"/>
  <c r="I135" i="105"/>
  <c r="H135" i="105"/>
  <c r="I127" i="105"/>
  <c r="H127" i="105"/>
  <c r="I119" i="105"/>
  <c r="H119" i="105"/>
  <c r="I111" i="105"/>
  <c r="H111" i="105"/>
  <c r="I103" i="105"/>
  <c r="H103" i="105"/>
  <c r="I95" i="105"/>
  <c r="H95" i="105"/>
  <c r="I87" i="105"/>
  <c r="H87" i="105"/>
  <c r="I79" i="105"/>
  <c r="H79" i="105"/>
  <c r="I71" i="105"/>
  <c r="H71" i="105"/>
  <c r="I58" i="105"/>
  <c r="H58" i="105"/>
  <c r="I241" i="104"/>
  <c r="H241" i="104"/>
  <c r="I233" i="104"/>
  <c r="H233" i="104"/>
  <c r="I225" i="104"/>
  <c r="H225" i="104"/>
  <c r="I217" i="104"/>
  <c r="H217" i="104"/>
  <c r="I209" i="104"/>
  <c r="H209" i="104"/>
  <c r="I201" i="104"/>
  <c r="H201" i="104"/>
  <c r="I193" i="104"/>
  <c r="H193" i="104"/>
  <c r="I185" i="104"/>
  <c r="H185" i="104"/>
  <c r="I177" i="104"/>
  <c r="H177" i="104"/>
  <c r="I169" i="104"/>
  <c r="H169" i="104"/>
  <c r="I161" i="104"/>
  <c r="H161" i="104"/>
  <c r="I153" i="104"/>
  <c r="H153" i="104"/>
  <c r="I145" i="104"/>
  <c r="H145" i="104"/>
  <c r="I137" i="104"/>
  <c r="H137" i="104"/>
  <c r="I129" i="104"/>
  <c r="H129" i="104"/>
  <c r="I121" i="104"/>
  <c r="H121" i="104"/>
  <c r="I113" i="104"/>
  <c r="H113" i="104"/>
  <c r="L113" i="104" s="1"/>
  <c r="I105" i="104"/>
  <c r="H105" i="104"/>
  <c r="I97" i="104"/>
  <c r="H97" i="104"/>
  <c r="I89" i="104"/>
  <c r="H89" i="104"/>
  <c r="I81" i="104"/>
  <c r="H81" i="104"/>
  <c r="H234" i="104"/>
  <c r="I234" i="104"/>
  <c r="H202" i="104"/>
  <c r="I202" i="104"/>
  <c r="H162" i="104"/>
  <c r="I162" i="104"/>
  <c r="H106" i="104"/>
  <c r="I106" i="104"/>
  <c r="H74" i="104"/>
  <c r="I74" i="104"/>
  <c r="I240" i="104"/>
  <c r="H240" i="104"/>
  <c r="H232" i="104"/>
  <c r="I232" i="104"/>
  <c r="I224" i="104"/>
  <c r="H224" i="104"/>
  <c r="L224" i="104" s="1"/>
  <c r="H216" i="104"/>
  <c r="I216" i="104"/>
  <c r="H208" i="104"/>
  <c r="I208" i="104"/>
  <c r="H200" i="104"/>
  <c r="I200" i="104"/>
  <c r="H192" i="104"/>
  <c r="I192" i="104"/>
  <c r="H184" i="104"/>
  <c r="I184" i="104"/>
  <c r="H176" i="104"/>
  <c r="I176" i="104"/>
  <c r="H168" i="104"/>
  <c r="I168" i="104"/>
  <c r="H160" i="104"/>
  <c r="I160" i="104"/>
  <c r="H152" i="104"/>
  <c r="I152" i="104"/>
  <c r="H144" i="104"/>
  <c r="I144" i="104"/>
  <c r="I136" i="104"/>
  <c r="H136" i="104"/>
  <c r="H128" i="104"/>
  <c r="I128" i="104"/>
  <c r="H120" i="104"/>
  <c r="I120" i="104"/>
  <c r="H112" i="104"/>
  <c r="I112" i="104"/>
  <c r="H104" i="104"/>
  <c r="I104" i="104"/>
  <c r="H96" i="104"/>
  <c r="I96" i="104"/>
  <c r="I88" i="104"/>
  <c r="H88" i="104"/>
  <c r="H80" i="104"/>
  <c r="I80" i="104"/>
  <c r="I239" i="104"/>
  <c r="H239" i="104"/>
  <c r="I231" i="104"/>
  <c r="H231" i="104"/>
  <c r="I223" i="104"/>
  <c r="H223" i="104"/>
  <c r="H215" i="104"/>
  <c r="I215" i="104"/>
  <c r="I207" i="104"/>
  <c r="H207" i="104"/>
  <c r="I199" i="104"/>
  <c r="H199" i="104"/>
  <c r="I191" i="104"/>
  <c r="H191" i="104"/>
  <c r="L191" i="104" s="1"/>
  <c r="I183" i="104"/>
  <c r="H183" i="104"/>
  <c r="I175" i="104"/>
  <c r="H175" i="104"/>
  <c r="I167" i="104"/>
  <c r="H167" i="104"/>
  <c r="I159" i="104"/>
  <c r="H159" i="104"/>
  <c r="I151" i="104"/>
  <c r="H151" i="104"/>
  <c r="I143" i="104"/>
  <c r="H143" i="104"/>
  <c r="H135" i="104"/>
  <c r="I135" i="104"/>
  <c r="I127" i="104"/>
  <c r="H127" i="104"/>
  <c r="I119" i="104"/>
  <c r="H119" i="104"/>
  <c r="I111" i="104"/>
  <c r="H111" i="104"/>
  <c r="I103" i="104"/>
  <c r="H103" i="104"/>
  <c r="I95" i="104"/>
  <c r="H95" i="104"/>
  <c r="H87" i="104"/>
  <c r="I87" i="104"/>
  <c r="I79" i="104"/>
  <c r="H79" i="104"/>
  <c r="H226" i="104"/>
  <c r="I226" i="104"/>
  <c r="H178" i="104"/>
  <c r="I178" i="104"/>
  <c r="H130" i="104"/>
  <c r="I130" i="104"/>
  <c r="H82" i="104"/>
  <c r="I82" i="104"/>
  <c r="H238" i="104"/>
  <c r="I238" i="104"/>
  <c r="H230" i="104"/>
  <c r="I230" i="104"/>
  <c r="H222" i="104"/>
  <c r="I222" i="104"/>
  <c r="H214" i="104"/>
  <c r="I214" i="104"/>
  <c r="H206" i="104"/>
  <c r="I206" i="104"/>
  <c r="H198" i="104"/>
  <c r="I198" i="104"/>
  <c r="H190" i="104"/>
  <c r="I190" i="104"/>
  <c r="H182" i="104"/>
  <c r="I182" i="104"/>
  <c r="H174" i="104"/>
  <c r="I174" i="104"/>
  <c r="H166" i="104"/>
  <c r="I166" i="104"/>
  <c r="H158" i="104"/>
  <c r="I158" i="104"/>
  <c r="H150" i="104"/>
  <c r="I150" i="104"/>
  <c r="H142" i="104"/>
  <c r="I142" i="104"/>
  <c r="H134" i="104"/>
  <c r="I134" i="104"/>
  <c r="H126" i="104"/>
  <c r="L126" i="104" s="1"/>
  <c r="I126" i="104"/>
  <c r="H118" i="104"/>
  <c r="I118" i="104"/>
  <c r="H110" i="104"/>
  <c r="I110" i="104"/>
  <c r="H102" i="104"/>
  <c r="I102" i="104"/>
  <c r="H94" i="104"/>
  <c r="I94" i="104"/>
  <c r="H86" i="104"/>
  <c r="I86" i="104"/>
  <c r="H78" i="104"/>
  <c r="I78" i="104"/>
  <c r="H210" i="104"/>
  <c r="I210" i="104"/>
  <c r="H170" i="104"/>
  <c r="I170" i="104"/>
  <c r="H138" i="104"/>
  <c r="I138" i="104"/>
  <c r="H98" i="104"/>
  <c r="I98" i="104"/>
  <c r="I237" i="104"/>
  <c r="H237" i="104"/>
  <c r="L237" i="104" s="1"/>
  <c r="I229" i="104"/>
  <c r="H229" i="104"/>
  <c r="I221" i="104"/>
  <c r="H221" i="104"/>
  <c r="I213" i="104"/>
  <c r="H213" i="104"/>
  <c r="I205" i="104"/>
  <c r="H205" i="104"/>
  <c r="I197" i="104"/>
  <c r="H197" i="104"/>
  <c r="I189" i="104"/>
  <c r="H189" i="104"/>
  <c r="I181" i="104"/>
  <c r="H181" i="104"/>
  <c r="I173" i="104"/>
  <c r="H173" i="104"/>
  <c r="I165" i="104"/>
  <c r="H165" i="104"/>
  <c r="I157" i="104"/>
  <c r="H157" i="104"/>
  <c r="I149" i="104"/>
  <c r="H149" i="104"/>
  <c r="I141" i="104"/>
  <c r="H141" i="104"/>
  <c r="I133" i="104"/>
  <c r="H133" i="104"/>
  <c r="I125" i="104"/>
  <c r="H125" i="104"/>
  <c r="I117" i="104"/>
  <c r="H117" i="104"/>
  <c r="I109" i="104"/>
  <c r="H109" i="104"/>
  <c r="I101" i="104"/>
  <c r="H101" i="104"/>
  <c r="I93" i="104"/>
  <c r="H93" i="104"/>
  <c r="I85" i="104"/>
  <c r="H85" i="104"/>
  <c r="I77" i="104"/>
  <c r="H77" i="104"/>
  <c r="H242" i="104"/>
  <c r="I242" i="104"/>
  <c r="H194" i="104"/>
  <c r="I194" i="104"/>
  <c r="H146" i="104"/>
  <c r="I146" i="104"/>
  <c r="H114" i="104"/>
  <c r="I114" i="104"/>
  <c r="H236" i="104"/>
  <c r="I236" i="104"/>
  <c r="H228" i="104"/>
  <c r="I228" i="104"/>
  <c r="H220" i="104"/>
  <c r="I220" i="104"/>
  <c r="H212" i="104"/>
  <c r="I212" i="104"/>
  <c r="H204" i="104"/>
  <c r="I204" i="104"/>
  <c r="I196" i="104"/>
  <c r="H196" i="104"/>
  <c r="H188" i="104"/>
  <c r="I188" i="104"/>
  <c r="H180" i="104"/>
  <c r="I180" i="104"/>
  <c r="H172" i="104"/>
  <c r="I172" i="104"/>
  <c r="H164" i="104"/>
  <c r="I164" i="104"/>
  <c r="H156" i="104"/>
  <c r="I156" i="104"/>
  <c r="H148" i="104"/>
  <c r="I148" i="104"/>
  <c r="I140" i="104"/>
  <c r="H140" i="104"/>
  <c r="H132" i="104"/>
  <c r="I132" i="104"/>
  <c r="H124" i="104"/>
  <c r="I124" i="104"/>
  <c r="H116" i="104"/>
  <c r="I116" i="104"/>
  <c r="H108" i="104"/>
  <c r="I108" i="104"/>
  <c r="H100" i="104"/>
  <c r="I100" i="104"/>
  <c r="I92" i="104"/>
  <c r="H92" i="104"/>
  <c r="H84" i="104"/>
  <c r="I84" i="104"/>
  <c r="H76" i="104"/>
  <c r="I76" i="104"/>
  <c r="H218" i="104"/>
  <c r="I218" i="104"/>
  <c r="H186" i="104"/>
  <c r="I186" i="104"/>
  <c r="H154" i="104"/>
  <c r="I154" i="104"/>
  <c r="H122" i="104"/>
  <c r="I122" i="104"/>
  <c r="H90" i="104"/>
  <c r="I90" i="104"/>
  <c r="H243" i="104"/>
  <c r="I243" i="104"/>
  <c r="H235" i="104"/>
  <c r="I235" i="104"/>
  <c r="H227" i="104"/>
  <c r="I227" i="104"/>
  <c r="I219" i="104"/>
  <c r="H219" i="104"/>
  <c r="I211" i="104"/>
  <c r="H211" i="104"/>
  <c r="H203" i="104"/>
  <c r="I203" i="104"/>
  <c r="H195" i="104"/>
  <c r="I195" i="104"/>
  <c r="H187" i="104"/>
  <c r="I187" i="104"/>
  <c r="H179" i="104"/>
  <c r="I179" i="104"/>
  <c r="I171" i="104"/>
  <c r="H171" i="104"/>
  <c r="H163" i="104"/>
  <c r="I163" i="104"/>
  <c r="H155" i="104"/>
  <c r="I155" i="104"/>
  <c r="H147" i="104"/>
  <c r="I147" i="104"/>
  <c r="I139" i="104"/>
  <c r="H139" i="104"/>
  <c r="I131" i="104"/>
  <c r="H131" i="104"/>
  <c r="H123" i="104"/>
  <c r="I123" i="104"/>
  <c r="H115" i="104"/>
  <c r="I115" i="104"/>
  <c r="I107" i="104"/>
  <c r="H107" i="104"/>
  <c r="H99" i="104"/>
  <c r="I99" i="104"/>
  <c r="I91" i="104"/>
  <c r="H91" i="104"/>
  <c r="I83" i="104"/>
  <c r="H83" i="104"/>
  <c r="I75" i="104"/>
  <c r="H75" i="104"/>
  <c r="H129" i="103"/>
  <c r="I129" i="103"/>
  <c r="H121" i="103"/>
  <c r="I121" i="103"/>
  <c r="H117" i="103"/>
  <c r="I117" i="103"/>
  <c r="H109" i="103"/>
  <c r="I109" i="103"/>
  <c r="H101" i="103"/>
  <c r="I101" i="103"/>
  <c r="I132" i="103"/>
  <c r="H132" i="103"/>
  <c r="I128" i="103"/>
  <c r="H128" i="103"/>
  <c r="I124" i="103"/>
  <c r="H124" i="103"/>
  <c r="I120" i="103"/>
  <c r="H120" i="103"/>
  <c r="I116" i="103"/>
  <c r="H116" i="103"/>
  <c r="I112" i="103"/>
  <c r="H112" i="103"/>
  <c r="L112" i="103" s="1"/>
  <c r="I108" i="103"/>
  <c r="H108" i="103"/>
  <c r="L108" i="103" s="1"/>
  <c r="H104" i="103"/>
  <c r="I104" i="103"/>
  <c r="I100" i="103"/>
  <c r="H100" i="103"/>
  <c r="H133" i="103"/>
  <c r="I133" i="103"/>
  <c r="H125" i="103"/>
  <c r="I125" i="103"/>
  <c r="H113" i="103"/>
  <c r="I113" i="103"/>
  <c r="H105" i="103"/>
  <c r="I105" i="103"/>
  <c r="H135" i="103"/>
  <c r="I135" i="103"/>
  <c r="I131" i="103"/>
  <c r="H131" i="103"/>
  <c r="L131" i="103" s="1"/>
  <c r="H127" i="103"/>
  <c r="I127" i="103"/>
  <c r="I123" i="103"/>
  <c r="H123" i="103"/>
  <c r="H119" i="103"/>
  <c r="I119" i="103"/>
  <c r="I115" i="103"/>
  <c r="H115" i="103"/>
  <c r="L115" i="103" s="1"/>
  <c r="H111" i="103"/>
  <c r="I111" i="103"/>
  <c r="I107" i="103"/>
  <c r="H107" i="103"/>
  <c r="H103" i="103"/>
  <c r="I103" i="103"/>
  <c r="I99" i="103"/>
  <c r="H99" i="103"/>
  <c r="L99" i="103" s="1"/>
  <c r="I134" i="103"/>
  <c r="H134" i="103"/>
  <c r="I130" i="103"/>
  <c r="H130" i="103"/>
  <c r="I126" i="103"/>
  <c r="H126" i="103"/>
  <c r="L126" i="103" s="1"/>
  <c r="I122" i="103"/>
  <c r="H122" i="103"/>
  <c r="L122" i="103" s="1"/>
  <c r="I118" i="103"/>
  <c r="H118" i="103"/>
  <c r="I114" i="103"/>
  <c r="H114" i="103"/>
  <c r="I110" i="103"/>
  <c r="H110" i="103"/>
  <c r="L110" i="103" s="1"/>
  <c r="I106" i="103"/>
  <c r="H106" i="103"/>
  <c r="L106" i="103" s="1"/>
  <c r="I102" i="103"/>
  <c r="H102" i="103"/>
  <c r="I98" i="103"/>
  <c r="H98" i="103"/>
  <c r="L13" i="5"/>
  <c r="N61" i="5" s="1"/>
  <c r="I87" i="5"/>
  <c r="I86" i="5"/>
  <c r="I85" i="5"/>
  <c r="I84" i="5"/>
  <c r="I83" i="5"/>
  <c r="I82" i="5"/>
  <c r="I81" i="5"/>
  <c r="I80" i="5"/>
  <c r="I79" i="5"/>
  <c r="I78" i="5"/>
  <c r="I77" i="5"/>
  <c r="I76" i="5"/>
  <c r="D87" i="5"/>
  <c r="D86" i="5"/>
  <c r="D85" i="5"/>
  <c r="D84" i="5"/>
  <c r="D83" i="5"/>
  <c r="D82" i="5"/>
  <c r="D81" i="5"/>
  <c r="D80" i="5"/>
  <c r="D79" i="5"/>
  <c r="D78" i="5"/>
  <c r="D77" i="5"/>
  <c r="L155" i="102" l="1"/>
  <c r="J155" i="102" s="1"/>
  <c r="L151" i="102"/>
  <c r="J151" i="102" s="1"/>
  <c r="L227" i="102"/>
  <c r="J227" i="102" s="1"/>
  <c r="L241" i="101"/>
  <c r="L106" i="101"/>
  <c r="L122" i="101"/>
  <c r="L138" i="101"/>
  <c r="L139" i="100"/>
  <c r="L105" i="107"/>
  <c r="J105" i="107" s="1"/>
  <c r="L137" i="107"/>
  <c r="L201" i="107"/>
  <c r="L233" i="107"/>
  <c r="L138" i="107"/>
  <c r="L170" i="107"/>
  <c r="L234" i="107"/>
  <c r="L94" i="107"/>
  <c r="J94" i="107" s="1"/>
  <c r="L126" i="107"/>
  <c r="L158" i="107"/>
  <c r="L89" i="107"/>
  <c r="L121" i="107"/>
  <c r="L153" i="107"/>
  <c r="J153" i="107" s="1"/>
  <c r="L185" i="107"/>
  <c r="J185" i="107" s="1"/>
  <c r="L217" i="107"/>
  <c r="L90" i="107"/>
  <c r="J90" i="107" s="1"/>
  <c r="L122" i="107"/>
  <c r="L154" i="107"/>
  <c r="L186" i="107"/>
  <c r="L218" i="107"/>
  <c r="L99" i="107"/>
  <c r="J99" i="107" s="1"/>
  <c r="L195" i="107"/>
  <c r="J195" i="107" s="1"/>
  <c r="L132" i="107"/>
  <c r="L228" i="107"/>
  <c r="J228" i="107" s="1"/>
  <c r="L165" i="107"/>
  <c r="J165" i="107" s="1"/>
  <c r="L198" i="107"/>
  <c r="L232" i="106"/>
  <c r="L129" i="106"/>
  <c r="L225" i="106"/>
  <c r="L124" i="106"/>
  <c r="L196" i="106"/>
  <c r="L134" i="106"/>
  <c r="L230" i="106"/>
  <c r="L91" i="106"/>
  <c r="J91" i="106" s="1"/>
  <c r="L187" i="106"/>
  <c r="J187" i="106" s="1"/>
  <c r="L180" i="106"/>
  <c r="L71" i="105"/>
  <c r="J71" i="105" s="1"/>
  <c r="L103" i="105"/>
  <c r="J103" i="105" s="1"/>
  <c r="L135" i="105"/>
  <c r="J135" i="105" s="1"/>
  <c r="L167" i="105"/>
  <c r="J167" i="105" s="1"/>
  <c r="L199" i="105"/>
  <c r="J199" i="105" s="1"/>
  <c r="L231" i="105"/>
  <c r="J231" i="105" s="1"/>
  <c r="L75" i="105"/>
  <c r="J75" i="105" s="1"/>
  <c r="L107" i="105"/>
  <c r="J107" i="105" s="1"/>
  <c r="L139" i="105"/>
  <c r="J139" i="105" s="1"/>
  <c r="L171" i="105"/>
  <c r="J171" i="105" s="1"/>
  <c r="L203" i="105"/>
  <c r="J203" i="105" s="1"/>
  <c r="L80" i="105"/>
  <c r="J80" i="105" s="1"/>
  <c r="L176" i="105"/>
  <c r="J176" i="105" s="1"/>
  <c r="L97" i="105"/>
  <c r="J97" i="105" s="1"/>
  <c r="L209" i="105"/>
  <c r="J209" i="105" s="1"/>
  <c r="L72" i="105"/>
  <c r="J72" i="105" s="1"/>
  <c r="L168" i="105"/>
  <c r="J168" i="105" s="1"/>
  <c r="L89" i="105"/>
  <c r="J89" i="105" s="1"/>
  <c r="L201" i="105"/>
  <c r="J201" i="105" s="1"/>
  <c r="L130" i="105"/>
  <c r="J130" i="105" s="1"/>
  <c r="L226" i="105"/>
  <c r="J226" i="105" s="1"/>
  <c r="L86" i="105"/>
  <c r="J86" i="105" s="1"/>
  <c r="L84" i="105"/>
  <c r="J84" i="105" s="1"/>
  <c r="L180" i="105"/>
  <c r="J180" i="105" s="1"/>
  <c r="L158" i="105"/>
  <c r="J158" i="105" s="1"/>
  <c r="L117" i="105"/>
  <c r="J117" i="105" s="1"/>
  <c r="L213" i="105"/>
  <c r="J213" i="105" s="1"/>
  <c r="L138" i="105"/>
  <c r="J138" i="105" s="1"/>
  <c r="L102" i="105"/>
  <c r="J102" i="105" s="1"/>
  <c r="L92" i="105"/>
  <c r="J92" i="105" s="1"/>
  <c r="L188" i="105"/>
  <c r="J188" i="105" s="1"/>
  <c r="L174" i="105"/>
  <c r="J174" i="105" s="1"/>
  <c r="L125" i="105"/>
  <c r="J125" i="105" s="1"/>
  <c r="L221" i="105"/>
  <c r="J221" i="105" s="1"/>
  <c r="L111" i="105"/>
  <c r="J111" i="105" s="1"/>
  <c r="L143" i="105"/>
  <c r="J143" i="105" s="1"/>
  <c r="L207" i="105"/>
  <c r="J207" i="105" s="1"/>
  <c r="L83" i="105"/>
  <c r="J83" i="105" s="1"/>
  <c r="L115" i="105"/>
  <c r="J115" i="105" s="1"/>
  <c r="L179" i="105"/>
  <c r="J179" i="105" s="1"/>
  <c r="L211" i="105"/>
  <c r="J211" i="105" s="1"/>
  <c r="L119" i="105"/>
  <c r="J119" i="105" s="1"/>
  <c r="L151" i="105"/>
  <c r="J151" i="105" s="1"/>
  <c r="L215" i="105"/>
  <c r="J215" i="105" s="1"/>
  <c r="L91" i="105"/>
  <c r="J91" i="105" s="1"/>
  <c r="L123" i="105"/>
  <c r="J123" i="105" s="1"/>
  <c r="L187" i="105"/>
  <c r="J187" i="105" s="1"/>
  <c r="L219" i="105"/>
  <c r="J219" i="105" s="1"/>
  <c r="L58" i="105"/>
  <c r="J58" i="105" s="1"/>
  <c r="L127" i="105"/>
  <c r="J127" i="105" s="1"/>
  <c r="L159" i="105"/>
  <c r="J159" i="105" s="1"/>
  <c r="L223" i="105"/>
  <c r="J223" i="105" s="1"/>
  <c r="L99" i="105"/>
  <c r="J99" i="105" s="1"/>
  <c r="L131" i="105"/>
  <c r="J131" i="105" s="1"/>
  <c r="L195" i="105"/>
  <c r="J195" i="105" s="1"/>
  <c r="L227" i="105"/>
  <c r="J227" i="105" s="1"/>
  <c r="L235" i="105"/>
  <c r="J235" i="105" s="1"/>
  <c r="L193" i="104"/>
  <c r="L247" i="104"/>
  <c r="L249" i="104"/>
  <c r="L241" i="104"/>
  <c r="L251" i="104"/>
  <c r="L180" i="104"/>
  <c r="L140" i="104"/>
  <c r="L122" i="104"/>
  <c r="J122" i="104" s="1"/>
  <c r="L107" i="104"/>
  <c r="L244" i="104"/>
  <c r="L220" i="104"/>
  <c r="L245" i="104"/>
  <c r="J245" i="104" s="1"/>
  <c r="L102" i="103"/>
  <c r="L118" i="103"/>
  <c r="L120" i="103"/>
  <c r="J120" i="103" s="1"/>
  <c r="L124" i="103"/>
  <c r="L98" i="103"/>
  <c r="J98" i="103" s="1"/>
  <c r="L114" i="103"/>
  <c r="J114" i="103" s="1"/>
  <c r="L107" i="103"/>
  <c r="L123" i="103"/>
  <c r="J123" i="103" s="1"/>
  <c r="L100" i="103"/>
  <c r="L116" i="103"/>
  <c r="L132" i="103"/>
  <c r="J132" i="103" s="1"/>
  <c r="L128" i="103"/>
  <c r="J128" i="103" s="1"/>
  <c r="L113" i="102"/>
  <c r="J113" i="102" s="1"/>
  <c r="L145" i="102"/>
  <c r="J145" i="102" s="1"/>
  <c r="L177" i="102"/>
  <c r="J177" i="102" s="1"/>
  <c r="L209" i="102"/>
  <c r="J209" i="102" s="1"/>
  <c r="L241" i="102"/>
  <c r="J241" i="102" s="1"/>
  <c r="L127" i="102"/>
  <c r="J127" i="102" s="1"/>
  <c r="L211" i="102"/>
  <c r="J211" i="102" s="1"/>
  <c r="L175" i="102"/>
  <c r="J175" i="102" s="1"/>
  <c r="L157" i="102"/>
  <c r="J157" i="102" s="1"/>
  <c r="L115" i="102"/>
  <c r="J115" i="102" s="1"/>
  <c r="L194" i="102"/>
  <c r="J194" i="102" s="1"/>
  <c r="L116" i="101"/>
  <c r="L132" i="101"/>
  <c r="J132" i="101" s="1"/>
  <c r="L148" i="101"/>
  <c r="J148" i="101" s="1"/>
  <c r="L105" i="101"/>
  <c r="J105" i="101" s="1"/>
  <c r="L121" i="101"/>
  <c r="J121" i="101" s="1"/>
  <c r="L137" i="101"/>
  <c r="L153" i="101"/>
  <c r="L169" i="101"/>
  <c r="L185" i="101"/>
  <c r="J185" i="101" s="1"/>
  <c r="L201" i="101"/>
  <c r="J201" i="101" s="1"/>
  <c r="L217" i="101"/>
  <c r="J217" i="101" s="1"/>
  <c r="L233" i="101"/>
  <c r="J233" i="101" s="1"/>
  <c r="L249" i="101"/>
  <c r="J249" i="101" s="1"/>
  <c r="L158" i="101"/>
  <c r="L174" i="101"/>
  <c r="L190" i="101"/>
  <c r="L206" i="101"/>
  <c r="J206" i="101" s="1"/>
  <c r="L222" i="101"/>
  <c r="J222" i="101" s="1"/>
  <c r="L238" i="101"/>
  <c r="J238" i="101" s="1"/>
  <c r="L103" i="101"/>
  <c r="J103" i="101" s="1"/>
  <c r="L119" i="101"/>
  <c r="L135" i="101"/>
  <c r="J135" i="101" s="1"/>
  <c r="L151" i="101"/>
  <c r="J151" i="101" s="1"/>
  <c r="L167" i="101"/>
  <c r="L183" i="101"/>
  <c r="J183" i="101" s="1"/>
  <c r="L199" i="101"/>
  <c r="J199" i="101" s="1"/>
  <c r="L215" i="101"/>
  <c r="J215" i="101" s="1"/>
  <c r="L231" i="101"/>
  <c r="J231" i="101" s="1"/>
  <c r="L247" i="101"/>
  <c r="L164" i="101"/>
  <c r="J164" i="101" s="1"/>
  <c r="L180" i="101"/>
  <c r="L196" i="101"/>
  <c r="L212" i="101"/>
  <c r="J212" i="101" s="1"/>
  <c r="L228" i="101"/>
  <c r="J228" i="101" s="1"/>
  <c r="L244" i="101"/>
  <c r="J244" i="101" s="1"/>
  <c r="L110" i="101"/>
  <c r="J110" i="101" s="1"/>
  <c r="L126" i="101"/>
  <c r="L142" i="101"/>
  <c r="L107" i="101"/>
  <c r="J107" i="101" s="1"/>
  <c r="L123" i="101"/>
  <c r="J123" i="101" s="1"/>
  <c r="L139" i="101"/>
  <c r="L155" i="101"/>
  <c r="J155" i="101" s="1"/>
  <c r="L171" i="101"/>
  <c r="J171" i="101" s="1"/>
  <c r="L187" i="101"/>
  <c r="J187" i="101" s="1"/>
  <c r="L203" i="101"/>
  <c r="L219" i="101"/>
  <c r="J219" i="101" s="1"/>
  <c r="L235" i="101"/>
  <c r="J235" i="101" s="1"/>
  <c r="L104" i="101"/>
  <c r="J104" i="101" s="1"/>
  <c r="L114" i="101"/>
  <c r="J114" i="101" s="1"/>
  <c r="L130" i="101"/>
  <c r="J130" i="101" s="1"/>
  <c r="L146" i="101"/>
  <c r="J146" i="101" s="1"/>
  <c r="L108" i="101"/>
  <c r="J108" i="101" s="1"/>
  <c r="L124" i="101"/>
  <c r="J124" i="101" s="1"/>
  <c r="L140" i="101"/>
  <c r="J140" i="101" s="1"/>
  <c r="L156" i="101"/>
  <c r="L172" i="101"/>
  <c r="J172" i="101" s="1"/>
  <c r="L188" i="101"/>
  <c r="J188" i="101" s="1"/>
  <c r="L204" i="101"/>
  <c r="J204" i="101" s="1"/>
  <c r="L220" i="101"/>
  <c r="J220" i="101" s="1"/>
  <c r="L236" i="101"/>
  <c r="J236" i="101" s="1"/>
  <c r="L102" i="101"/>
  <c r="J102" i="101" s="1"/>
  <c r="L118" i="101"/>
  <c r="J118" i="101" s="1"/>
  <c r="L134" i="101"/>
  <c r="L150" i="101"/>
  <c r="L112" i="101"/>
  <c r="J112" i="101" s="1"/>
  <c r="L128" i="101"/>
  <c r="J128" i="101" s="1"/>
  <c r="L144" i="101"/>
  <c r="J144" i="101" s="1"/>
  <c r="L160" i="101"/>
  <c r="J160" i="101" s="1"/>
  <c r="L176" i="101"/>
  <c r="L192" i="101"/>
  <c r="J192" i="101" s="1"/>
  <c r="L208" i="101"/>
  <c r="L224" i="101"/>
  <c r="L240" i="101"/>
  <c r="J240" i="101" s="1"/>
  <c r="L101" i="101"/>
  <c r="J101" i="101" s="1"/>
  <c r="L117" i="101"/>
  <c r="J117" i="101" s="1"/>
  <c r="L133" i="101"/>
  <c r="J133" i="101" s="1"/>
  <c r="L149" i="101"/>
  <c r="L165" i="101"/>
  <c r="J165" i="101" s="1"/>
  <c r="L181" i="101"/>
  <c r="J181" i="101" s="1"/>
  <c r="L197" i="101"/>
  <c r="J197" i="101" s="1"/>
  <c r="L213" i="101"/>
  <c r="J213" i="101" s="1"/>
  <c r="L229" i="101"/>
  <c r="J229" i="101" s="1"/>
  <c r="L245" i="101"/>
  <c r="J245" i="101" s="1"/>
  <c r="L154" i="101"/>
  <c r="J154" i="101" s="1"/>
  <c r="L170" i="101"/>
  <c r="L186" i="101"/>
  <c r="J186" i="101" s="1"/>
  <c r="L202" i="101"/>
  <c r="J202" i="101" s="1"/>
  <c r="L218" i="101"/>
  <c r="J218" i="101" s="1"/>
  <c r="L234" i="101"/>
  <c r="L115" i="101"/>
  <c r="J115" i="101" s="1"/>
  <c r="L131" i="101"/>
  <c r="J131" i="101" s="1"/>
  <c r="L147" i="101"/>
  <c r="J147" i="101" s="1"/>
  <c r="L163" i="101"/>
  <c r="L179" i="101"/>
  <c r="L195" i="101"/>
  <c r="J195" i="101" s="1"/>
  <c r="L211" i="101"/>
  <c r="L227" i="101"/>
  <c r="L243" i="101"/>
  <c r="J243" i="101" s="1"/>
  <c r="L171" i="100"/>
  <c r="J171" i="100" s="1"/>
  <c r="L132" i="100"/>
  <c r="L124" i="100"/>
  <c r="L156" i="100"/>
  <c r="L235" i="100"/>
  <c r="L164" i="100"/>
  <c r="J164" i="100" s="1"/>
  <c r="D76" i="5"/>
  <c r="F67" i="5"/>
  <c r="L102" i="107"/>
  <c r="L190" i="107"/>
  <c r="J190" i="107" s="1"/>
  <c r="L114" i="107"/>
  <c r="L147" i="107"/>
  <c r="L180" i="107"/>
  <c r="L213" i="107"/>
  <c r="L177" i="107"/>
  <c r="J177" i="107" s="1"/>
  <c r="L210" i="107"/>
  <c r="J210" i="107" s="1"/>
  <c r="L84" i="107"/>
  <c r="L117" i="107"/>
  <c r="L150" i="107"/>
  <c r="J150" i="107" s="1"/>
  <c r="L151" i="104"/>
  <c r="L129" i="104"/>
  <c r="L77" i="104"/>
  <c r="L173" i="104"/>
  <c r="J173" i="104" s="1"/>
  <c r="L127" i="104"/>
  <c r="L136" i="104"/>
  <c r="L105" i="104"/>
  <c r="L130" i="104"/>
  <c r="J130" i="104" s="1"/>
  <c r="L116" i="104"/>
  <c r="L166" i="104"/>
  <c r="L109" i="104"/>
  <c r="L195" i="104"/>
  <c r="J195" i="104" s="1"/>
  <c r="L190" i="104"/>
  <c r="L156" i="104"/>
  <c r="L102" i="104"/>
  <c r="L138" i="104"/>
  <c r="L199" i="104"/>
  <c r="J199" i="104" s="1"/>
  <c r="L177" i="104"/>
  <c r="J177" i="104" s="1"/>
  <c r="L235" i="102"/>
  <c r="J235" i="102" s="1"/>
  <c r="L151" i="107"/>
  <c r="L192" i="107"/>
  <c r="J192" i="107" s="1"/>
  <c r="L88" i="107"/>
  <c r="L169" i="107"/>
  <c r="J169" i="107" s="1"/>
  <c r="L106" i="107"/>
  <c r="J106" i="107" s="1"/>
  <c r="L202" i="107"/>
  <c r="L139" i="107"/>
  <c r="L235" i="107"/>
  <c r="L172" i="107"/>
  <c r="L109" i="107"/>
  <c r="J109" i="107" s="1"/>
  <c r="L205" i="107"/>
  <c r="L142" i="107"/>
  <c r="J142" i="107" s="1"/>
  <c r="L238" i="107"/>
  <c r="J238" i="107" s="1"/>
  <c r="L184" i="107"/>
  <c r="J184" i="107" s="1"/>
  <c r="L143" i="107"/>
  <c r="J143" i="107" s="1"/>
  <c r="L159" i="107"/>
  <c r="L97" i="107"/>
  <c r="J97" i="107" s="1"/>
  <c r="L193" i="107"/>
  <c r="J193" i="107" s="1"/>
  <c r="L130" i="107"/>
  <c r="L226" i="107"/>
  <c r="J226" i="107" s="1"/>
  <c r="L163" i="107"/>
  <c r="L100" i="107"/>
  <c r="L196" i="107"/>
  <c r="J196" i="107" s="1"/>
  <c r="L133" i="107"/>
  <c r="J133" i="107" s="1"/>
  <c r="L229" i="107"/>
  <c r="L166" i="107"/>
  <c r="J166" i="107" s="1"/>
  <c r="L239" i="107"/>
  <c r="L96" i="107"/>
  <c r="J96" i="107" s="1"/>
  <c r="L113" i="107"/>
  <c r="L209" i="107"/>
  <c r="L146" i="107"/>
  <c r="L179" i="107"/>
  <c r="L116" i="107"/>
  <c r="J116" i="107" s="1"/>
  <c r="L212" i="107"/>
  <c r="J212" i="107" s="1"/>
  <c r="L149" i="107"/>
  <c r="J149" i="107" s="1"/>
  <c r="L86" i="107"/>
  <c r="J86" i="107" s="1"/>
  <c r="L182" i="107"/>
  <c r="J182" i="107" s="1"/>
  <c r="L141" i="106"/>
  <c r="J141" i="106" s="1"/>
  <c r="L237" i="106"/>
  <c r="J237" i="106" s="1"/>
  <c r="L193" i="106"/>
  <c r="L65" i="106"/>
  <c r="L161" i="106"/>
  <c r="J161" i="106" s="1"/>
  <c r="L100" i="106"/>
  <c r="L84" i="106"/>
  <c r="L102" i="106"/>
  <c r="L198" i="106"/>
  <c r="J198" i="106" s="1"/>
  <c r="L59" i="106"/>
  <c r="J59" i="106" s="1"/>
  <c r="L155" i="106"/>
  <c r="J155" i="106" s="1"/>
  <c r="L77" i="106"/>
  <c r="L173" i="106"/>
  <c r="L97" i="106"/>
  <c r="L70" i="106"/>
  <c r="L166" i="106"/>
  <c r="L140" i="106"/>
  <c r="J140" i="106" s="1"/>
  <c r="L123" i="106"/>
  <c r="J123" i="106" s="1"/>
  <c r="L219" i="106"/>
  <c r="J219" i="106" s="1"/>
  <c r="L164" i="106"/>
  <c r="J164" i="106" s="1"/>
  <c r="L74" i="106"/>
  <c r="J74" i="106" s="1"/>
  <c r="L122" i="106"/>
  <c r="J122" i="106" s="1"/>
  <c r="L170" i="106"/>
  <c r="J170" i="106" s="1"/>
  <c r="L218" i="106"/>
  <c r="J218" i="106" s="1"/>
  <c r="L152" i="106"/>
  <c r="J152" i="106" s="1"/>
  <c r="L79" i="106"/>
  <c r="J79" i="106" s="1"/>
  <c r="L127" i="106"/>
  <c r="L175" i="106"/>
  <c r="L223" i="106"/>
  <c r="J223" i="106" s="1"/>
  <c r="L144" i="106"/>
  <c r="L147" i="102"/>
  <c r="J147" i="102" s="1"/>
  <c r="L239" i="102"/>
  <c r="J239" i="102" s="1"/>
  <c r="L125" i="102"/>
  <c r="J125" i="102" s="1"/>
  <c r="L162" i="102"/>
  <c r="J162" i="102" s="1"/>
  <c r="L189" i="102"/>
  <c r="J189" i="102" s="1"/>
  <c r="L199" i="102"/>
  <c r="J199" i="102" s="1"/>
  <c r="L226" i="102"/>
  <c r="J226" i="102" s="1"/>
  <c r="L161" i="107"/>
  <c r="L98" i="107"/>
  <c r="J98" i="107" s="1"/>
  <c r="L194" i="107"/>
  <c r="J194" i="107" s="1"/>
  <c r="L131" i="107"/>
  <c r="L227" i="107"/>
  <c r="L164" i="107"/>
  <c r="L101" i="107"/>
  <c r="J101" i="107" s="1"/>
  <c r="L197" i="107"/>
  <c r="J197" i="107" s="1"/>
  <c r="L134" i="107"/>
  <c r="J134" i="107" s="1"/>
  <c r="L230" i="107"/>
  <c r="J230" i="107" s="1"/>
  <c r="L107" i="107"/>
  <c r="J107" i="107" s="1"/>
  <c r="L203" i="107"/>
  <c r="J203" i="107" s="1"/>
  <c r="L140" i="107"/>
  <c r="J140" i="107" s="1"/>
  <c r="L236" i="107"/>
  <c r="J236" i="107" s="1"/>
  <c r="L176" i="107"/>
  <c r="J176" i="107" s="1"/>
  <c r="L208" i="107"/>
  <c r="J208" i="107" s="1"/>
  <c r="L183" i="107"/>
  <c r="J183" i="107" s="1"/>
  <c r="L216" i="107"/>
  <c r="J216" i="107" s="1"/>
  <c r="L191" i="107"/>
  <c r="J191" i="107" s="1"/>
  <c r="L128" i="107"/>
  <c r="J128" i="107" s="1"/>
  <c r="L199" i="107"/>
  <c r="J199" i="107" s="1"/>
  <c r="L232" i="107"/>
  <c r="J232" i="107" s="1"/>
  <c r="L207" i="107"/>
  <c r="J207" i="107" s="1"/>
  <c r="L240" i="107"/>
  <c r="J240" i="107" s="1"/>
  <c r="L119" i="107"/>
  <c r="J119" i="107" s="1"/>
  <c r="L152" i="107"/>
  <c r="J152" i="107" s="1"/>
  <c r="L127" i="107"/>
  <c r="J127" i="107" s="1"/>
  <c r="L223" i="107"/>
  <c r="J223" i="107" s="1"/>
  <c r="L160" i="107"/>
  <c r="J160" i="107" s="1"/>
  <c r="L135" i="107"/>
  <c r="J135" i="107" s="1"/>
  <c r="L231" i="107"/>
  <c r="J231" i="107" s="1"/>
  <c r="L168" i="107"/>
  <c r="J168" i="107" s="1"/>
  <c r="L173" i="107"/>
  <c r="J173" i="107" s="1"/>
  <c r="L110" i="107"/>
  <c r="J110" i="107" s="1"/>
  <c r="L206" i="107"/>
  <c r="J206" i="107" s="1"/>
  <c r="L145" i="107"/>
  <c r="J145" i="107" s="1"/>
  <c r="L241" i="107"/>
  <c r="J241" i="107" s="1"/>
  <c r="L178" i="107"/>
  <c r="J178" i="107" s="1"/>
  <c r="L115" i="107"/>
  <c r="J115" i="107" s="1"/>
  <c r="L211" i="107"/>
  <c r="J211" i="107" s="1"/>
  <c r="L148" i="107"/>
  <c r="J148" i="107" s="1"/>
  <c r="L85" i="107"/>
  <c r="J85" i="107" s="1"/>
  <c r="L181" i="107"/>
  <c r="J181" i="107" s="1"/>
  <c r="L118" i="107"/>
  <c r="J118" i="107" s="1"/>
  <c r="L214" i="107"/>
  <c r="J214" i="107" s="1"/>
  <c r="L222" i="107"/>
  <c r="L175" i="107"/>
  <c r="J175" i="107" s="1"/>
  <c r="L112" i="107"/>
  <c r="J112" i="107" s="1"/>
  <c r="L87" i="107"/>
  <c r="J87" i="107" s="1"/>
  <c r="L120" i="107"/>
  <c r="J120" i="107" s="1"/>
  <c r="L95" i="107"/>
  <c r="J95" i="107" s="1"/>
  <c r="L224" i="107"/>
  <c r="J224" i="107" s="1"/>
  <c r="L103" i="107"/>
  <c r="J103" i="107" s="1"/>
  <c r="L136" i="107"/>
  <c r="J136" i="107" s="1"/>
  <c r="L111" i="107"/>
  <c r="J111" i="107" s="1"/>
  <c r="L144" i="107"/>
  <c r="J144" i="107" s="1"/>
  <c r="L215" i="107"/>
  <c r="J215" i="107" s="1"/>
  <c r="L167" i="107"/>
  <c r="J167" i="107" s="1"/>
  <c r="L104" i="107"/>
  <c r="J104" i="107" s="1"/>
  <c r="L200" i="107"/>
  <c r="J200" i="107" s="1"/>
  <c r="L236" i="105"/>
  <c r="J236" i="105" s="1"/>
  <c r="L66" i="105"/>
  <c r="J66" i="105" s="1"/>
  <c r="L61" i="105"/>
  <c r="J61" i="105" s="1"/>
  <c r="L204" i="105"/>
  <c r="J204" i="105" s="1"/>
  <c r="L145" i="105"/>
  <c r="J145" i="105" s="1"/>
  <c r="L220" i="105"/>
  <c r="J220" i="105" s="1"/>
  <c r="L238" i="105"/>
  <c r="J238" i="105" s="1"/>
  <c r="L144" i="105"/>
  <c r="J144" i="105" s="1"/>
  <c r="L63" i="105"/>
  <c r="J63" i="105" s="1"/>
  <c r="L210" i="105"/>
  <c r="J210" i="105" s="1"/>
  <c r="L126" i="105"/>
  <c r="J126" i="105" s="1"/>
  <c r="L65" i="105"/>
  <c r="J65" i="105" s="1"/>
  <c r="L160" i="105"/>
  <c r="J160" i="105" s="1"/>
  <c r="L81" i="105"/>
  <c r="J81" i="105" s="1"/>
  <c r="L193" i="105"/>
  <c r="J193" i="105" s="1"/>
  <c r="L122" i="105"/>
  <c r="J122" i="105" s="1"/>
  <c r="L218" i="105"/>
  <c r="J218" i="105" s="1"/>
  <c r="L70" i="105"/>
  <c r="J70" i="105" s="1"/>
  <c r="L76" i="105"/>
  <c r="J76" i="105" s="1"/>
  <c r="L172" i="105"/>
  <c r="J172" i="105" s="1"/>
  <c r="L142" i="105"/>
  <c r="J142" i="105" s="1"/>
  <c r="L109" i="105"/>
  <c r="J109" i="105" s="1"/>
  <c r="L205" i="105"/>
  <c r="J205" i="105" s="1"/>
  <c r="L134" i="105"/>
  <c r="J134" i="105" s="1"/>
  <c r="L162" i="105"/>
  <c r="J162" i="105" s="1"/>
  <c r="L149" i="105"/>
  <c r="J149" i="105" s="1"/>
  <c r="L166" i="105"/>
  <c r="J166" i="105" s="1"/>
  <c r="L132" i="105"/>
  <c r="J132" i="105" s="1"/>
  <c r="L128" i="105"/>
  <c r="J128" i="105" s="1"/>
  <c r="L198" i="105"/>
  <c r="J198" i="105" s="1"/>
  <c r="L169" i="105"/>
  <c r="J169" i="105" s="1"/>
  <c r="L202" i="105"/>
  <c r="J202" i="105" s="1"/>
  <c r="L189" i="105"/>
  <c r="J189" i="105" s="1"/>
  <c r="L59" i="105"/>
  <c r="J59" i="105" s="1"/>
  <c r="L79" i="105"/>
  <c r="J79" i="105" s="1"/>
  <c r="L175" i="105"/>
  <c r="J175" i="105" s="1"/>
  <c r="L147" i="105"/>
  <c r="J147" i="105" s="1"/>
  <c r="L108" i="105"/>
  <c r="J108" i="105" s="1"/>
  <c r="L200" i="105"/>
  <c r="J200" i="105" s="1"/>
  <c r="L116" i="105"/>
  <c r="J116" i="105" s="1"/>
  <c r="L112" i="105"/>
  <c r="J112" i="105" s="1"/>
  <c r="L124" i="105"/>
  <c r="J124" i="105" s="1"/>
  <c r="L216" i="105"/>
  <c r="J216" i="105" s="1"/>
  <c r="L239" i="105"/>
  <c r="J239" i="105" s="1"/>
  <c r="L136" i="105"/>
  <c r="J136" i="105" s="1"/>
  <c r="L148" i="105"/>
  <c r="J148" i="105" s="1"/>
  <c r="L60" i="105"/>
  <c r="J60" i="105" s="1"/>
  <c r="L110" i="105"/>
  <c r="J110" i="105" s="1"/>
  <c r="L237" i="105"/>
  <c r="J237" i="105" s="1"/>
  <c r="L129" i="105"/>
  <c r="J129" i="105" s="1"/>
  <c r="L141" i="105"/>
  <c r="J141" i="105" s="1"/>
  <c r="L212" i="105"/>
  <c r="J212" i="105" s="1"/>
  <c r="L234" i="105"/>
  <c r="J234" i="105" s="1"/>
  <c r="L153" i="105"/>
  <c r="J153" i="105" s="1"/>
  <c r="L165" i="105"/>
  <c r="J165" i="105" s="1"/>
  <c r="L90" i="105"/>
  <c r="J90" i="105" s="1"/>
  <c r="L140" i="105"/>
  <c r="J140" i="105" s="1"/>
  <c r="L194" i="105"/>
  <c r="J194" i="105" s="1"/>
  <c r="L181" i="105"/>
  <c r="J181" i="105" s="1"/>
  <c r="L106" i="105"/>
  <c r="J106" i="105" s="1"/>
  <c r="L156" i="105"/>
  <c r="J156" i="105" s="1"/>
  <c r="L152" i="105"/>
  <c r="J152" i="105" s="1"/>
  <c r="L164" i="105"/>
  <c r="J164" i="105" s="1"/>
  <c r="L87" i="105"/>
  <c r="J87" i="105" s="1"/>
  <c r="L183" i="105"/>
  <c r="J183" i="105" s="1"/>
  <c r="L62" i="105"/>
  <c r="J62" i="105" s="1"/>
  <c r="L155" i="105"/>
  <c r="J155" i="105" s="1"/>
  <c r="L154" i="105"/>
  <c r="J154" i="105" s="1"/>
  <c r="L206" i="105"/>
  <c r="J206" i="105" s="1"/>
  <c r="L137" i="105"/>
  <c r="J137" i="105" s="1"/>
  <c r="L230" i="105"/>
  <c r="J230" i="105" s="1"/>
  <c r="L208" i="105"/>
  <c r="J208" i="105" s="1"/>
  <c r="L82" i="105"/>
  <c r="J82" i="105" s="1"/>
  <c r="L69" i="105"/>
  <c r="J69" i="105" s="1"/>
  <c r="L186" i="105"/>
  <c r="J186" i="105" s="1"/>
  <c r="L78" i="105"/>
  <c r="J78" i="105" s="1"/>
  <c r="L98" i="105"/>
  <c r="J98" i="105" s="1"/>
  <c r="L85" i="105"/>
  <c r="J85" i="105" s="1"/>
  <c r="L177" i="105"/>
  <c r="J177" i="105" s="1"/>
  <c r="L93" i="105"/>
  <c r="J93" i="105" s="1"/>
  <c r="L185" i="105"/>
  <c r="J185" i="105" s="1"/>
  <c r="L101" i="105"/>
  <c r="J101" i="105" s="1"/>
  <c r="L192" i="105"/>
  <c r="J192" i="105" s="1"/>
  <c r="L214" i="105"/>
  <c r="J214" i="105" s="1"/>
  <c r="L104" i="105"/>
  <c r="J104" i="105" s="1"/>
  <c r="L74" i="105"/>
  <c r="J74" i="105" s="1"/>
  <c r="L64" i="105"/>
  <c r="J64" i="105" s="1"/>
  <c r="L120" i="105"/>
  <c r="J120" i="105" s="1"/>
  <c r="L182" i="105"/>
  <c r="J182" i="105" s="1"/>
  <c r="L161" i="105"/>
  <c r="J161" i="105" s="1"/>
  <c r="L77" i="105"/>
  <c r="J77" i="105" s="1"/>
  <c r="L113" i="105"/>
  <c r="J113" i="105" s="1"/>
  <c r="L94" i="105"/>
  <c r="J94" i="105" s="1"/>
  <c r="L225" i="105"/>
  <c r="J225" i="105" s="1"/>
  <c r="L73" i="105"/>
  <c r="J73" i="105" s="1"/>
  <c r="L68" i="105"/>
  <c r="J68" i="105" s="1"/>
  <c r="L95" i="105"/>
  <c r="J95" i="105" s="1"/>
  <c r="L191" i="105"/>
  <c r="J191" i="105" s="1"/>
  <c r="L67" i="105"/>
  <c r="J67" i="105" s="1"/>
  <c r="L163" i="105"/>
  <c r="J163" i="105" s="1"/>
  <c r="L96" i="105"/>
  <c r="J96" i="105" s="1"/>
  <c r="L150" i="105"/>
  <c r="J150" i="105" s="1"/>
  <c r="L170" i="105"/>
  <c r="J170" i="105" s="1"/>
  <c r="L157" i="105"/>
  <c r="J157" i="105" s="1"/>
  <c r="L178" i="105"/>
  <c r="J178" i="105" s="1"/>
  <c r="L228" i="105"/>
  <c r="J228" i="105" s="1"/>
  <c r="L224" i="105"/>
  <c r="J224" i="105" s="1"/>
  <c r="L173" i="105"/>
  <c r="J173" i="105" s="1"/>
  <c r="L105" i="105"/>
  <c r="J105" i="105" s="1"/>
  <c r="L222" i="105"/>
  <c r="J222" i="105" s="1"/>
  <c r="L114" i="105"/>
  <c r="J114" i="105" s="1"/>
  <c r="L197" i="105"/>
  <c r="J197" i="105" s="1"/>
  <c r="L232" i="105"/>
  <c r="J232" i="105" s="1"/>
  <c r="L99" i="104"/>
  <c r="L163" i="104"/>
  <c r="J163" i="104" s="1"/>
  <c r="L227" i="104"/>
  <c r="L124" i="104"/>
  <c r="L230" i="104"/>
  <c r="L152" i="104"/>
  <c r="J152" i="104" s="1"/>
  <c r="L216" i="104"/>
  <c r="L188" i="104"/>
  <c r="L114" i="104"/>
  <c r="L134" i="104"/>
  <c r="J134" i="104" s="1"/>
  <c r="L198" i="104"/>
  <c r="J198" i="104" s="1"/>
  <c r="L178" i="104"/>
  <c r="J178" i="104" s="1"/>
  <c r="L120" i="104"/>
  <c r="J120" i="104" s="1"/>
  <c r="L171" i="104"/>
  <c r="J171" i="104" s="1"/>
  <c r="L196" i="104"/>
  <c r="J196" i="104" s="1"/>
  <c r="L101" i="104"/>
  <c r="J101" i="104" s="1"/>
  <c r="L165" i="104"/>
  <c r="J165" i="104" s="1"/>
  <c r="L229" i="104"/>
  <c r="J229" i="104" s="1"/>
  <c r="L119" i="104"/>
  <c r="J119" i="104" s="1"/>
  <c r="L97" i="104"/>
  <c r="J97" i="104" s="1"/>
  <c r="L161" i="104"/>
  <c r="J161" i="104" s="1"/>
  <c r="L225" i="104"/>
  <c r="J225" i="104" s="1"/>
  <c r="L169" i="104"/>
  <c r="J169" i="104" s="1"/>
  <c r="L218" i="104"/>
  <c r="J218" i="104" s="1"/>
  <c r="L123" i="104"/>
  <c r="L90" i="104"/>
  <c r="J90" i="104" s="1"/>
  <c r="L98" i="104"/>
  <c r="L94" i="104"/>
  <c r="L155" i="104"/>
  <c r="L187" i="104"/>
  <c r="J187" i="104" s="1"/>
  <c r="L170" i="104"/>
  <c r="L210" i="104"/>
  <c r="J210" i="104" s="1"/>
  <c r="L118" i="104"/>
  <c r="L182" i="104"/>
  <c r="J182" i="104" s="1"/>
  <c r="L82" i="104"/>
  <c r="L104" i="104"/>
  <c r="L168" i="104"/>
  <c r="L112" i="104"/>
  <c r="J112" i="104" s="1"/>
  <c r="L184" i="104"/>
  <c r="L183" i="104"/>
  <c r="J183" i="104" s="1"/>
  <c r="L117" i="104"/>
  <c r="J117" i="104" s="1"/>
  <c r="L84" i="104"/>
  <c r="J84" i="104" s="1"/>
  <c r="L148" i="104"/>
  <c r="J148" i="104" s="1"/>
  <c r="L158" i="104"/>
  <c r="J158" i="104" s="1"/>
  <c r="L222" i="104"/>
  <c r="J222" i="104" s="1"/>
  <c r="L203" i="104"/>
  <c r="J203" i="104" s="1"/>
  <c r="L110" i="104"/>
  <c r="J110" i="104" s="1"/>
  <c r="L174" i="104"/>
  <c r="J174" i="104" s="1"/>
  <c r="L238" i="104"/>
  <c r="L87" i="104"/>
  <c r="J87" i="104" s="1"/>
  <c r="L215" i="104"/>
  <c r="L96" i="104"/>
  <c r="L141" i="104"/>
  <c r="J141" i="104" s="1"/>
  <c r="L205" i="104"/>
  <c r="J205" i="104" s="1"/>
  <c r="L95" i="104"/>
  <c r="J95" i="104" s="1"/>
  <c r="L159" i="104"/>
  <c r="L137" i="104"/>
  <c r="J137" i="104" s="1"/>
  <c r="L201" i="104"/>
  <c r="J201" i="104" s="1"/>
  <c r="L186" i="104"/>
  <c r="L176" i="104"/>
  <c r="J176" i="104" s="1"/>
  <c r="L74" i="104"/>
  <c r="J74" i="104" s="1"/>
  <c r="L100" i="104"/>
  <c r="J100" i="104" s="1"/>
  <c r="L154" i="104"/>
  <c r="J154" i="104" s="1"/>
  <c r="L147" i="104"/>
  <c r="J147" i="104" s="1"/>
  <c r="L200" i="104"/>
  <c r="L228" i="104"/>
  <c r="J228" i="104" s="1"/>
  <c r="L181" i="104"/>
  <c r="J181" i="104" s="1"/>
  <c r="L212" i="104"/>
  <c r="J212" i="104" s="1"/>
  <c r="L242" i="104"/>
  <c r="J242" i="104" s="1"/>
  <c r="L80" i="104"/>
  <c r="J80" i="104" s="1"/>
  <c r="L144" i="104"/>
  <c r="J144" i="104" s="1"/>
  <c r="L164" i="104"/>
  <c r="J164" i="104" s="1"/>
  <c r="L108" i="104"/>
  <c r="L130" i="103"/>
  <c r="J130" i="103" s="1"/>
  <c r="L134" i="103"/>
  <c r="L111" i="103"/>
  <c r="J111" i="103" s="1"/>
  <c r="L129" i="103"/>
  <c r="J129" i="103" s="1"/>
  <c r="L127" i="103"/>
  <c r="L135" i="103"/>
  <c r="L119" i="103"/>
  <c r="J119" i="103" s="1"/>
  <c r="L104" i="103"/>
  <c r="J104" i="103" s="1"/>
  <c r="L105" i="103"/>
  <c r="J105" i="103" s="1"/>
  <c r="L113" i="103"/>
  <c r="L101" i="103"/>
  <c r="J101" i="103" s="1"/>
  <c r="L125" i="103"/>
  <c r="J125" i="103" s="1"/>
  <c r="L109" i="103"/>
  <c r="J109" i="103" s="1"/>
  <c r="L103" i="103"/>
  <c r="L133" i="103"/>
  <c r="J133" i="103" s="1"/>
  <c r="L117" i="103"/>
  <c r="J117" i="103" s="1"/>
  <c r="L121" i="103"/>
  <c r="J121" i="103" s="1"/>
  <c r="L159" i="100"/>
  <c r="J159" i="100" s="1"/>
  <c r="L126" i="100"/>
  <c r="J126" i="100" s="1"/>
  <c r="L134" i="100"/>
  <c r="L158" i="100"/>
  <c r="L166" i="100"/>
  <c r="L190" i="100"/>
  <c r="L111" i="100"/>
  <c r="L188" i="100"/>
  <c r="J188" i="100" s="1"/>
  <c r="L120" i="100"/>
  <c r="J120" i="100" s="1"/>
  <c r="L152" i="100"/>
  <c r="J152" i="100" s="1"/>
  <c r="L184" i="100"/>
  <c r="L224" i="100"/>
  <c r="J224" i="100" s="1"/>
  <c r="L240" i="100"/>
  <c r="L123" i="100"/>
  <c r="J123" i="100" s="1"/>
  <c r="L155" i="100"/>
  <c r="J155" i="100" s="1"/>
  <c r="L119" i="100"/>
  <c r="L143" i="100"/>
  <c r="J143" i="100" s="1"/>
  <c r="L239" i="100"/>
  <c r="J239" i="100" s="1"/>
  <c r="L114" i="100"/>
  <c r="L122" i="100"/>
  <c r="L130" i="100"/>
  <c r="L146" i="100"/>
  <c r="J146" i="100" s="1"/>
  <c r="L154" i="100"/>
  <c r="J154" i="100" s="1"/>
  <c r="L162" i="100"/>
  <c r="J162" i="100" s="1"/>
  <c r="L178" i="100"/>
  <c r="J178" i="100" s="1"/>
  <c r="L186" i="100"/>
  <c r="J186" i="100" s="1"/>
  <c r="L194" i="100"/>
  <c r="L163" i="100"/>
  <c r="L167" i="100"/>
  <c r="L93" i="104"/>
  <c r="J93" i="104" s="1"/>
  <c r="L157" i="104"/>
  <c r="J157" i="104" s="1"/>
  <c r="L221" i="104"/>
  <c r="J221" i="104" s="1"/>
  <c r="L111" i="104"/>
  <c r="J111" i="104" s="1"/>
  <c r="L175" i="104"/>
  <c r="J175" i="104" s="1"/>
  <c r="L239" i="104"/>
  <c r="J239" i="104" s="1"/>
  <c r="L89" i="104"/>
  <c r="J89" i="104" s="1"/>
  <c r="L153" i="104"/>
  <c r="J153" i="104" s="1"/>
  <c r="L217" i="104"/>
  <c r="J217" i="104" s="1"/>
  <c r="L235" i="104"/>
  <c r="L132" i="104"/>
  <c r="J132" i="104" s="1"/>
  <c r="L146" i="104"/>
  <c r="J146" i="104" s="1"/>
  <c r="L78" i="104"/>
  <c r="J78" i="104" s="1"/>
  <c r="L142" i="104"/>
  <c r="J142" i="104" s="1"/>
  <c r="L206" i="104"/>
  <c r="J206" i="104" s="1"/>
  <c r="L226" i="104"/>
  <c r="J226" i="104" s="1"/>
  <c r="L128" i="104"/>
  <c r="J128" i="104" s="1"/>
  <c r="L192" i="104"/>
  <c r="J192" i="104" s="1"/>
  <c r="L106" i="104"/>
  <c r="J106" i="104" s="1"/>
  <c r="L233" i="104"/>
  <c r="J233" i="104" s="1"/>
  <c r="L115" i="104"/>
  <c r="J115" i="104" s="1"/>
  <c r="L179" i="104"/>
  <c r="J179" i="104" s="1"/>
  <c r="L243" i="104"/>
  <c r="J243" i="104" s="1"/>
  <c r="L76" i="104"/>
  <c r="J76" i="104" s="1"/>
  <c r="L204" i="104"/>
  <c r="L194" i="104"/>
  <c r="L86" i="104"/>
  <c r="J86" i="104" s="1"/>
  <c r="L150" i="104"/>
  <c r="J150" i="104" s="1"/>
  <c r="L214" i="104"/>
  <c r="L162" i="104"/>
  <c r="J162" i="104" s="1"/>
  <c r="L135" i="104"/>
  <c r="J135" i="104" s="1"/>
  <c r="L208" i="104"/>
  <c r="L202" i="104"/>
  <c r="L250" i="104"/>
  <c r="J250" i="104" s="1"/>
  <c r="L131" i="104"/>
  <c r="J131" i="104" s="1"/>
  <c r="L92" i="104"/>
  <c r="J92" i="104" s="1"/>
  <c r="L125" i="104"/>
  <c r="J125" i="104" s="1"/>
  <c r="L189" i="104"/>
  <c r="J189" i="104" s="1"/>
  <c r="L79" i="104"/>
  <c r="J79" i="104" s="1"/>
  <c r="L143" i="104"/>
  <c r="J143" i="104" s="1"/>
  <c r="L207" i="104"/>
  <c r="J207" i="104" s="1"/>
  <c r="L88" i="104"/>
  <c r="J88" i="104" s="1"/>
  <c r="L121" i="104"/>
  <c r="J121" i="104" s="1"/>
  <c r="L185" i="104"/>
  <c r="J185" i="104" s="1"/>
  <c r="L234" i="104"/>
  <c r="J234" i="104" s="1"/>
  <c r="L246" i="104"/>
  <c r="J246" i="104" s="1"/>
  <c r="L75" i="104"/>
  <c r="J75" i="104" s="1"/>
  <c r="L139" i="104"/>
  <c r="J139" i="104" s="1"/>
  <c r="L133" i="104"/>
  <c r="J133" i="104" s="1"/>
  <c r="L197" i="104"/>
  <c r="J197" i="104" s="1"/>
  <c r="L160" i="104"/>
  <c r="J160" i="104" s="1"/>
  <c r="L83" i="104"/>
  <c r="J83" i="104" s="1"/>
  <c r="L211" i="104"/>
  <c r="J211" i="104" s="1"/>
  <c r="L223" i="104"/>
  <c r="J223" i="104" s="1"/>
  <c r="L172" i="104"/>
  <c r="J172" i="104" s="1"/>
  <c r="L236" i="104"/>
  <c r="J236" i="104" s="1"/>
  <c r="L232" i="104"/>
  <c r="L91" i="104"/>
  <c r="J91" i="104" s="1"/>
  <c r="L219" i="104"/>
  <c r="J219" i="104" s="1"/>
  <c r="L85" i="104"/>
  <c r="J85" i="104" s="1"/>
  <c r="L149" i="104"/>
  <c r="J149" i="104" s="1"/>
  <c r="L213" i="104"/>
  <c r="J213" i="104" s="1"/>
  <c r="L103" i="104"/>
  <c r="J103" i="104" s="1"/>
  <c r="L167" i="104"/>
  <c r="J167" i="104" s="1"/>
  <c r="L231" i="104"/>
  <c r="J231" i="104" s="1"/>
  <c r="L240" i="104"/>
  <c r="J240" i="104" s="1"/>
  <c r="L81" i="104"/>
  <c r="J81" i="104" s="1"/>
  <c r="L145" i="104"/>
  <c r="J145" i="104" s="1"/>
  <c r="L209" i="104"/>
  <c r="J209" i="104" s="1"/>
  <c r="L248" i="104"/>
  <c r="J248" i="104" s="1"/>
  <c r="L176" i="106"/>
  <c r="L62" i="106"/>
  <c r="J62" i="106" s="1"/>
  <c r="L94" i="106"/>
  <c r="J94" i="106" s="1"/>
  <c r="L126" i="106"/>
  <c r="L158" i="106"/>
  <c r="L190" i="106"/>
  <c r="L222" i="106"/>
  <c r="L236" i="106"/>
  <c r="L83" i="106"/>
  <c r="J83" i="106" s="1"/>
  <c r="L115" i="106"/>
  <c r="J115" i="106" s="1"/>
  <c r="L147" i="106"/>
  <c r="J147" i="106" s="1"/>
  <c r="L179" i="106"/>
  <c r="J179" i="106" s="1"/>
  <c r="L211" i="106"/>
  <c r="J211" i="106" s="1"/>
  <c r="L160" i="106"/>
  <c r="J160" i="106" s="1"/>
  <c r="L148" i="106"/>
  <c r="J148" i="106" s="1"/>
  <c r="L228" i="106"/>
  <c r="J228" i="106" s="1"/>
  <c r="L82" i="106"/>
  <c r="J82" i="106" s="1"/>
  <c r="L114" i="106"/>
  <c r="J114" i="106" s="1"/>
  <c r="L146" i="106"/>
  <c r="J146" i="106" s="1"/>
  <c r="L178" i="106"/>
  <c r="J178" i="106" s="1"/>
  <c r="L210" i="106"/>
  <c r="J210" i="106" s="1"/>
  <c r="L184" i="106"/>
  <c r="J184" i="106" s="1"/>
  <c r="L71" i="106"/>
  <c r="L103" i="106"/>
  <c r="L135" i="106"/>
  <c r="L167" i="106"/>
  <c r="J167" i="106" s="1"/>
  <c r="L199" i="106"/>
  <c r="L231" i="106"/>
  <c r="J231" i="106" s="1"/>
  <c r="L212" i="106"/>
  <c r="J212" i="106" s="1"/>
  <c r="L156" i="106"/>
  <c r="J156" i="106" s="1"/>
  <c r="L54" i="106"/>
  <c r="L86" i="106"/>
  <c r="J86" i="106" s="1"/>
  <c r="L118" i="106"/>
  <c r="L150" i="106"/>
  <c r="J150" i="106" s="1"/>
  <c r="L182" i="106"/>
  <c r="J182" i="106" s="1"/>
  <c r="L214" i="106"/>
  <c r="L204" i="106"/>
  <c r="L75" i="106"/>
  <c r="J75" i="106" s="1"/>
  <c r="L107" i="106"/>
  <c r="L139" i="106"/>
  <c r="L171" i="106"/>
  <c r="L203" i="106"/>
  <c r="J203" i="106" s="1"/>
  <c r="L235" i="106"/>
  <c r="J235" i="106" s="1"/>
  <c r="L132" i="106"/>
  <c r="J132" i="106" s="1"/>
  <c r="L224" i="106"/>
  <c r="J224" i="106" s="1"/>
  <c r="L81" i="106"/>
  <c r="J81" i="106" s="1"/>
  <c r="L113" i="106"/>
  <c r="J113" i="106" s="1"/>
  <c r="L145" i="106"/>
  <c r="J145" i="106" s="1"/>
  <c r="L177" i="106"/>
  <c r="L209" i="106"/>
  <c r="J209" i="106" s="1"/>
  <c r="L60" i="106"/>
  <c r="J60" i="106" s="1"/>
  <c r="L64" i="106"/>
  <c r="L120" i="106"/>
  <c r="L53" i="106"/>
  <c r="J53" i="106" s="1"/>
  <c r="L85" i="106"/>
  <c r="L117" i="106"/>
  <c r="L149" i="106"/>
  <c r="L181" i="106"/>
  <c r="J181" i="106" s="1"/>
  <c r="L213" i="106"/>
  <c r="J213" i="106" s="1"/>
  <c r="L72" i="106"/>
  <c r="J72" i="106" s="1"/>
  <c r="L76" i="106"/>
  <c r="J76" i="106" s="1"/>
  <c r="L57" i="106"/>
  <c r="J57" i="106" s="1"/>
  <c r="L89" i="106"/>
  <c r="L121" i="106"/>
  <c r="J121" i="106" s="1"/>
  <c r="L153" i="106"/>
  <c r="L185" i="106"/>
  <c r="J185" i="106" s="1"/>
  <c r="L217" i="106"/>
  <c r="J217" i="106" s="1"/>
  <c r="L80" i="106"/>
  <c r="J80" i="106" s="1"/>
  <c r="L96" i="106"/>
  <c r="J96" i="106" s="1"/>
  <c r="L56" i="106"/>
  <c r="J56" i="106" s="1"/>
  <c r="L61" i="106"/>
  <c r="L93" i="106"/>
  <c r="L125" i="106"/>
  <c r="L157" i="106"/>
  <c r="J157" i="106" s="1"/>
  <c r="L189" i="106"/>
  <c r="J189" i="106" s="1"/>
  <c r="L221" i="106"/>
  <c r="J221" i="106" s="1"/>
  <c r="L88" i="106"/>
  <c r="J88" i="106" s="1"/>
  <c r="L108" i="106"/>
  <c r="J108" i="106" s="1"/>
  <c r="L68" i="106"/>
  <c r="L188" i="106"/>
  <c r="L66" i="106"/>
  <c r="J66" i="106" s="1"/>
  <c r="L98" i="106"/>
  <c r="J98" i="106" s="1"/>
  <c r="L130" i="106"/>
  <c r="J130" i="106" s="1"/>
  <c r="L162" i="106"/>
  <c r="J162" i="106" s="1"/>
  <c r="L194" i="106"/>
  <c r="J194" i="106" s="1"/>
  <c r="L226" i="106"/>
  <c r="J226" i="106" s="1"/>
  <c r="L55" i="106"/>
  <c r="J55" i="106" s="1"/>
  <c r="L87" i="106"/>
  <c r="J87" i="106" s="1"/>
  <c r="L119" i="106"/>
  <c r="J119" i="106" s="1"/>
  <c r="L151" i="106"/>
  <c r="J151" i="106" s="1"/>
  <c r="L183" i="106"/>
  <c r="J183" i="106" s="1"/>
  <c r="L215" i="106"/>
  <c r="J215" i="106" s="1"/>
  <c r="L172" i="106"/>
  <c r="J172" i="106" s="1"/>
  <c r="L69" i="106"/>
  <c r="J69" i="106" s="1"/>
  <c r="L101" i="106"/>
  <c r="J101" i="106" s="1"/>
  <c r="L133" i="106"/>
  <c r="J133" i="106" s="1"/>
  <c r="L165" i="106"/>
  <c r="L197" i="106"/>
  <c r="J197" i="106" s="1"/>
  <c r="L229" i="106"/>
  <c r="J229" i="106" s="1"/>
  <c r="L116" i="106"/>
  <c r="L92" i="106"/>
  <c r="L73" i="106"/>
  <c r="J73" i="106" s="1"/>
  <c r="L105" i="106"/>
  <c r="L137" i="106"/>
  <c r="L169" i="106"/>
  <c r="L201" i="106"/>
  <c r="J201" i="106" s="1"/>
  <c r="L233" i="106"/>
  <c r="J233" i="106" s="1"/>
  <c r="L104" i="106"/>
  <c r="J104" i="106" s="1"/>
  <c r="L136" i="106"/>
  <c r="J136" i="106" s="1"/>
  <c r="L216" i="106"/>
  <c r="J216" i="106" s="1"/>
  <c r="L78" i="106"/>
  <c r="J78" i="106" s="1"/>
  <c r="L110" i="106"/>
  <c r="J110" i="106" s="1"/>
  <c r="L142" i="106"/>
  <c r="L174" i="106"/>
  <c r="J174" i="106" s="1"/>
  <c r="L206" i="106"/>
  <c r="L238" i="106"/>
  <c r="L168" i="106"/>
  <c r="J168" i="106" s="1"/>
  <c r="L67" i="106"/>
  <c r="J67" i="106" s="1"/>
  <c r="L99" i="106"/>
  <c r="J99" i="106" s="1"/>
  <c r="L131" i="106"/>
  <c r="J131" i="106" s="1"/>
  <c r="L163" i="106"/>
  <c r="J163" i="106" s="1"/>
  <c r="L195" i="106"/>
  <c r="J195" i="106" s="1"/>
  <c r="L227" i="106"/>
  <c r="J227" i="106" s="1"/>
  <c r="L200" i="106"/>
  <c r="J200" i="106" s="1"/>
  <c r="J102" i="103"/>
  <c r="J110" i="103"/>
  <c r="J118" i="103"/>
  <c r="J134" i="103"/>
  <c r="J112" i="103"/>
  <c r="J122" i="103"/>
  <c r="J99" i="103"/>
  <c r="J107" i="103"/>
  <c r="J115" i="103"/>
  <c r="J116" i="103"/>
  <c r="J124" i="103"/>
  <c r="J103" i="103"/>
  <c r="J127" i="103"/>
  <c r="J135" i="103"/>
  <c r="J113" i="103"/>
  <c r="J131" i="103"/>
  <c r="J100" i="103"/>
  <c r="J108" i="103"/>
  <c r="L129" i="102"/>
  <c r="J129" i="102" s="1"/>
  <c r="L161" i="102"/>
  <c r="J161" i="102" s="1"/>
  <c r="L193" i="102"/>
  <c r="J193" i="102" s="1"/>
  <c r="L225" i="102"/>
  <c r="J225" i="102" s="1"/>
  <c r="L159" i="102"/>
  <c r="J159" i="102" s="1"/>
  <c r="L243" i="102"/>
  <c r="J243" i="102" s="1"/>
  <c r="L174" i="102"/>
  <c r="J174" i="102" s="1"/>
  <c r="L206" i="102"/>
  <c r="J206" i="102" s="1"/>
  <c r="L238" i="102"/>
  <c r="J238" i="102" s="1"/>
  <c r="L183" i="102"/>
  <c r="J183" i="102" s="1"/>
  <c r="L179" i="102"/>
  <c r="J179" i="102" s="1"/>
  <c r="L150" i="102"/>
  <c r="J150" i="102" s="1"/>
  <c r="L182" i="102"/>
  <c r="J182" i="102" s="1"/>
  <c r="L214" i="102"/>
  <c r="J214" i="102" s="1"/>
  <c r="L131" i="102"/>
  <c r="J131" i="102" s="1"/>
  <c r="L207" i="102"/>
  <c r="J207" i="102" s="1"/>
  <c r="L203" i="102"/>
  <c r="J203" i="102" s="1"/>
  <c r="L171" i="102"/>
  <c r="J171" i="102" s="1"/>
  <c r="L178" i="102"/>
  <c r="J178" i="102" s="1"/>
  <c r="L210" i="102"/>
  <c r="J210" i="102" s="1"/>
  <c r="L242" i="102"/>
  <c r="J242" i="102" s="1"/>
  <c r="L119" i="102"/>
  <c r="J119" i="102" s="1"/>
  <c r="L195" i="102"/>
  <c r="J195" i="102" s="1"/>
  <c r="L134" i="102"/>
  <c r="J134" i="102" s="1"/>
  <c r="L135" i="102"/>
  <c r="J135" i="102" s="1"/>
  <c r="L223" i="102"/>
  <c r="J223" i="102" s="1"/>
  <c r="L166" i="102"/>
  <c r="J166" i="102" s="1"/>
  <c r="L198" i="102"/>
  <c r="J198" i="102" s="1"/>
  <c r="L230" i="102"/>
  <c r="J230" i="102" s="1"/>
  <c r="L167" i="102"/>
  <c r="J167" i="102" s="1"/>
  <c r="L127" i="100"/>
  <c r="J127" i="100" s="1"/>
  <c r="L140" i="100"/>
  <c r="J140" i="100" s="1"/>
  <c r="L172" i="100"/>
  <c r="J172" i="100" s="1"/>
  <c r="L223" i="100"/>
  <c r="J223" i="100" s="1"/>
  <c r="L142" i="100"/>
  <c r="J142" i="100" s="1"/>
  <c r="L174" i="100"/>
  <c r="J174" i="100" s="1"/>
  <c r="L147" i="100"/>
  <c r="J147" i="100" s="1"/>
  <c r="L136" i="100"/>
  <c r="L251" i="100"/>
  <c r="L168" i="100"/>
  <c r="J168" i="100" s="1"/>
  <c r="L138" i="100"/>
  <c r="J138" i="100" s="1"/>
  <c r="L200" i="100"/>
  <c r="L207" i="100"/>
  <c r="J207" i="100" s="1"/>
  <c r="L170" i="100"/>
  <c r="L116" i="100"/>
  <c r="J116" i="100" s="1"/>
  <c r="L148" i="100"/>
  <c r="L115" i="100"/>
  <c r="J115" i="100" s="1"/>
  <c r="L231" i="100"/>
  <c r="J231" i="100" s="1"/>
  <c r="L135" i="100"/>
  <c r="J135" i="100" s="1"/>
  <c r="L118" i="100"/>
  <c r="L150" i="100"/>
  <c r="J150" i="100" s="1"/>
  <c r="L182" i="100"/>
  <c r="L131" i="100"/>
  <c r="L151" i="100"/>
  <c r="L183" i="100"/>
  <c r="L247" i="100"/>
  <c r="L112" i="100"/>
  <c r="J112" i="100" s="1"/>
  <c r="L128" i="100"/>
  <c r="J128" i="100" s="1"/>
  <c r="L144" i="100"/>
  <c r="L160" i="100"/>
  <c r="J160" i="100" s="1"/>
  <c r="L176" i="100"/>
  <c r="J176" i="100" s="1"/>
  <c r="L192" i="100"/>
  <c r="J192" i="100" s="1"/>
  <c r="L208" i="100"/>
  <c r="J208" i="100" s="1"/>
  <c r="L216" i="100"/>
  <c r="L232" i="100"/>
  <c r="J232" i="100" s="1"/>
  <c r="L248" i="100"/>
  <c r="J248" i="100" s="1"/>
  <c r="L187" i="100"/>
  <c r="J187" i="100" s="1"/>
  <c r="L219" i="100"/>
  <c r="J219" i="100" s="1"/>
  <c r="L243" i="100"/>
  <c r="J243" i="100" s="1"/>
  <c r="L117" i="100"/>
  <c r="L125" i="100"/>
  <c r="J125" i="100" s="1"/>
  <c r="L133" i="100"/>
  <c r="J133" i="100" s="1"/>
  <c r="L141" i="100"/>
  <c r="J141" i="100" s="1"/>
  <c r="L149" i="100"/>
  <c r="J149" i="100" s="1"/>
  <c r="L157" i="100"/>
  <c r="J157" i="100" s="1"/>
  <c r="L165" i="100"/>
  <c r="J165" i="100" s="1"/>
  <c r="L173" i="100"/>
  <c r="J173" i="100" s="1"/>
  <c r="L181" i="100"/>
  <c r="J181" i="100" s="1"/>
  <c r="L189" i="100"/>
  <c r="J189" i="100" s="1"/>
  <c r="L197" i="100"/>
  <c r="J197" i="100" s="1"/>
  <c r="L205" i="100"/>
  <c r="J205" i="100" s="1"/>
  <c r="L213" i="100"/>
  <c r="J213" i="100" s="1"/>
  <c r="L221" i="100"/>
  <c r="J221" i="100" s="1"/>
  <c r="L229" i="100"/>
  <c r="J229" i="100" s="1"/>
  <c r="L237" i="100"/>
  <c r="J237" i="100" s="1"/>
  <c r="L245" i="100"/>
  <c r="L175" i="100"/>
  <c r="J175" i="100" s="1"/>
  <c r="L202" i="100"/>
  <c r="J202" i="100" s="1"/>
  <c r="L210" i="100"/>
  <c r="J210" i="100" s="1"/>
  <c r="L218" i="100"/>
  <c r="L226" i="100"/>
  <c r="J226" i="100" s="1"/>
  <c r="L234" i="100"/>
  <c r="J234" i="100" s="1"/>
  <c r="L242" i="100"/>
  <c r="J242" i="100" s="1"/>
  <c r="L250" i="100"/>
  <c r="L195" i="100"/>
  <c r="J195" i="100" s="1"/>
  <c r="L227" i="100"/>
  <c r="J227" i="100" s="1"/>
  <c r="L215" i="100"/>
  <c r="J215" i="100" s="1"/>
  <c r="L180" i="100"/>
  <c r="J180" i="100" s="1"/>
  <c r="L196" i="100"/>
  <c r="J196" i="100" s="1"/>
  <c r="L204" i="100"/>
  <c r="L212" i="100"/>
  <c r="J212" i="100" s="1"/>
  <c r="L220" i="100"/>
  <c r="J220" i="100" s="1"/>
  <c r="L228" i="100"/>
  <c r="J228" i="100" s="1"/>
  <c r="L236" i="100"/>
  <c r="J236" i="100" s="1"/>
  <c r="L244" i="100"/>
  <c r="L252" i="100"/>
  <c r="L203" i="100"/>
  <c r="J203" i="100" s="1"/>
  <c r="L113" i="100"/>
  <c r="J113" i="100" s="1"/>
  <c r="L121" i="100"/>
  <c r="J121" i="100" s="1"/>
  <c r="L129" i="100"/>
  <c r="L137" i="100"/>
  <c r="L145" i="100"/>
  <c r="J145" i="100" s="1"/>
  <c r="L153" i="100"/>
  <c r="J153" i="100" s="1"/>
  <c r="L161" i="100"/>
  <c r="L169" i="100"/>
  <c r="J169" i="100" s="1"/>
  <c r="L177" i="100"/>
  <c r="J177" i="100" s="1"/>
  <c r="L185" i="100"/>
  <c r="J185" i="100" s="1"/>
  <c r="L193" i="100"/>
  <c r="L201" i="100"/>
  <c r="J201" i="100" s="1"/>
  <c r="L209" i="100"/>
  <c r="J209" i="100" s="1"/>
  <c r="L217" i="100"/>
  <c r="J217" i="100" s="1"/>
  <c r="L225" i="100"/>
  <c r="L233" i="100"/>
  <c r="J233" i="100" s="1"/>
  <c r="L241" i="100"/>
  <c r="J241" i="100" s="1"/>
  <c r="L249" i="100"/>
  <c r="J249" i="100" s="1"/>
  <c r="L191" i="100"/>
  <c r="L198" i="100"/>
  <c r="J198" i="100" s="1"/>
  <c r="L206" i="100"/>
  <c r="J206" i="100" s="1"/>
  <c r="L214" i="100"/>
  <c r="J214" i="100" s="1"/>
  <c r="L222" i="100"/>
  <c r="L230" i="100"/>
  <c r="J230" i="100" s="1"/>
  <c r="L238" i="100"/>
  <c r="J238" i="100" s="1"/>
  <c r="L246" i="100"/>
  <c r="J246" i="100" s="1"/>
  <c r="L179" i="100"/>
  <c r="L211" i="100"/>
  <c r="L199" i="100"/>
  <c r="J199" i="100" s="1"/>
  <c r="J107" i="104"/>
  <c r="L124" i="102"/>
  <c r="J124" i="102" s="1"/>
  <c r="L156" i="102"/>
  <c r="J156" i="102" s="1"/>
  <c r="L188" i="102"/>
  <c r="J188" i="102" s="1"/>
  <c r="L220" i="102"/>
  <c r="J220" i="102" s="1"/>
  <c r="L215" i="102"/>
  <c r="J215" i="102" s="1"/>
  <c r="J140" i="104"/>
  <c r="J109" i="104"/>
  <c r="J237" i="104"/>
  <c r="J127" i="104"/>
  <c r="J191" i="104"/>
  <c r="J136" i="104"/>
  <c r="J105" i="104"/>
  <c r="J247" i="104"/>
  <c r="L142" i="102"/>
  <c r="J142" i="102" s="1"/>
  <c r="J113" i="104"/>
  <c r="J241" i="104"/>
  <c r="J251" i="104"/>
  <c r="L114" i="102"/>
  <c r="J114" i="102" s="1"/>
  <c r="L146" i="102"/>
  <c r="J146" i="102" s="1"/>
  <c r="J235" i="100"/>
  <c r="L118" i="102"/>
  <c r="J118" i="102" s="1"/>
  <c r="L123" i="102"/>
  <c r="J123" i="102" s="1"/>
  <c r="J151" i="104"/>
  <c r="J224" i="104"/>
  <c r="J129" i="104"/>
  <c r="J144" i="100"/>
  <c r="J251" i="100"/>
  <c r="J249" i="104"/>
  <c r="L140" i="102"/>
  <c r="J140" i="102" s="1"/>
  <c r="L172" i="102"/>
  <c r="J172" i="102" s="1"/>
  <c r="L204" i="102"/>
  <c r="J204" i="102" s="1"/>
  <c r="L236" i="102"/>
  <c r="J236" i="102" s="1"/>
  <c r="L143" i="102"/>
  <c r="J143" i="102" s="1"/>
  <c r="J77" i="104"/>
  <c r="J159" i="104"/>
  <c r="J144" i="106"/>
  <c r="J113" i="107"/>
  <c r="L163" i="102"/>
  <c r="J163" i="102" s="1"/>
  <c r="J216" i="100"/>
  <c r="J117" i="100"/>
  <c r="J245" i="100"/>
  <c r="J218" i="100"/>
  <c r="J250" i="100"/>
  <c r="L130" i="102"/>
  <c r="J130" i="102" s="1"/>
  <c r="L187" i="102"/>
  <c r="J187" i="102" s="1"/>
  <c r="J196" i="106"/>
  <c r="J70" i="106"/>
  <c r="J102" i="106"/>
  <c r="J134" i="106"/>
  <c r="J166" i="106"/>
  <c r="J230" i="106"/>
  <c r="J180" i="106"/>
  <c r="J128" i="106"/>
  <c r="J208" i="106"/>
  <c r="J106" i="106"/>
  <c r="J138" i="106"/>
  <c r="J202" i="106"/>
  <c r="J234" i="106"/>
  <c r="J63" i="106"/>
  <c r="J95" i="106"/>
  <c r="J127" i="106"/>
  <c r="J159" i="106"/>
  <c r="J191" i="106"/>
  <c r="J71" i="106"/>
  <c r="J103" i="106"/>
  <c r="J135" i="106"/>
  <c r="J199" i="106"/>
  <c r="J193" i="104"/>
  <c r="J54" i="106"/>
  <c r="J118" i="106"/>
  <c r="J214" i="106"/>
  <c r="J204" i="106"/>
  <c r="J107" i="106"/>
  <c r="J139" i="106"/>
  <c r="J171" i="106"/>
  <c r="J58" i="106"/>
  <c r="J90" i="106"/>
  <c r="J154" i="106"/>
  <c r="J186" i="106"/>
  <c r="J220" i="106"/>
  <c r="J111" i="106"/>
  <c r="J143" i="106"/>
  <c r="J175" i="106"/>
  <c r="J176" i="106"/>
  <c r="J126" i="106"/>
  <c r="J158" i="106"/>
  <c r="J190" i="106"/>
  <c r="J222" i="106"/>
  <c r="J236" i="106"/>
  <c r="J188" i="106"/>
  <c r="L126" i="102"/>
  <c r="J126" i="102" s="1"/>
  <c r="L231" i="102"/>
  <c r="J231" i="102" s="1"/>
  <c r="L141" i="102"/>
  <c r="J141" i="102" s="1"/>
  <c r="L205" i="102"/>
  <c r="J205" i="102" s="1"/>
  <c r="L237" i="102"/>
  <c r="J237" i="102" s="1"/>
  <c r="L191" i="102"/>
  <c r="J191" i="102" s="1"/>
  <c r="L139" i="102"/>
  <c r="J139" i="102" s="1"/>
  <c r="L219" i="102"/>
  <c r="J219" i="102" s="1"/>
  <c r="J142" i="106"/>
  <c r="J206" i="106"/>
  <c r="J238" i="106"/>
  <c r="J207" i="106"/>
  <c r="J192" i="106"/>
  <c r="J232" i="106"/>
  <c r="J124" i="100"/>
  <c r="J156" i="100"/>
  <c r="J158" i="100"/>
  <c r="J190" i="100"/>
  <c r="L148" i="102"/>
  <c r="J148" i="102" s="1"/>
  <c r="L180" i="102"/>
  <c r="J180" i="102" s="1"/>
  <c r="L212" i="102"/>
  <c r="J212" i="102" s="1"/>
  <c r="L228" i="102"/>
  <c r="J228" i="102" s="1"/>
  <c r="L244" i="102"/>
  <c r="J244" i="102" s="1"/>
  <c r="L137" i="102"/>
  <c r="J137" i="102" s="1"/>
  <c r="L185" i="102"/>
  <c r="J185" i="102" s="1"/>
  <c r="L217" i="102"/>
  <c r="J217" i="102" s="1"/>
  <c r="L233" i="102"/>
  <c r="J233" i="102" s="1"/>
  <c r="L190" i="102"/>
  <c r="J190" i="102" s="1"/>
  <c r="L222" i="102"/>
  <c r="J222" i="102" s="1"/>
  <c r="J159" i="107"/>
  <c r="J132" i="100"/>
  <c r="J148" i="100"/>
  <c r="J139" i="100"/>
  <c r="J118" i="100"/>
  <c r="J134" i="100"/>
  <c r="J166" i="100"/>
  <c r="J182" i="100"/>
  <c r="J111" i="100"/>
  <c r="J247" i="100"/>
  <c r="L122" i="102"/>
  <c r="J122" i="102" s="1"/>
  <c r="L138" i="102"/>
  <c r="J138" i="102" s="1"/>
  <c r="L116" i="102"/>
  <c r="J116" i="102" s="1"/>
  <c r="L132" i="102"/>
  <c r="J132" i="102" s="1"/>
  <c r="L164" i="102"/>
  <c r="J164" i="102" s="1"/>
  <c r="L196" i="102"/>
  <c r="J196" i="102" s="1"/>
  <c r="L121" i="102"/>
  <c r="J121" i="102" s="1"/>
  <c r="L153" i="102"/>
  <c r="J153" i="102" s="1"/>
  <c r="L169" i="102"/>
  <c r="J169" i="102" s="1"/>
  <c r="L201" i="102"/>
  <c r="J201" i="102" s="1"/>
  <c r="L158" i="102"/>
  <c r="J158" i="102" s="1"/>
  <c r="J151" i="107"/>
  <c r="J244" i="104"/>
  <c r="L112" i="102"/>
  <c r="J112" i="102" s="1"/>
  <c r="L120" i="102"/>
  <c r="J120" i="102" s="1"/>
  <c r="L128" i="102"/>
  <c r="J128" i="102" s="1"/>
  <c r="L136" i="102"/>
  <c r="J136" i="102" s="1"/>
  <c r="L144" i="102"/>
  <c r="J144" i="102" s="1"/>
  <c r="L152" i="102"/>
  <c r="J152" i="102" s="1"/>
  <c r="L160" i="102"/>
  <c r="J160" i="102" s="1"/>
  <c r="L168" i="102"/>
  <c r="J168" i="102" s="1"/>
  <c r="L176" i="102"/>
  <c r="J176" i="102" s="1"/>
  <c r="L184" i="102"/>
  <c r="J184" i="102" s="1"/>
  <c r="L192" i="102"/>
  <c r="J192" i="102" s="1"/>
  <c r="L200" i="102"/>
  <c r="J200" i="102" s="1"/>
  <c r="L208" i="102"/>
  <c r="J208" i="102" s="1"/>
  <c r="L216" i="102"/>
  <c r="J216" i="102" s="1"/>
  <c r="L224" i="102"/>
  <c r="J224" i="102" s="1"/>
  <c r="L232" i="102"/>
  <c r="J232" i="102" s="1"/>
  <c r="L240" i="102"/>
  <c r="J240" i="102" s="1"/>
  <c r="L117" i="102"/>
  <c r="J117" i="102" s="1"/>
  <c r="L133" i="102"/>
  <c r="J133" i="102" s="1"/>
  <c r="L149" i="102"/>
  <c r="J149" i="102" s="1"/>
  <c r="L165" i="102"/>
  <c r="J165" i="102" s="1"/>
  <c r="L173" i="102"/>
  <c r="J173" i="102" s="1"/>
  <c r="L181" i="102"/>
  <c r="J181" i="102" s="1"/>
  <c r="L197" i="102"/>
  <c r="J197" i="102" s="1"/>
  <c r="L213" i="102"/>
  <c r="J213" i="102" s="1"/>
  <c r="L221" i="102"/>
  <c r="J221" i="102" s="1"/>
  <c r="L229" i="102"/>
  <c r="J229" i="102" s="1"/>
  <c r="L154" i="102"/>
  <c r="J154" i="102" s="1"/>
  <c r="L170" i="102"/>
  <c r="J170" i="102" s="1"/>
  <c r="L186" i="102"/>
  <c r="J186" i="102" s="1"/>
  <c r="L202" i="102"/>
  <c r="J202" i="102" s="1"/>
  <c r="L218" i="102"/>
  <c r="J218" i="102" s="1"/>
  <c r="L234" i="102"/>
  <c r="J234" i="102" s="1"/>
  <c r="J116" i="101"/>
  <c r="J113" i="101"/>
  <c r="J129" i="101"/>
  <c r="J137" i="101"/>
  <c r="J145" i="101"/>
  <c r="J153" i="101"/>
  <c r="J161" i="101"/>
  <c r="J169" i="101"/>
  <c r="J177" i="101"/>
  <c r="J193" i="101"/>
  <c r="J209" i="101"/>
  <c r="J225" i="101"/>
  <c r="J241" i="101"/>
  <c r="J158" i="101"/>
  <c r="J166" i="101"/>
  <c r="J174" i="101"/>
  <c r="J182" i="101"/>
  <c r="J190" i="101"/>
  <c r="J198" i="101"/>
  <c r="J214" i="101"/>
  <c r="J230" i="101"/>
  <c r="J246" i="101"/>
  <c r="J139" i="101"/>
  <c r="J163" i="101"/>
  <c r="J179" i="101"/>
  <c r="J120" i="101"/>
  <c r="J136" i="101"/>
  <c r="J152" i="101"/>
  <c r="J168" i="101"/>
  <c r="J176" i="101"/>
  <c r="J184" i="101"/>
  <c r="J200" i="101"/>
  <c r="J208" i="101"/>
  <c r="J216" i="101"/>
  <c r="J224" i="101"/>
  <c r="J232" i="101"/>
  <c r="J248" i="101"/>
  <c r="J109" i="101"/>
  <c r="J125" i="101"/>
  <c r="J141" i="101"/>
  <c r="J149" i="101"/>
  <c r="J157" i="101"/>
  <c r="J173" i="101"/>
  <c r="J189" i="101"/>
  <c r="J205" i="101"/>
  <c r="J221" i="101"/>
  <c r="J237" i="101"/>
  <c r="J162" i="101"/>
  <c r="J170" i="101"/>
  <c r="J178" i="101"/>
  <c r="J194" i="101"/>
  <c r="J210" i="101"/>
  <c r="J226" i="101"/>
  <c r="J234" i="101"/>
  <c r="J242" i="101"/>
  <c r="J111" i="101"/>
  <c r="J119" i="101"/>
  <c r="J127" i="101"/>
  <c r="J143" i="101"/>
  <c r="J159" i="101"/>
  <c r="J167" i="101"/>
  <c r="J175" i="101"/>
  <c r="J191" i="101"/>
  <c r="J207" i="101"/>
  <c r="J223" i="101"/>
  <c r="J239" i="101"/>
  <c r="J247" i="101"/>
  <c r="J203" i="101"/>
  <c r="J211" i="101"/>
  <c r="J227" i="101"/>
  <c r="J156" i="101"/>
  <c r="J180" i="101"/>
  <c r="J196" i="101"/>
  <c r="J126" i="101"/>
  <c r="J134" i="101"/>
  <c r="J142" i="101"/>
  <c r="J150" i="101"/>
  <c r="J106" i="101"/>
  <c r="J122" i="101"/>
  <c r="J138" i="101"/>
  <c r="J204" i="100"/>
  <c r="J244" i="100"/>
  <c r="J252" i="100"/>
  <c r="J129" i="100"/>
  <c r="J137" i="100"/>
  <c r="J161" i="100"/>
  <c r="J193" i="100"/>
  <c r="J225" i="100"/>
  <c r="J191" i="100"/>
  <c r="J222" i="100"/>
  <c r="J179" i="100"/>
  <c r="J211" i="100"/>
  <c r="J131" i="100"/>
  <c r="J167" i="100"/>
  <c r="J136" i="100"/>
  <c r="J184" i="100"/>
  <c r="J200" i="100"/>
  <c r="J240" i="100"/>
  <c r="J119" i="100"/>
  <c r="J114" i="100"/>
  <c r="J122" i="100"/>
  <c r="J130" i="100"/>
  <c r="J170" i="100"/>
  <c r="J194" i="100"/>
  <c r="J163" i="100"/>
  <c r="J151" i="100"/>
  <c r="J183" i="100"/>
  <c r="J209" i="107"/>
  <c r="J88" i="107"/>
  <c r="J137" i="107"/>
  <c r="J201" i="107"/>
  <c r="J233" i="107"/>
  <c r="J114" i="107"/>
  <c r="J146" i="107"/>
  <c r="J131" i="107"/>
  <c r="J163" i="107"/>
  <c r="J227" i="107"/>
  <c r="J84" i="107"/>
  <c r="J180" i="107"/>
  <c r="J229" i="107"/>
  <c r="J122" i="107"/>
  <c r="J154" i="107"/>
  <c r="J186" i="107"/>
  <c r="J218" i="107"/>
  <c r="J139" i="107"/>
  <c r="J171" i="107"/>
  <c r="J235" i="107"/>
  <c r="J92" i="107"/>
  <c r="J124" i="107"/>
  <c r="J156" i="107"/>
  <c r="J188" i="107"/>
  <c r="J220" i="107"/>
  <c r="J141" i="107"/>
  <c r="J205" i="107"/>
  <c r="J237" i="107"/>
  <c r="J126" i="107"/>
  <c r="J158" i="107"/>
  <c r="J222" i="107"/>
  <c r="J239" i="107"/>
  <c r="J89" i="107"/>
  <c r="J121" i="107"/>
  <c r="J217" i="107"/>
  <c r="J130" i="107"/>
  <c r="J162" i="107"/>
  <c r="J147" i="107"/>
  <c r="J179" i="107"/>
  <c r="J100" i="107"/>
  <c r="J132" i="107"/>
  <c r="J164" i="107"/>
  <c r="J117" i="107"/>
  <c r="J213" i="107"/>
  <c r="J102" i="107"/>
  <c r="J198" i="107"/>
  <c r="J129" i="107"/>
  <c r="J161" i="107"/>
  <c r="J225" i="107"/>
  <c r="J138" i="107"/>
  <c r="J170" i="107"/>
  <c r="J202" i="107"/>
  <c r="J234" i="107"/>
  <c r="J91" i="107"/>
  <c r="J123" i="107"/>
  <c r="J155" i="107"/>
  <c r="J187" i="107"/>
  <c r="J219" i="107"/>
  <c r="J108" i="107"/>
  <c r="J172" i="107"/>
  <c r="J204" i="107"/>
  <c r="J93" i="107"/>
  <c r="J125" i="107"/>
  <c r="J157" i="107"/>
  <c r="J189" i="107"/>
  <c r="J221" i="107"/>
  <c r="J174" i="107"/>
  <c r="J61" i="106"/>
  <c r="J77" i="106"/>
  <c r="J85" i="106"/>
  <c r="J93" i="106"/>
  <c r="J109" i="106"/>
  <c r="J117" i="106"/>
  <c r="J125" i="106"/>
  <c r="J149" i="106"/>
  <c r="J165" i="106"/>
  <c r="J173" i="106"/>
  <c r="J205" i="106"/>
  <c r="J100" i="106"/>
  <c r="J64" i="106"/>
  <c r="J124" i="106"/>
  <c r="J68" i="106"/>
  <c r="J92" i="106"/>
  <c r="J112" i="106"/>
  <c r="J65" i="106"/>
  <c r="J89" i="106"/>
  <c r="J97" i="106"/>
  <c r="J105" i="106"/>
  <c r="J129" i="106"/>
  <c r="J137" i="106"/>
  <c r="J153" i="106"/>
  <c r="J169" i="106"/>
  <c r="J177" i="106"/>
  <c r="J193" i="106"/>
  <c r="J225" i="106"/>
  <c r="J116" i="106"/>
  <c r="J84" i="106"/>
  <c r="J120" i="106"/>
  <c r="J99" i="104"/>
  <c r="J227" i="104"/>
  <c r="J124" i="104"/>
  <c r="J156" i="104"/>
  <c r="J188" i="104"/>
  <c r="J220" i="104"/>
  <c r="J114" i="104"/>
  <c r="J138" i="104"/>
  <c r="J102" i="104"/>
  <c r="J166" i="104"/>
  <c r="J230" i="104"/>
  <c r="J184" i="104"/>
  <c r="J216" i="104"/>
  <c r="J235" i="104"/>
  <c r="J170" i="104"/>
  <c r="J238" i="104"/>
  <c r="J215" i="104"/>
  <c r="J96" i="104"/>
  <c r="J186" i="104"/>
  <c r="J108" i="104"/>
  <c r="J204" i="104"/>
  <c r="J194" i="104"/>
  <c r="J118" i="104"/>
  <c r="J214" i="104"/>
  <c r="J82" i="104"/>
  <c r="J104" i="104"/>
  <c r="J168" i="104"/>
  <c r="J200" i="104"/>
  <c r="J232" i="104"/>
  <c r="J123" i="104"/>
  <c r="J155" i="104"/>
  <c r="J116" i="104"/>
  <c r="J180" i="104"/>
  <c r="J98" i="104"/>
  <c r="J94" i="104"/>
  <c r="J126" i="104"/>
  <c r="J190" i="104"/>
  <c r="J208" i="104"/>
  <c r="J202" i="104"/>
  <c r="J126" i="103"/>
  <c r="J106" i="103"/>
  <c r="M45" i="4" l="1"/>
  <c r="AD34" i="109"/>
  <c r="AC34" i="109"/>
  <c r="Z34" i="109"/>
  <c r="AA34" i="109" s="1"/>
  <c r="AD29" i="109"/>
  <c r="AC29" i="109"/>
  <c r="Z29" i="109"/>
  <c r="AA29" i="109" s="1"/>
  <c r="AD24" i="109"/>
  <c r="AC24" i="109"/>
  <c r="Z24" i="109"/>
  <c r="AA24" i="109" s="1"/>
  <c r="AD19" i="109"/>
  <c r="AC19" i="109"/>
  <c r="Z19" i="109"/>
  <c r="AA19" i="109" s="1"/>
  <c r="AD14" i="109"/>
  <c r="AC14" i="109"/>
  <c r="Z14" i="109"/>
  <c r="AB14" i="109" s="1"/>
  <c r="AD9" i="109"/>
  <c r="AC9" i="109"/>
  <c r="Z9" i="109"/>
  <c r="AB9" i="109" s="1"/>
  <c r="AD4" i="109"/>
  <c r="AC4" i="109"/>
  <c r="AB4" i="109"/>
  <c r="AA4" i="109"/>
  <c r="AB19" i="109" l="1"/>
  <c r="AB24" i="109"/>
  <c r="AB29" i="109"/>
  <c r="AB34" i="109"/>
  <c r="AA9" i="109"/>
  <c r="AA14" i="109"/>
  <c r="L45" i="4" l="1"/>
  <c r="AD34" i="107"/>
  <c r="AC34" i="107"/>
  <c r="Z34" i="107"/>
  <c r="AB34" i="107" s="1"/>
  <c r="AD29" i="107"/>
  <c r="AC29" i="107"/>
  <c r="Z29" i="107"/>
  <c r="AB29" i="107" s="1"/>
  <c r="AD24" i="107"/>
  <c r="AC24" i="107"/>
  <c r="Z24" i="107"/>
  <c r="AB24" i="107" s="1"/>
  <c r="AD19" i="107"/>
  <c r="AC19" i="107"/>
  <c r="Z19" i="107"/>
  <c r="AB19" i="107" s="1"/>
  <c r="AD14" i="107"/>
  <c r="AC14" i="107"/>
  <c r="Z14" i="107"/>
  <c r="AB14" i="107" s="1"/>
  <c r="AD9" i="107"/>
  <c r="AC9" i="107"/>
  <c r="Z9" i="107"/>
  <c r="AB9" i="107" s="1"/>
  <c r="AD4" i="107"/>
  <c r="AC4" i="107"/>
  <c r="AB4" i="107"/>
  <c r="AA4" i="107"/>
  <c r="AA9" i="107" l="1"/>
  <c r="AA14" i="107"/>
  <c r="AA19" i="107"/>
  <c r="AA24" i="107"/>
  <c r="AA29" i="107"/>
  <c r="AA34" i="107"/>
  <c r="L12" i="4"/>
  <c r="L39" i="123" s="1"/>
  <c r="L6" i="4" l="1"/>
  <c r="L6" i="123" s="1"/>
  <c r="K45" i="4" l="1"/>
  <c r="Z39" i="106"/>
  <c r="AD34" i="106"/>
  <c r="AC34" i="106"/>
  <c r="Z34" i="106"/>
  <c r="AA34" i="106" s="1"/>
  <c r="AD29" i="106"/>
  <c r="AC29" i="106"/>
  <c r="Z29" i="106"/>
  <c r="AA29" i="106" s="1"/>
  <c r="AD24" i="106"/>
  <c r="AC24" i="106"/>
  <c r="Z24" i="106"/>
  <c r="AA24" i="106" s="1"/>
  <c r="AD19" i="106"/>
  <c r="AC19" i="106"/>
  <c r="Z19" i="106"/>
  <c r="AA19" i="106" s="1"/>
  <c r="AD14" i="106"/>
  <c r="AC14" i="106"/>
  <c r="Z14" i="106"/>
  <c r="AB14" i="106" s="1"/>
  <c r="AD9" i="106"/>
  <c r="AC9" i="106"/>
  <c r="Z9" i="106"/>
  <c r="AB9" i="106" s="1"/>
  <c r="AD4" i="106"/>
  <c r="AC4" i="106"/>
  <c r="AB4" i="106"/>
  <c r="AA4" i="106"/>
  <c r="AB39" i="106" l="1"/>
  <c r="K3" i="4" s="1"/>
  <c r="K3" i="123" s="1"/>
  <c r="K9" i="123" s="1"/>
  <c r="AA39" i="106"/>
  <c r="K9" i="4" s="1"/>
  <c r="K39" i="4"/>
  <c r="AA9" i="106"/>
  <c r="AB29" i="106"/>
  <c r="AA14" i="106"/>
  <c r="AB24" i="106"/>
  <c r="AB34" i="106"/>
  <c r="AB19" i="106"/>
  <c r="K12" i="4" l="1"/>
  <c r="K39" i="123" s="1"/>
  <c r="K36" i="123"/>
  <c r="K42" i="123" s="1"/>
  <c r="R225" i="123"/>
  <c r="E163" i="123"/>
  <c r="K163" i="123" s="1"/>
  <c r="K6" i="4"/>
  <c r="K6" i="123" s="1"/>
  <c r="S225" i="123" l="1"/>
  <c r="F163" i="123"/>
  <c r="J45" i="4"/>
  <c r="Z39" i="105"/>
  <c r="AA39" i="105" s="1"/>
  <c r="J9" i="4" s="1"/>
  <c r="J36" i="123" s="1"/>
  <c r="J42" i="123" s="1"/>
  <c r="AD34" i="105"/>
  <c r="AC34" i="105"/>
  <c r="Z34" i="105"/>
  <c r="AD29" i="105"/>
  <c r="AC29" i="105"/>
  <c r="Z29" i="105"/>
  <c r="AA29" i="105" s="1"/>
  <c r="AD24" i="105"/>
  <c r="AC24" i="105"/>
  <c r="Z24" i="105"/>
  <c r="AA24" i="105" s="1"/>
  <c r="AD19" i="105"/>
  <c r="AC19" i="105"/>
  <c r="Z19" i="105"/>
  <c r="AB19" i="105" s="1"/>
  <c r="AD14" i="105"/>
  <c r="AC14" i="105"/>
  <c r="Z14" i="105"/>
  <c r="AB14" i="105" s="1"/>
  <c r="AD9" i="105"/>
  <c r="AC9" i="105"/>
  <c r="Z9" i="105"/>
  <c r="AB9" i="105" s="1"/>
  <c r="AD4" i="105"/>
  <c r="AC4" i="105"/>
  <c r="AB4" i="105"/>
  <c r="AA4" i="105"/>
  <c r="S224" i="123" l="1"/>
  <c r="AB39" i="105"/>
  <c r="J3" i="4" s="1"/>
  <c r="J3" i="123" s="1"/>
  <c r="J9" i="123" s="1"/>
  <c r="J39" i="4"/>
  <c r="D34" i="110"/>
  <c r="D35" i="110" s="1"/>
  <c r="D38" i="110" s="1"/>
  <c r="AB29" i="105"/>
  <c r="AB24" i="105"/>
  <c r="AA9" i="105"/>
  <c r="AA14" i="105"/>
  <c r="AA19" i="105"/>
  <c r="AA34" i="105"/>
  <c r="AB34" i="105"/>
  <c r="J12" i="4"/>
  <c r="J39" i="123" s="1"/>
  <c r="R224" i="123" l="1"/>
  <c r="J6" i="4"/>
  <c r="J6" i="123" s="1"/>
  <c r="I45" i="4" l="1"/>
  <c r="Z39" i="104"/>
  <c r="AA39" i="104" s="1"/>
  <c r="AD34" i="104"/>
  <c r="AC34" i="104"/>
  <c r="AB34" i="104"/>
  <c r="AD29" i="104"/>
  <c r="AC29" i="104"/>
  <c r="Z29" i="104"/>
  <c r="AB29" i="104" s="1"/>
  <c r="AD24" i="104"/>
  <c r="AC24" i="104"/>
  <c r="Z24" i="104"/>
  <c r="AA24" i="104" s="1"/>
  <c r="AD19" i="104"/>
  <c r="AC19" i="104"/>
  <c r="Z19" i="104"/>
  <c r="AA19" i="104" s="1"/>
  <c r="AD14" i="104"/>
  <c r="AC14" i="104"/>
  <c r="Z14" i="104"/>
  <c r="AB14" i="104" s="1"/>
  <c r="AD9" i="104"/>
  <c r="AC9" i="104"/>
  <c r="Z9" i="104"/>
  <c r="AA9" i="104" s="1"/>
  <c r="AD4" i="104"/>
  <c r="AC4" i="104"/>
  <c r="AB4" i="104"/>
  <c r="AA4" i="104"/>
  <c r="I39" i="4" l="1"/>
  <c r="AB39" i="104"/>
  <c r="I3" i="4" s="1"/>
  <c r="I3" i="123" s="1"/>
  <c r="I9" i="123" s="1"/>
  <c r="AB19" i="104"/>
  <c r="AB24" i="104"/>
  <c r="AA29" i="104"/>
  <c r="AA34" i="104"/>
  <c r="AB9" i="104"/>
  <c r="AA14" i="104"/>
  <c r="R223" i="123" l="1"/>
  <c r="I9" i="4"/>
  <c r="I6" i="4"/>
  <c r="I6" i="123" s="1"/>
  <c r="I12" i="4" l="1"/>
  <c r="I39" i="123" s="1"/>
  <c r="I36" i="123"/>
  <c r="I42" i="123" s="1"/>
  <c r="H45" i="4"/>
  <c r="Z39" i="103"/>
  <c r="AB39" i="103" s="1"/>
  <c r="AD34" i="103"/>
  <c r="AC34" i="103"/>
  <c r="Z34" i="103"/>
  <c r="AA34" i="103" s="1"/>
  <c r="AD29" i="103"/>
  <c r="AC29" i="103"/>
  <c r="Z29" i="103"/>
  <c r="AA29" i="103" s="1"/>
  <c r="AD24" i="103"/>
  <c r="AC24" i="103"/>
  <c r="Z24" i="103"/>
  <c r="AA24" i="103" s="1"/>
  <c r="AD19" i="103"/>
  <c r="AC19" i="103"/>
  <c r="Z19" i="103"/>
  <c r="AA19" i="103" s="1"/>
  <c r="AD14" i="103"/>
  <c r="AC14" i="103"/>
  <c r="Z14" i="103"/>
  <c r="AA14" i="103" s="1"/>
  <c r="AD9" i="103"/>
  <c r="AC9" i="103"/>
  <c r="Z9" i="103"/>
  <c r="AA9" i="103" s="1"/>
  <c r="AD4" i="103"/>
  <c r="AC4" i="103"/>
  <c r="AB4" i="103"/>
  <c r="AA4" i="103"/>
  <c r="S223" i="123" l="1"/>
  <c r="H39" i="4"/>
  <c r="H3" i="4"/>
  <c r="H3" i="123" s="1"/>
  <c r="H9" i="123" s="1"/>
  <c r="AA39" i="103"/>
  <c r="H9" i="4" s="1"/>
  <c r="H36" i="123" s="1"/>
  <c r="H42" i="123" s="1"/>
  <c r="AB19" i="103"/>
  <c r="AB14" i="103"/>
  <c r="AB34" i="103"/>
  <c r="AB9" i="103"/>
  <c r="AB29" i="103"/>
  <c r="AB24" i="103"/>
  <c r="H12" i="4" l="1"/>
  <c r="H39" i="123" s="1"/>
  <c r="S222" i="123"/>
  <c r="F162" i="123"/>
  <c r="R222" i="123"/>
  <c r="E162" i="123"/>
  <c r="J162" i="123" s="1"/>
  <c r="H6" i="4"/>
  <c r="H6" i="123" s="1"/>
  <c r="G45" i="4"/>
  <c r="AD34" i="102"/>
  <c r="AC34" i="102"/>
  <c r="Z34" i="102"/>
  <c r="AB34" i="102" s="1"/>
  <c r="AD29" i="102"/>
  <c r="AC29" i="102"/>
  <c r="Z29" i="102"/>
  <c r="AA29" i="102" s="1"/>
  <c r="AD24" i="102"/>
  <c r="AC24" i="102"/>
  <c r="Z24" i="102"/>
  <c r="AB24" i="102" s="1"/>
  <c r="AD19" i="102"/>
  <c r="AC19" i="102"/>
  <c r="Z19" i="102"/>
  <c r="AB19" i="102" s="1"/>
  <c r="AD14" i="102"/>
  <c r="AC14" i="102"/>
  <c r="Z14" i="102"/>
  <c r="AA14" i="102" s="1"/>
  <c r="AD9" i="102"/>
  <c r="AC9" i="102"/>
  <c r="Z9" i="102"/>
  <c r="AB9" i="102" s="1"/>
  <c r="AD4" i="102"/>
  <c r="AC4" i="102"/>
  <c r="AB4" i="102"/>
  <c r="AA4" i="102"/>
  <c r="AB39" i="102" l="1"/>
  <c r="G3" i="4" s="1"/>
  <c r="G3" i="123" s="1"/>
  <c r="G9" i="123" s="1"/>
  <c r="G12" i="4"/>
  <c r="G39" i="123" s="1"/>
  <c r="G39" i="4"/>
  <c r="I11" i="110"/>
  <c r="I12" i="110" s="1"/>
  <c r="I15" i="110" s="1"/>
  <c r="AA9" i="102"/>
  <c r="AA19" i="102"/>
  <c r="AB14" i="102"/>
  <c r="AA24" i="102"/>
  <c r="AB29" i="102"/>
  <c r="AA34" i="102"/>
  <c r="R221" i="123" l="1"/>
  <c r="AJ15" i="102"/>
  <c r="AG15" i="102"/>
  <c r="F45" i="4"/>
  <c r="Z39" i="101"/>
  <c r="AD34" i="101"/>
  <c r="AC34" i="101"/>
  <c r="Z34" i="101"/>
  <c r="AB34" i="101" s="1"/>
  <c r="AD29" i="101"/>
  <c r="AC29" i="101"/>
  <c r="Z29" i="101"/>
  <c r="AB29" i="101" s="1"/>
  <c r="AD24" i="101"/>
  <c r="AC24" i="101"/>
  <c r="Z24" i="101"/>
  <c r="AB24" i="101" s="1"/>
  <c r="AD19" i="101"/>
  <c r="AC19" i="101"/>
  <c r="Z19" i="101"/>
  <c r="AB19" i="101" s="1"/>
  <c r="AD14" i="101"/>
  <c r="AC14" i="101"/>
  <c r="Z14" i="101"/>
  <c r="AB14" i="101" s="1"/>
  <c r="AD9" i="101"/>
  <c r="AC9" i="101"/>
  <c r="Z9" i="101"/>
  <c r="AB9" i="101" s="1"/>
  <c r="AD4" i="101"/>
  <c r="AC4" i="101"/>
  <c r="AB4" i="101"/>
  <c r="AA4" i="101"/>
  <c r="F39" i="4" l="1"/>
  <c r="AB39" i="101"/>
  <c r="F3" i="4" s="1"/>
  <c r="F3" i="123" s="1"/>
  <c r="AA39" i="101"/>
  <c r="G6" i="4"/>
  <c r="G6" i="123" s="1"/>
  <c r="AA19" i="101"/>
  <c r="AA24" i="101"/>
  <c r="AA29" i="101"/>
  <c r="AA9" i="101"/>
  <c r="AA14" i="101"/>
  <c r="AA34" i="101"/>
  <c r="R220" i="123" l="1"/>
  <c r="F9" i="4"/>
  <c r="F12" i="4" l="1"/>
  <c r="F39" i="123" s="1"/>
  <c r="F36" i="123"/>
  <c r="F6" i="4"/>
  <c r="F6" i="123" s="1"/>
  <c r="E45" i="4"/>
  <c r="Z39" i="100"/>
  <c r="AD34" i="100"/>
  <c r="AC34" i="100"/>
  <c r="Z34" i="100"/>
  <c r="AB34" i="100" s="1"/>
  <c r="AD29" i="100"/>
  <c r="AC29" i="100"/>
  <c r="Z29" i="100"/>
  <c r="AB29" i="100" s="1"/>
  <c r="AD24" i="100"/>
  <c r="AC24" i="100"/>
  <c r="Z24" i="100"/>
  <c r="AB24" i="100" s="1"/>
  <c r="AD19" i="100"/>
  <c r="AC19" i="100"/>
  <c r="Z19" i="100"/>
  <c r="AB19" i="100" s="1"/>
  <c r="AD14" i="100"/>
  <c r="AC14" i="100"/>
  <c r="Z14" i="100"/>
  <c r="AB14" i="100" s="1"/>
  <c r="AD9" i="100"/>
  <c r="AC9" i="100"/>
  <c r="Z9" i="100"/>
  <c r="AB9" i="100" s="1"/>
  <c r="AD4" i="100"/>
  <c r="AC4" i="100"/>
  <c r="AB4" i="100"/>
  <c r="AA4" i="100"/>
  <c r="S220" i="123" l="1"/>
  <c r="AB39" i="100"/>
  <c r="E3" i="4" s="1"/>
  <c r="E3" i="123" s="1"/>
  <c r="AA39" i="100"/>
  <c r="E9" i="4" s="1"/>
  <c r="E36" i="123" s="1"/>
  <c r="E39" i="4"/>
  <c r="AA9" i="100"/>
  <c r="AA14" i="100"/>
  <c r="AA24" i="100"/>
  <c r="AA29" i="100"/>
  <c r="AA19" i="100"/>
  <c r="AA34" i="100"/>
  <c r="S219" i="123" l="1"/>
  <c r="F161" i="123"/>
  <c r="R219" i="123"/>
  <c r="E161" i="123"/>
  <c r="I161" i="123" s="1"/>
  <c r="E12" i="4"/>
  <c r="E39" i="123" s="1"/>
  <c r="E6" i="4" l="1"/>
  <c r="E6" i="123" s="1"/>
  <c r="D45" i="4"/>
  <c r="Z39" i="99"/>
  <c r="AD34" i="99"/>
  <c r="AC34" i="99"/>
  <c r="Z34" i="99"/>
  <c r="AB34" i="99" s="1"/>
  <c r="AD29" i="99"/>
  <c r="AC29" i="99"/>
  <c r="Z29" i="99"/>
  <c r="AB29" i="99" s="1"/>
  <c r="AD24" i="99"/>
  <c r="AC24" i="99"/>
  <c r="Z24" i="99"/>
  <c r="AB24" i="99" s="1"/>
  <c r="AD19" i="99"/>
  <c r="AC19" i="99"/>
  <c r="Z19" i="99"/>
  <c r="AB19" i="99" s="1"/>
  <c r="AD14" i="99"/>
  <c r="AC14" i="99"/>
  <c r="Z14" i="99"/>
  <c r="AB14" i="99" s="1"/>
  <c r="AD9" i="99"/>
  <c r="AC9" i="99"/>
  <c r="Z9" i="99"/>
  <c r="AB9" i="99" s="1"/>
  <c r="AD4" i="99"/>
  <c r="AC4" i="99"/>
  <c r="AB4" i="99"/>
  <c r="AA4" i="99"/>
  <c r="AB39" i="99" l="1"/>
  <c r="D3" i="4" s="1"/>
  <c r="D3" i="123" s="1"/>
  <c r="F9" i="123" s="1"/>
  <c r="AA39" i="99"/>
  <c r="D39" i="4"/>
  <c r="D11" i="110"/>
  <c r="D12" i="110" s="1"/>
  <c r="D15" i="110" s="1"/>
  <c r="AA24" i="99"/>
  <c r="AA29" i="99"/>
  <c r="AA9" i="99"/>
  <c r="AA14" i="99"/>
  <c r="AA19" i="99"/>
  <c r="AA34" i="99"/>
  <c r="D9" i="123" l="1"/>
  <c r="E9" i="123"/>
  <c r="R218" i="123"/>
  <c r="D9" i="4"/>
  <c r="D12" i="4" l="1"/>
  <c r="D39" i="123" s="1"/>
  <c r="D36" i="123"/>
  <c r="F42" i="123" s="1"/>
  <c r="D6" i="4"/>
  <c r="D6" i="123" s="1"/>
  <c r="C45" i="4"/>
  <c r="AD34" i="96"/>
  <c r="AC34" i="96"/>
  <c r="Z34" i="96"/>
  <c r="AB34" i="96" s="1"/>
  <c r="AD29" i="96"/>
  <c r="AC29" i="96"/>
  <c r="Z29" i="96"/>
  <c r="AB29" i="96" s="1"/>
  <c r="AD24" i="96"/>
  <c r="AC24" i="96"/>
  <c r="Z24" i="96"/>
  <c r="AB24" i="96" s="1"/>
  <c r="AD19" i="96"/>
  <c r="AC19" i="96"/>
  <c r="Z19" i="96"/>
  <c r="AA19" i="96" s="1"/>
  <c r="AD14" i="96"/>
  <c r="AC14" i="96"/>
  <c r="Z14" i="96"/>
  <c r="AA14" i="96" s="1"/>
  <c r="AD9" i="96"/>
  <c r="AC9" i="96"/>
  <c r="Z9" i="96"/>
  <c r="AB9" i="96" s="1"/>
  <c r="AD4" i="96"/>
  <c r="AC4" i="96"/>
  <c r="AB4" i="96"/>
  <c r="AA4" i="96"/>
  <c r="D42" i="123" l="1"/>
  <c r="E42" i="123"/>
  <c r="S218" i="123"/>
  <c r="AB19" i="96"/>
  <c r="AA24" i="96"/>
  <c r="AA29" i="96"/>
  <c r="AA34" i="96"/>
  <c r="C12" i="4"/>
  <c r="C39" i="123" s="1"/>
  <c r="AA9" i="96"/>
  <c r="AB14" i="96"/>
  <c r="C6" i="4" l="1"/>
  <c r="C6" i="123" s="1"/>
  <c r="B45" i="4" l="1"/>
  <c r="AC39" i="95"/>
  <c r="B15" i="4" s="1"/>
  <c r="Z39" i="95"/>
  <c r="AD34" i="95"/>
  <c r="AC34" i="95"/>
  <c r="Z34" i="95"/>
  <c r="AA34" i="95" s="1"/>
  <c r="AD29" i="95"/>
  <c r="AC29" i="95"/>
  <c r="Z29" i="95"/>
  <c r="AD24" i="95"/>
  <c r="AC24" i="95"/>
  <c r="Z24" i="95"/>
  <c r="AB24" i="95" s="1"/>
  <c r="AD19" i="95"/>
  <c r="AC19" i="95"/>
  <c r="Z19" i="95"/>
  <c r="AA19" i="95" s="1"/>
  <c r="AD14" i="95"/>
  <c r="AC14" i="95"/>
  <c r="Z14" i="95"/>
  <c r="AB14" i="95" s="1"/>
  <c r="AD9" i="95"/>
  <c r="AC9" i="95"/>
  <c r="Z9" i="95"/>
  <c r="AA9" i="95" s="1"/>
  <c r="AD4" i="95"/>
  <c r="AC4" i="95"/>
  <c r="AB4" i="95"/>
  <c r="AA4" i="95"/>
  <c r="B39" i="4" l="1"/>
  <c r="N39" i="4" s="1"/>
  <c r="O39" i="4" s="1"/>
  <c r="AB39" i="95"/>
  <c r="AB19" i="95"/>
  <c r="AB29" i="95"/>
  <c r="AA29" i="95"/>
  <c r="AA24" i="95"/>
  <c r="AB34" i="95"/>
  <c r="AA14" i="95"/>
  <c r="AA39" i="95"/>
  <c r="AB9" i="95"/>
  <c r="B3" i="4"/>
  <c r="B3" i="123" s="1"/>
  <c r="B9" i="123" l="1"/>
  <c r="AB216" i="123" s="1"/>
  <c r="AH216" i="123"/>
  <c r="C9" i="123"/>
  <c r="R216" i="123"/>
  <c r="E160" i="123"/>
  <c r="AB224" i="123"/>
  <c r="AB220" i="123"/>
  <c r="AB217" i="123"/>
  <c r="AB223" i="123"/>
  <c r="N3" i="123"/>
  <c r="BC156" i="123" s="1"/>
  <c r="AB222" i="123"/>
  <c r="AB227" i="123"/>
  <c r="AB221" i="123"/>
  <c r="AB219" i="123"/>
  <c r="AB226" i="123"/>
  <c r="AB218" i="123"/>
  <c r="AB225" i="123"/>
  <c r="B6" i="4"/>
  <c r="N3" i="4"/>
  <c r="B9" i="4"/>
  <c r="R228" i="123" l="1"/>
  <c r="N48" i="121"/>
  <c r="E48" i="122" s="1"/>
  <c r="N49" i="121"/>
  <c r="E49" i="122" s="1"/>
  <c r="O3" i="4"/>
  <c r="D48" i="1" s="1"/>
  <c r="E48" i="1" s="1"/>
  <c r="B6" i="123"/>
  <c r="G7" i="123" s="1"/>
  <c r="AG221" i="123" s="1"/>
  <c r="AH221" i="123" s="1"/>
  <c r="J158" i="123"/>
  <c r="K159" i="123"/>
  <c r="I157" i="123"/>
  <c r="L160" i="123"/>
  <c r="N9" i="4"/>
  <c r="N15" i="4" s="1"/>
  <c r="B36" i="123"/>
  <c r="B12" i="4"/>
  <c r="O3" i="123" l="1"/>
  <c r="M41" i="122" s="1"/>
  <c r="N41" i="122" s="1"/>
  <c r="I7" i="123"/>
  <c r="AG223" i="123" s="1"/>
  <c r="AH223" i="123" s="1"/>
  <c r="D7" i="123"/>
  <c r="AG218" i="123" s="1"/>
  <c r="AH218" i="123" s="1"/>
  <c r="F7" i="123"/>
  <c r="AG220" i="123" s="1"/>
  <c r="AH220" i="123" s="1"/>
  <c r="M7" i="123"/>
  <c r="AG227" i="123" s="1"/>
  <c r="AH227" i="123" s="1"/>
  <c r="L7" i="123"/>
  <c r="AG226" i="123" s="1"/>
  <c r="AH226" i="123" s="1"/>
  <c r="K7" i="123"/>
  <c r="AG225" i="123" s="1"/>
  <c r="AH225" i="123" s="1"/>
  <c r="E7" i="123"/>
  <c r="AG219" i="123" s="1"/>
  <c r="AH219" i="123" s="1"/>
  <c r="B7" i="123"/>
  <c r="AG216" i="123" s="1"/>
  <c r="B42" i="123"/>
  <c r="AA216" i="123" s="1"/>
  <c r="AF216" i="123"/>
  <c r="C42" i="123"/>
  <c r="AA217" i="123" s="1"/>
  <c r="C7" i="123"/>
  <c r="AG217" i="123" s="1"/>
  <c r="AH217" i="123" s="1"/>
  <c r="J7" i="123"/>
  <c r="AG224" i="123" s="1"/>
  <c r="AH224" i="123" s="1"/>
  <c r="H7" i="123"/>
  <c r="AG222" i="123" s="1"/>
  <c r="AH222" i="123" s="1"/>
  <c r="O9" i="4"/>
  <c r="O15" i="4" s="1"/>
  <c r="B39" i="123"/>
  <c r="O41" i="122"/>
  <c r="S216" i="123"/>
  <c r="AA225" i="123"/>
  <c r="AA220" i="123"/>
  <c r="AA224" i="123"/>
  <c r="AA219" i="123"/>
  <c r="F160" i="123"/>
  <c r="AA218" i="123"/>
  <c r="AA223" i="123"/>
  <c r="AA227" i="123"/>
  <c r="AA222" i="123"/>
  <c r="AA226" i="123"/>
  <c r="AA221" i="123"/>
  <c r="N36" i="123"/>
  <c r="BD156" i="123" s="1"/>
  <c r="BE156" i="123" s="1"/>
  <c r="M23" i="69"/>
  <c r="M24" i="69"/>
  <c r="M25" i="69"/>
  <c r="M26" i="69"/>
  <c r="M27" i="69"/>
  <c r="M28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5" i="122" l="1"/>
  <c r="N45" i="122" s="1"/>
  <c r="S228" i="123"/>
  <c r="P48" i="121"/>
  <c r="G48" i="122" s="1"/>
  <c r="P49" i="121"/>
  <c r="G49" i="122" s="1"/>
  <c r="B40" i="123"/>
  <c r="AE216" i="123" s="1"/>
  <c r="C40" i="123"/>
  <c r="AE217" i="123" s="1"/>
  <c r="AF217" i="123" s="1"/>
  <c r="E40" i="123"/>
  <c r="AE219" i="123" s="1"/>
  <c r="AF219" i="123" s="1"/>
  <c r="M40" i="123"/>
  <c r="AE227" i="123" s="1"/>
  <c r="AF227" i="123" s="1"/>
  <c r="J40" i="123"/>
  <c r="AE224" i="123" s="1"/>
  <c r="AF224" i="123" s="1"/>
  <c r="I40" i="123"/>
  <c r="AE223" i="123" s="1"/>
  <c r="AF223" i="123" s="1"/>
  <c r="D40" i="123"/>
  <c r="AE218" i="123" s="1"/>
  <c r="AF218" i="123" s="1"/>
  <c r="F40" i="123"/>
  <c r="AE220" i="123" s="1"/>
  <c r="AF220" i="123" s="1"/>
  <c r="K40" i="123"/>
  <c r="AE225" i="123" s="1"/>
  <c r="AF225" i="123" s="1"/>
  <c r="H40" i="123"/>
  <c r="AE222" i="123" s="1"/>
  <c r="AF222" i="123" s="1"/>
  <c r="O36" i="123"/>
  <c r="M40" i="122" s="1"/>
  <c r="G40" i="123"/>
  <c r="AE221" i="123" s="1"/>
  <c r="AF221" i="123" s="1"/>
  <c r="L40" i="123"/>
  <c r="AE226" i="123" s="1"/>
  <c r="AF226" i="123" s="1"/>
  <c r="O33" i="4"/>
  <c r="O27" i="4"/>
  <c r="B48" i="1" s="1"/>
  <c r="O21" i="4"/>
  <c r="O45" i="122" l="1"/>
  <c r="N40" i="122"/>
  <c r="O40" i="122"/>
  <c r="O45" i="4"/>
  <c r="F48" i="1" l="1"/>
  <c r="G48" i="1" s="1"/>
  <c r="E88" i="5" l="1"/>
  <c r="N21" i="4" l="1"/>
  <c r="N33" i="4" l="1"/>
  <c r="N45" i="4"/>
  <c r="C48" i="1" l="1"/>
  <c r="N23" i="4" l="1"/>
  <c r="N47" i="4" l="1"/>
  <c r="F88" i="5" l="1"/>
  <c r="F15" i="1" l="1"/>
  <c r="D15" i="1"/>
  <c r="H88" i="5" l="1"/>
  <c r="G88" i="5"/>
  <c r="C88" i="5"/>
  <c r="H70" i="5"/>
  <c r="G15" i="1" l="1"/>
  <c r="E15" i="1"/>
  <c r="B17" i="1" l="1"/>
  <c r="E17" i="1"/>
  <c r="G7" i="1"/>
  <c r="G8" i="1"/>
  <c r="G9" i="1"/>
  <c r="G10" i="1"/>
  <c r="G11" i="1"/>
  <c r="G12" i="1"/>
  <c r="G13" i="1"/>
  <c r="G14" i="1"/>
  <c r="G6" i="1"/>
  <c r="E7" i="1"/>
  <c r="E8" i="1"/>
  <c r="E9" i="1"/>
  <c r="E10" i="1"/>
  <c r="E11" i="1"/>
  <c r="E12" i="1"/>
  <c r="E13" i="1"/>
  <c r="E14" i="1"/>
  <c r="E6" i="1"/>
  <c r="C17" i="1" l="1"/>
  <c r="G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95DBFF5C-66C8-411C-9364-5E0D577AE6EC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25F2AD73-F3F7-407F-82DA-DBD4963FC36A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02C583EE-3B81-4862-A94D-7116D552D4D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C89ABF2A-005F-4CD8-8560-31BEE9E851C1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209123A5-2B76-42B3-A8DB-2A16164E11B1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Wil be renamed to Construction Type (from OMS)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460803F5-5AF4-429D-8DD8-CAECF89DB67C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D9D15F11-17AE-40A3-8434-76434E1C828A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342E8F72-D9B3-4BD5-BADE-B868A7749683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CFA75908-5327-436A-9023-A76C38E8794B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368F5C54-A9B8-4A4D-9C3C-E397202B47F9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84ECC582-19C0-4BAE-A2D6-6F86B41E0D22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CAEE50A6-A9B4-4AB7-B052-96D519194BD2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800936FD-3B3A-4783-A2AF-DA07D2FB60B4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Rivera</author>
  </authors>
  <commentList>
    <comment ref="Q1" authorId="0" shapeId="0" xr:uid="{35E40992-6254-4843-A887-2E6C0248D2DA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Former follow-up required? Field </t>
        </r>
      </text>
    </comment>
    <comment ref="Z4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Joel Rivera:</t>
        </r>
        <r>
          <rPr>
            <sz val="9"/>
            <color indexed="81"/>
            <rFont val="Tahoma"/>
            <family val="2"/>
          </rPr>
          <t xml:space="preserve">
To be provided by Anthea every month.  Update this cell only with the actual customer count.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1" refreshedVersion="2" background="1" saveData="1">
    <dbPr connection="DSN=MS Access Database;DBQ=X:\RCG - Regulatory\NH\Quarterly Form E-2\NH E2 Qtr.mdb;DefaultDir=X:\RCG - Regulatory\NH\Quarterly Form E-2;DriverId=25;FIL=MS Access;MaxBufferSize=2048;PageTimeout=5;" command="SELECT `Quarter Stat History`.Exclusions, `Quarter Stat History`.`Period Type`, `Quarter Stat History`.Year, `Quarter Stat History`.`Period Value`, `Quarter Stat History`.SAIFI, `Quarter Stat History`.SAIDI, `Quarter Stat History`.CAIDI_x000d__x000a_FROM `X:\RCG - Regulatory\NH\Quarterly Form E-2\NH E2 Qtr`.`Quarter Stat History` `Quarter Stat History`"/>
  </connection>
</connections>
</file>

<file path=xl/sharedStrings.xml><?xml version="1.0" encoding="utf-8"?>
<sst xmlns="http://schemas.openxmlformats.org/spreadsheetml/2006/main" count="12132" uniqueCount="835">
  <si>
    <t>FY</t>
  </si>
  <si>
    <t>Sum of CI</t>
  </si>
  <si>
    <t>Sum of CMI</t>
  </si>
  <si>
    <t>Sum of SAIFI</t>
  </si>
  <si>
    <t>Sum of SAIDI</t>
  </si>
  <si>
    <t>5-Year Ave. SAIFI</t>
  </si>
  <si>
    <t>5-Year Ave. SAIDI</t>
  </si>
  <si>
    <t>Town</t>
  </si>
  <si>
    <t>CI</t>
  </si>
  <si>
    <t>CMI</t>
  </si>
  <si>
    <t>CS</t>
  </si>
  <si>
    <t>SAIDI</t>
  </si>
  <si>
    <t>SAIFI</t>
  </si>
  <si>
    <t>Year</t>
  </si>
  <si>
    <t>Jan</t>
  </si>
  <si>
    <t>Feb</t>
  </si>
  <si>
    <t>Mar</t>
  </si>
  <si>
    <t>Apr</t>
  </si>
  <si>
    <t>May</t>
  </si>
  <si>
    <t>Jun</t>
  </si>
  <si>
    <t>Jul</t>
  </si>
  <si>
    <t>Sep</t>
  </si>
  <si>
    <t>Oct</t>
  </si>
  <si>
    <t>Dec</t>
  </si>
  <si>
    <t>Total</t>
  </si>
  <si>
    <t>5 Year Average</t>
  </si>
  <si>
    <t>CAIDI</t>
  </si>
  <si>
    <t>Events</t>
  </si>
  <si>
    <t>CIII</t>
  </si>
  <si>
    <t>Month</t>
  </si>
  <si>
    <t>No Of 
Events</t>
  </si>
  <si>
    <t>Customers Inter</t>
  </si>
  <si>
    <t>Customers Minutes</t>
  </si>
  <si>
    <t>CAIDI
(Min)</t>
  </si>
  <si>
    <t>SAIDI
(Min)</t>
  </si>
  <si>
    <t>Cust Served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</si>
  <si>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</si>
  <si>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</si>
  <si>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</si>
  <si>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</si>
  <si>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</si>
  <si>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</si>
  <si>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</si>
  <si>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</si>
  <si>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</si>
  <si>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</si>
  <si>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</si>
  <si>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</si>
  <si>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>SAIFI 5 Yr Average</t>
  </si>
  <si>
    <t>SAIDI 5 Yr Average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</si>
  <si>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</si>
  <si>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</si>
  <si>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</si>
  <si>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</si>
  <si>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</si>
  <si>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</si>
  <si>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</si>
  <si>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</si>
  <si>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</si>
  <si>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</si>
  <si>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</si>
  <si>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</si>
  <si>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</si>
  <si>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CAIDI 5 Yr Average</t>
  </si>
  <si>
    <t>5 Year CII</t>
  </si>
  <si>
    <t>5 Year CAIDI</t>
  </si>
  <si>
    <t>CY</t>
  </si>
  <si>
    <t>Cause</t>
  </si>
  <si>
    <t>Comments</t>
  </si>
  <si>
    <t>Date</t>
  </si>
  <si>
    <t>From</t>
  </si>
  <si>
    <t>To</t>
  </si>
  <si>
    <t>Elapsed</t>
  </si>
  <si>
    <t>Hr</t>
  </si>
  <si>
    <t>Min</t>
  </si>
  <si>
    <t>ID</t>
  </si>
  <si>
    <t xml:space="preserve"> 5Yr Sum</t>
  </si>
  <si>
    <t>5 Year Average SAIDI AND SAIFI Targets</t>
  </si>
  <si>
    <t>Feeder</t>
  </si>
  <si>
    <t>Aug</t>
  </si>
  <si>
    <t>E2_Exclusion</t>
  </si>
  <si>
    <t>Cust Serv</t>
  </si>
  <si>
    <t>Quarter</t>
  </si>
  <si>
    <t>5-Year Avg. SAIFI (right)</t>
  </si>
  <si>
    <t>5-Year Avg. SAIDI (left)</t>
  </si>
  <si>
    <t>Duration</t>
  </si>
  <si>
    <t>Follow Up Required?</t>
  </si>
  <si>
    <t>NO LONGER USED</t>
  </si>
  <si>
    <t>Wind</t>
  </si>
  <si>
    <t>Weather</t>
  </si>
  <si>
    <t>Nov</t>
  </si>
  <si>
    <t>Sum of SAIDI (left)</t>
  </si>
  <si>
    <t>Sum of SAIFI (right)</t>
  </si>
  <si>
    <t>7L1</t>
  </si>
  <si>
    <t>Q1</t>
  </si>
  <si>
    <t>14L2</t>
  </si>
  <si>
    <t>12L1</t>
  </si>
  <si>
    <t>16L1</t>
  </si>
  <si>
    <t>12L2</t>
  </si>
  <si>
    <t>11L1</t>
  </si>
  <si>
    <t>District</t>
  </si>
  <si>
    <t>Legacy Feeder</t>
  </si>
  <si>
    <t>42-13L1</t>
  </si>
  <si>
    <t>41-6L4</t>
  </si>
  <si>
    <t>Q2</t>
  </si>
  <si>
    <t>41-39L2</t>
  </si>
  <si>
    <t>41-6L3</t>
  </si>
  <si>
    <t>41-15H1</t>
  </si>
  <si>
    <t>41-6L2</t>
  </si>
  <si>
    <t>42-14L2</t>
  </si>
  <si>
    <t>41-7L1</t>
  </si>
  <si>
    <t>42-14L3</t>
  </si>
  <si>
    <t>43-12L2</t>
  </si>
  <si>
    <t>43-12L1</t>
  </si>
  <si>
    <t>(All)</t>
  </si>
  <si>
    <t>Row Labels</t>
  </si>
  <si>
    <t>Grand Total</t>
  </si>
  <si>
    <t>Count of ID</t>
  </si>
  <si>
    <t>(Multiple Items)</t>
  </si>
  <si>
    <t>41-7L2</t>
  </si>
  <si>
    <t>42-9L1</t>
  </si>
  <si>
    <t>42-18L1</t>
  </si>
  <si>
    <t>41-16L1</t>
  </si>
  <si>
    <t>41-1L1</t>
  </si>
  <si>
    <t>42-9L3</t>
  </si>
  <si>
    <t>42-13L2</t>
  </si>
  <si>
    <t>Q3</t>
  </si>
  <si>
    <t>42-9L2</t>
  </si>
  <si>
    <t>Q4</t>
  </si>
  <si>
    <t>42-18L4</t>
  </si>
  <si>
    <t>42-14L4</t>
  </si>
  <si>
    <t>43-40L3</t>
  </si>
  <si>
    <t>To refresh data select cell X39 and go to Pivot Table Tools - Analyze, and select Refresh</t>
  </si>
  <si>
    <t>Projection</t>
  </si>
  <si>
    <t>TREE FELL</t>
  </si>
  <si>
    <t>DEVICE FAILED</t>
  </si>
  <si>
    <t>PLANNED OUTAGE</t>
  </si>
  <si>
    <t>TREE - BROKEN LIMB</t>
  </si>
  <si>
    <t>UNKNOWN</t>
  </si>
  <si>
    <t>ANIMAL</t>
  </si>
  <si>
    <t>CONSTRUCTION BY COMPANY</t>
  </si>
  <si>
    <t>CONSTRUCTION BY COMPANY CONTRACTOR</t>
  </si>
  <si>
    <t>CONTAMINATION</t>
  </si>
  <si>
    <t>CONTROL TROUBLE</t>
  </si>
  <si>
    <t>DETERIORATION</t>
  </si>
  <si>
    <t>DISTRIBUTION TRANSFORMER OVERLOAD</t>
  </si>
  <si>
    <t>FEEDER OVERLOAD</t>
  </si>
  <si>
    <t>FEEDER UNBALANCE</t>
  </si>
  <si>
    <t>FIRE ON COMPANY EQUIPMENT</t>
  </si>
  <si>
    <t>FLOODING</t>
  </si>
  <si>
    <t>FLYING DEBRIS</t>
  </si>
  <si>
    <t>HUMAN CONTACT</t>
  </si>
  <si>
    <t>IMPROPER APPLICATION</t>
  </si>
  <si>
    <t>IMPROPER INSTALLATION</t>
  </si>
  <si>
    <t>INSULATION FAILURE - CABLE</t>
  </si>
  <si>
    <t>INSULATION FAILURE - OTHER</t>
  </si>
  <si>
    <t>LIGHTNING</t>
  </si>
  <si>
    <t>MOISTURE</t>
  </si>
  <si>
    <t>NON-COMPANY ACTIVITIES</t>
  </si>
  <si>
    <t>NON-OUTAGE</t>
  </si>
  <si>
    <t>OPERATING/TESTING ERROR</t>
  </si>
  <si>
    <t>OTHER COMPANY ACTIVITIES</t>
  </si>
  <si>
    <t>TREE GROWTH</t>
  </si>
  <si>
    <t>UNDER FREQUENCY</t>
  </si>
  <si>
    <t>VANDALISM</t>
  </si>
  <si>
    <t>VEHICLE</t>
  </si>
  <si>
    <t>VINES</t>
  </si>
  <si>
    <t>NONE</t>
  </si>
  <si>
    <t>CUSTOMER OWNED</t>
  </si>
  <si>
    <t>FIRE/POLICE REQUEST</t>
  </si>
  <si>
    <t>LOAD SHEDDING</t>
  </si>
  <si>
    <t>LOSS OF SUPPLY</t>
  </si>
  <si>
    <t>TRANSMISSION</t>
  </si>
  <si>
    <t>(blank)</t>
  </si>
  <si>
    <t>Remember to change data source to match this tab - Analyse - Change Data Source</t>
  </si>
  <si>
    <t>This box shows the monthly results per the PUC criteria</t>
  </si>
  <si>
    <t>Remember to change data source to match this tab - Analyze - Change Data Source</t>
  </si>
  <si>
    <t>To refresh data select cell y39 and go to Pivot Table Tools - Analyze, and select Refresh</t>
  </si>
  <si>
    <t>`</t>
  </si>
  <si>
    <t>18L2</t>
  </si>
  <si>
    <t>To refresh data select cell Y39 and go to Pivot Table Tools - Analyze, and select Refresh</t>
  </si>
  <si>
    <t>Off</t>
  </si>
  <si>
    <t>On</t>
  </si>
  <si>
    <t>HR/MIN</t>
  </si>
  <si>
    <t>Cust</t>
  </si>
  <si>
    <t>V.</t>
  </si>
  <si>
    <t>Customer Average Interruption Duration Index (CAIDI)</t>
  </si>
  <si>
    <t>a.</t>
  </si>
  <si>
    <t>Sum of all customer interruption durations</t>
  </si>
  <si>
    <t>b.</t>
  </si>
  <si>
    <t>Total number of customer interruptions</t>
  </si>
  <si>
    <t>c.</t>
  </si>
  <si>
    <t>VI.</t>
  </si>
  <si>
    <t>System Average Interruption Frequency Index (SAIFI)</t>
  </si>
  <si>
    <t>VII.</t>
  </si>
  <si>
    <t>System Average Interruption Duration Index (SAIDI)</t>
  </si>
  <si>
    <t>VIII.</t>
  </si>
  <si>
    <t>Average number of customers without power per interruption as determined by deviing the number of customers interrupted by the number of interruptions (CIII)</t>
  </si>
  <si>
    <t>Total number of customers interrupted</t>
  </si>
  <si>
    <t>CIII (VIII. a. / VIII. B.)</t>
  </si>
  <si>
    <t>E38 Report Q1</t>
  </si>
  <si>
    <t>E38 Report Q2</t>
  </si>
  <si>
    <t>E38 Report  Q3</t>
  </si>
  <si>
    <t>E38 Report  Q4</t>
  </si>
  <si>
    <t>Total number of customers served</t>
  </si>
  <si>
    <t>Column1</t>
  </si>
  <si>
    <t>Exclusions</t>
  </si>
  <si>
    <t>Period Type</t>
  </si>
  <si>
    <t>ACTUAL SAIFI</t>
  </si>
  <si>
    <t>ACTUAL SAIDI</t>
  </si>
  <si>
    <t>TARGET SAIFI</t>
  </si>
  <si>
    <t>TARGET SAIDI</t>
  </si>
  <si>
    <t>PUC CRITERIA</t>
  </si>
  <si>
    <t>Monthly</t>
  </si>
  <si>
    <t>UNDER VOLTAGE</t>
  </si>
  <si>
    <t>2023 Results</t>
  </si>
  <si>
    <t>P37 B PHASE</t>
  </si>
  <si>
    <t>TARGET</t>
  </si>
  <si>
    <t>2024 Results</t>
  </si>
  <si>
    <t>2019-2023</t>
  </si>
  <si>
    <t>Squirrel</t>
  </si>
  <si>
    <t>Fall In Tree</t>
  </si>
  <si>
    <t>Corrosion/Decay</t>
  </si>
  <si>
    <t>Fall In Limb</t>
  </si>
  <si>
    <t>Unknown</t>
  </si>
  <si>
    <t>Other</t>
  </si>
  <si>
    <t>None</t>
  </si>
  <si>
    <t>Vehicle strike</t>
  </si>
  <si>
    <t>Maintenance</t>
  </si>
  <si>
    <t>Incidents</t>
  </si>
  <si>
    <t>Vegetation clearing</t>
  </si>
  <si>
    <t>Fire</t>
  </si>
  <si>
    <t>Salem</t>
  </si>
  <si>
    <t>Vibration/Loose Connection</t>
  </si>
  <si>
    <t>Lebanon</t>
  </si>
  <si>
    <t>Animal</t>
  </si>
  <si>
    <t>Vegetation</t>
  </si>
  <si>
    <t xml:space="preserve">Equipment </t>
  </si>
  <si>
    <t xml:space="preserve">Planned </t>
  </si>
  <si>
    <t>SubCause</t>
  </si>
  <si>
    <t>Weekday</t>
  </si>
  <si>
    <t>FEEDER SAIFI</t>
  </si>
  <si>
    <t>FEEDER SAIDI</t>
  </si>
  <si>
    <t>MONTH</t>
  </si>
  <si>
    <t>COLUMN # 1</t>
  </si>
  <si>
    <t xml:space="preserve">Total </t>
  </si>
  <si>
    <t>Cust Serv Feeder</t>
  </si>
  <si>
    <t>2025 Projection</t>
  </si>
  <si>
    <t>2025 Results</t>
  </si>
  <si>
    <t>Year to date</t>
  </si>
  <si>
    <t>YTD TARGET</t>
  </si>
  <si>
    <t>YTD ACTUAL</t>
  </si>
  <si>
    <t>Last Interruption:</t>
  </si>
  <si>
    <t>First Interruption:</t>
  </si>
  <si>
    <t>Report Date:</t>
  </si>
  <si>
    <t>Reliability Indices: System-Wide by Month</t>
  </si>
  <si>
    <t xml:space="preserve">Minutes </t>
  </si>
  <si>
    <t>Projected Annual Performance</t>
  </si>
  <si>
    <t>Projected %</t>
  </si>
  <si>
    <t>Annual Projected</t>
  </si>
  <si>
    <t>Corporate Goal</t>
  </si>
  <si>
    <t>Metric</t>
  </si>
  <si>
    <t>Annual Goal</t>
  </si>
  <si>
    <t>COMPANY GOAL</t>
  </si>
  <si>
    <t>System Total</t>
  </si>
  <si>
    <t>Jan - Aprl</t>
  </si>
  <si>
    <t>Bellows Falls</t>
  </si>
  <si>
    <t>INTERRUPTIONS</t>
  </si>
  <si>
    <t>YEAR</t>
  </si>
  <si>
    <t>Division</t>
  </si>
  <si>
    <t>CAIDI MONTHLY CALCULATION</t>
  </si>
  <si>
    <t>Final Score</t>
  </si>
  <si>
    <t>ending Q4</t>
  </si>
  <si>
    <t>ending Q3</t>
  </si>
  <si>
    <t>ending Q2</t>
  </si>
  <si>
    <t>ending Q1</t>
  </si>
  <si>
    <t>% ACHIEVED</t>
  </si>
  <si>
    <t>Period Value</t>
  </si>
  <si>
    <t>ACTUAL CMI</t>
  </si>
  <si>
    <t>ACTUAL CI</t>
  </si>
  <si>
    <t>ACTUAL EVENTS</t>
  </si>
  <si>
    <t>MTD SAIDI</t>
  </si>
  <si>
    <t>MTD SAIFI</t>
  </si>
  <si>
    <t>12Mo SAIFI</t>
  </si>
  <si>
    <t>PUC Regulatory Criteria Only</t>
  </si>
  <si>
    <t>CUSTOMERS MINUTES INTERRUPTED - TOTAL</t>
  </si>
  <si>
    <t>2022 Results</t>
  </si>
  <si>
    <t>MON</t>
  </si>
  <si>
    <t>2022 Projection</t>
  </si>
  <si>
    <t>CUSTOMERS INTERRUPTED - CHARLESTOWN</t>
  </si>
  <si>
    <t>CUSTOMERS INTERRUPTED - LEBANON</t>
  </si>
  <si>
    <t>CUSTOMERS INTERRUPTED - SALEM</t>
  </si>
  <si>
    <t>CUSTOMERS INTERRUPTED - TOTAL</t>
  </si>
  <si>
    <t>EVENTS - CHARLESTOWN</t>
  </si>
  <si>
    <t>EVENTS - LEBANON</t>
  </si>
  <si>
    <t>EVENTS - SALEM</t>
  </si>
  <si>
    <t>EVENTS - TOTAL</t>
  </si>
  <si>
    <t>SAIDI - CHARLESTOWN</t>
  </si>
  <si>
    <t>SAIDI - LEBANON</t>
  </si>
  <si>
    <t>SAIDI - SALEM</t>
  </si>
  <si>
    <t>SAIDI - TOTAL</t>
  </si>
  <si>
    <t>SAIFI - CHARLESTOWN</t>
  </si>
  <si>
    <t>SAIFI - LEBANON</t>
  </si>
  <si>
    <t>SAIFI - SALEM</t>
  </si>
  <si>
    <t>SAIFI - TOTAL</t>
  </si>
  <si>
    <t>Year to date target</t>
  </si>
  <si>
    <t>Year to date actual</t>
  </si>
  <si>
    <t>YTD Actual</t>
  </si>
  <si>
    <t>YTD Projection</t>
  </si>
  <si>
    <t>YTD Target</t>
  </si>
  <si>
    <t>YTD Projected</t>
  </si>
  <si>
    <t>YTD Actual + Projected</t>
  </si>
  <si>
    <t>Construction Type</t>
  </si>
  <si>
    <t>Subcause</t>
  </si>
  <si>
    <t>SAIDI All</t>
  </si>
  <si>
    <t>SAIFI All</t>
  </si>
  <si>
    <t>CAIDI All</t>
  </si>
  <si>
    <t>SAIDI IEEE</t>
  </si>
  <si>
    <t>SAIFI IEEE</t>
  </si>
  <si>
    <t>CAIDI IEEE</t>
  </si>
  <si>
    <t>alpha</t>
  </si>
  <si>
    <t>beta</t>
  </si>
  <si>
    <t>e(a+2.5b) = Tmed</t>
  </si>
  <si>
    <t>Number of MEDs</t>
  </si>
  <si>
    <t>Number of Zero Days</t>
  </si>
  <si>
    <t>Sum of FEEDER SAIDI</t>
  </si>
  <si>
    <t>Column Labels</t>
  </si>
  <si>
    <t>Sum of FEEDER SAIFI</t>
  </si>
  <si>
    <t>5YR AVE. SAIDI</t>
  </si>
  <si>
    <t>5YR AVE. SAIFI</t>
  </si>
  <si>
    <t>mean</t>
  </si>
  <si>
    <t>variance</t>
  </si>
  <si>
    <t>std dev</t>
  </si>
  <si>
    <t>CKAIDI RANK</t>
  </si>
  <si>
    <t>CKAIFI RANK</t>
  </si>
  <si>
    <t>RANK</t>
  </si>
  <si>
    <t>2014 WORST CKAIDI</t>
  </si>
  <si>
    <t>2015 WORST CKAIDI</t>
  </si>
  <si>
    <t>2016 WORST CKAIDI</t>
  </si>
  <si>
    <t>2017 WORST CKAIDI</t>
  </si>
  <si>
    <t>2018 WORST CKAIDI</t>
  </si>
  <si>
    <t>2019 WORST CKAIDI</t>
  </si>
  <si>
    <t>2020 WORST CKAIDI</t>
  </si>
  <si>
    <t>2021 WORST CKAIDI</t>
  </si>
  <si>
    <t>2022 WORST CKAIDI</t>
  </si>
  <si>
    <t>2023 WORST CKAIDI</t>
  </si>
  <si>
    <t>2014 WORST CKAIFI</t>
  </si>
  <si>
    <t>2015 WORST CKAIFI</t>
  </si>
  <si>
    <t>2016 WORST CKAIFI</t>
  </si>
  <si>
    <t>2017 WORST CKAIFI</t>
  </si>
  <si>
    <t>2018 WORST CKAIFI</t>
  </si>
  <si>
    <t>2020 WORST CKAIFI</t>
  </si>
  <si>
    <t>2021 WORST CKAIFI</t>
  </si>
  <si>
    <t>2022 WORST CKAIFI</t>
  </si>
  <si>
    <t>2023 WORST CKAIFI</t>
  </si>
  <si>
    <t>WORST CKAIDI</t>
  </si>
  <si>
    <t>cKAIDI</t>
  </si>
  <si>
    <t>cKAIFI</t>
  </si>
  <si>
    <t>POOR PERFORMING FEEDER MEANS ANY DISTRIBUTION CIRCUIT THAT POSSESSES A CKAIDI OR CKAIFI VALUE FOR A REPORTING YEAR THAT IS AMONG THE HIGHEST FIVE OF ALL OF LIBERTY'S FEEDERS.</t>
  </si>
  <si>
    <t>PROBLEM CIRCUIT MEANS ANY FEEDER THAT POSSESSES A CKAIDI OR CKAIFI VALUE FOR A REPORTING YEAR THAT IS AMONG THE HIGHEST FIVE OF ALL OF LIBERTY'S FEEDERS CKAIDI AND CKAIFI VALUES FOR ANY TWO CONSECUTIVE YEARS</t>
  </si>
  <si>
    <t>CHRONIC CIRCUIT MEANS ANY FEEDER THAT POSSESSES A CKAIDI OR CKAIFI VALUE FOR A REPORTING YEAR THAT IS AMONG THE HIGHEST FIVE OF ALL OF LIBERTY'S FEEDERS CKAIDI AND CKAIFI VALUES FOR ANY THREE CONSECUTIVE YEARS</t>
  </si>
  <si>
    <t xml:space="preserve">CKAIDI/CKAIFI ANNUAL BENCHMARKS VALUES TO BE SET AS THE AVERAGE OF THE CKAIDI AND CKAIFI VALUES FOR ALL LIBERTY FEEDERS IN THAT GIVEN YEAR PLUS TWO STANDARD DEVIATIONS.  </t>
  </si>
  <si>
    <t>THE AVERAGE CKAIDI AND CKAIFI VALUES OF CHRONIC FEEDERS TO BE COMPARED TO THE ANNUAL CKAIDI AND CKAIFI BENCHMARKS</t>
  </si>
  <si>
    <t>2021 NOTES</t>
  </si>
  <si>
    <t>FOR CKAIDI, 12L1 AND 12L2 ARE WORST PERFORMERS FOR THE LAST 4 YEARS, 7L1 IS A CHRONIC FEEDER (3 YEARS IN A ROW)</t>
  </si>
  <si>
    <t xml:space="preserve">FOR CKAIFI, 12L2 IS A WORST PERFORMING FEEDER FOR THE PAST 4 YEARS AND 14L2 AND 7L1 ARE PROBLEM FEEDERS (2 YEARS IN A ROW) </t>
  </si>
  <si>
    <t>2024 WORST CKAIDI</t>
  </si>
  <si>
    <t>2024 WORST CKAIFI</t>
  </si>
  <si>
    <t>2024 - 5 year average</t>
  </si>
  <si>
    <t>** NEED TO VERIFY AND CORRECT WPF FOR PREVIOUS YEARS.  USE ACTUAL FEEDER RESULTS FOR THE YEAR FOR RANKING AND NOT 5 YEAR AVERAGE.  5 YEAR AVERAGE IS USED TO DETERMINE THESHOLD.  THRESHOLD FOR 2025 IS 290 MINUTES AND SAIFI OF 2</t>
  </si>
  <si>
    <t>CAL2501</t>
  </si>
  <si>
    <t>CEM41</t>
  </si>
  <si>
    <t>CEM42</t>
  </si>
  <si>
    <t>GLS7400</t>
  </si>
  <si>
    <t>GLS7600</t>
  </si>
  <si>
    <t>HOB7700</t>
  </si>
  <si>
    <t>KBH4203</t>
  </si>
  <si>
    <t>KBH5100</t>
  </si>
  <si>
    <t>KBH5200</t>
  </si>
  <si>
    <t>KBH4201</t>
  </si>
  <si>
    <t>KBH4202</t>
  </si>
  <si>
    <t>NST8400</t>
  </si>
  <si>
    <t>NST8500</t>
  </si>
  <si>
    <t>NST8600</t>
  </si>
  <si>
    <t>POR3100</t>
  </si>
  <si>
    <t>POR3200</t>
  </si>
  <si>
    <t>RUS7900</t>
  </si>
  <si>
    <t>SRB51</t>
  </si>
  <si>
    <t>SLK257</t>
  </si>
  <si>
    <t>SQV7201</t>
  </si>
  <si>
    <t>SQV8300</t>
  </si>
  <si>
    <t>SQV8100</t>
  </si>
  <si>
    <t>SQV8200</t>
  </si>
  <si>
    <t>SMP8700</t>
  </si>
  <si>
    <t>TAH7300</t>
  </si>
  <si>
    <t>TAH5201</t>
  </si>
  <si>
    <t>TAH7100</t>
  </si>
  <si>
    <t>TAH7200</t>
  </si>
  <si>
    <t>TRK7202</t>
  </si>
  <si>
    <t>TRK7203</t>
  </si>
  <si>
    <t>TRK7204</t>
  </si>
  <si>
    <t>WSH201</t>
  </si>
  <si>
    <t>KNG2800</t>
  </si>
  <si>
    <t>MEY3100</t>
  </si>
  <si>
    <t>MEY3200</t>
  </si>
  <si>
    <t>MEY3300</t>
  </si>
  <si>
    <t>MEY3400</t>
  </si>
  <si>
    <t>MEY3500</t>
  </si>
  <si>
    <t>MULLER1296</t>
  </si>
  <si>
    <t>RHL1502</t>
  </si>
  <si>
    <t>STL2200</t>
  </si>
  <si>
    <t>STL2300</t>
  </si>
  <si>
    <t>STL3501</t>
  </si>
  <si>
    <t>STL3101</t>
  </si>
  <si>
    <t>TPZ1202</t>
  </si>
  <si>
    <t>MANUALLY OPENED LINE FUSE P143840 BARBER WAY-POLE REPLACEMENT &amp;amp; RECONDUCTOR</t>
  </si>
  <si>
    <t>MANUALLY OPENED P100180 TO CORRECT VOLTAGE ISSUES TO HOUSE 8157 RAINBOW AVE - CHANGED TAP SIZE</t>
  </si>
  <si>
    <t>MANUALLY OPENED TRANSFORMER FUSE P153606 ONNONTIOGA ST-POLE REPLACEMENT</t>
  </si>
  <si>
    <t>MANUALLY OPENED LINE FUSE P143841 BARBER WAY-POLE &amp;amp; TRANSFORMER REPLACEMENT</t>
  </si>
  <si>
    <t>MANUALLY OPENED LINE FUSE P214654 CARSON VIEW-POLE REPLACEMENT</t>
  </si>
  <si>
    <t>MANUALLY OPENED HIGH SIDE SWITCH TO REPLACE RECLOSER AT SB SUB</t>
  </si>
  <si>
    <t>MANUALLY OPENED TRANSFORMER FUSE P267082 FOOTHILL RD-POLE REPLACEMENT</t>
  </si>
  <si>
    <t>BLOWN (2)-20 AMP FUSES DUE TO BROKEN CUTOUT P130502 MEADOW WAY</t>
  </si>
  <si>
    <t>MANUALLY OPENED TRANSFORMER FUSE P131279 AZURE AVE SO REPAIRS COULD BE MADE TO U/G WIRES - DIG IN BY EXCAVATOR</t>
  </si>
  <si>
    <t>MANUALLY OPENED PRIMARY RISER FUSE 31SU32 P78872 KELLER RD-POLE REPLACEMENT</t>
  </si>
  <si>
    <t>MANUALLY OPENED FUSED TAP P278665 STATE ROUTE 88 FOR POLE REPLACEMENT</t>
  </si>
  <si>
    <t>BLOWN 10 AMP LINE FUSE P70502 4TH AVE, DEAD SQUIRREL REMOVED FROM P138023 OFF RIO GRANDE ST.</t>
  </si>
  <si>
    <t>MANUALLY OPENED P293704 CHILICOTHE ST FOR POLE REPLACEMENT</t>
  </si>
  <si>
    <t>MANUALLY OPENED TRANSFORMER FUSE P297102 COLD CREEK TRL - SYSTEM UPGRADES</t>
  </si>
  <si>
    <t>DE-ENERGIZED TRANSFORMER TO REPLACE BURNT CROSSARM AT P145010 COUNTY HWY A15</t>
  </si>
  <si>
    <t>REPAIRED BROKEN CONDUIT BETWEEN VFI D &amp;amp; FIRST BOX VENICE DR E</t>
  </si>
  <si>
    <t>DAMAGED SECONDARY UG FROM POLE 66563 WARR RD.  RAN TEMP SERVICE AND REFERRED TO SUPERVISOR TO HAVE U/G REPLACED AT A LATER DATE</t>
  </si>
  <si>
    <t>MANUALLY OPENED P68846 PATRICIA LN TO REPLACE POLE &amp;amp; TRANSFORMER</t>
  </si>
  <si>
    <t>MANUALLY OPENED P68845 PATRICIA LN TO REPLACE POLE &amp;amp; TRANSFORMER</t>
  </si>
  <si>
    <t>MANUALLY OPENED ELBOW 3887 TAHOE KEYS BLVD FOR MAINTENANCE WORK</t>
  </si>
  <si>
    <t>MANUALLY OPENED LINE FUSE P294935 FOREST MOUNTAIN DR-POLE REPLACEMENT</t>
  </si>
  <si>
    <t>MANUALLY OPENED 30AMP LINE FUSE P244957 FORREST MOUNTAIN DR FOR POLE REPLACEMENT</t>
  </si>
  <si>
    <t>TIGHTENED LOOSE CONNECTORS AT WEATHERHEAD P100456 CARNELIAN CIRCLE.</t>
  </si>
  <si>
    <t>MANUALLY OPENED TRANSFORMER FUSE P292456 PENTAGON DR TO REPAIR BAD CONNECTION AT TRANSFORMER</t>
  </si>
  <si>
    <t>MANUALLY OPENED VFI-202 NORTHSTAR DR TO REBUILD T-PAD &amp;amp; RETAINING WALL</t>
  </si>
  <si>
    <t>MANUALLY OPENED TRANSFORMER FUSE P251648 MOUNTAIN MEADOW DR TO REPLACE TRANSFORMER</t>
  </si>
  <si>
    <t>MANUALLY OPENED TRANSFORMER FUSE P72466 CLEMENT ST FOR POLE REPLACEMENT</t>
  </si>
  <si>
    <t>MANUALLY OPENED 11AMP LINE FUSE TO REPLACE POLE AND INSTALL NEW TRANSFORMER P79158 JANET DR</t>
  </si>
  <si>
    <t>BLOWN 40AMP LINE FUSE P73307 BELLEVIEW AVE. DUE TO FALLEN TREE AT P36634. REPLACED 2 SPANS OF WIRE FROM P236633 AND REPAIRED BROKEN CROSSARM AT P36634.</t>
  </si>
  <si>
    <t>REPLACED 10K FUSE P123149 BLITZEN RD - CAUSE UNKNOWN</t>
  </si>
  <si>
    <t>MANUALLY OPENED 15 AMP LINE FUSE P135179 JACARILLO TRL TO INSTALL NEW POLE BETWEEN P135184 &amp;amp; P135185.</t>
  </si>
  <si>
    <t>REPLACED BAD CONNECTION AT WEATHERHEAD AND METER SUPPLIED FROM POLE 70502 RIO GRANDE ST DUE TO DETERIORATION.</t>
  </si>
  <si>
    <t>Act Of Man</t>
  </si>
  <si>
    <t>Dig in</t>
  </si>
  <si>
    <t>Review Complete</t>
  </si>
  <si>
    <t>THIRD PARTY</t>
  </si>
  <si>
    <t>IEEE MED</t>
  </si>
  <si>
    <t>NORTH LAKE TAHOE</t>
  </si>
  <si>
    <t>SOUTH LAKE TAHOE</t>
  </si>
  <si>
    <t>COLEVILLE</t>
  </si>
  <si>
    <t>TPZ1202-R1 LOCK OUT, ALL CUSTOMERS RESTORED 4:40 AM CAUSE UNKNOWN POSSIBLY HIGH WINDS</t>
  </si>
  <si>
    <t>South Lake</t>
  </si>
  <si>
    <t>PORTOLA</t>
  </si>
  <si>
    <t>BLOWN 15 AMP TRANSFORMER FUSE P250174 INDUSTRIAL WAY-BIRD</t>
  </si>
  <si>
    <t>Bird</t>
  </si>
  <si>
    <t>North Lake</t>
  </si>
  <si>
    <t>MANUALLY OPENED 10 AMP LINE FUSE P143841 BARBER RD-POLE REPLACEMENT</t>
  </si>
  <si>
    <t>MANUALLY OPENED 35MU37 LINE FUSE P297012 MACINAW RD TO REPLACE LJE-65</t>
  </si>
  <si>
    <t>MARKLEEVILLE</t>
  </si>
  <si>
    <t>CUT SECONDARY WIRES AT POLE 214652 EMIGRANT TRL TO REPLACE POLE.</t>
  </si>
  <si>
    <t xml:space="preserve">PTR 1202-R3 LOCKED OUT - IN EXTREME FIRE SEASON - NO CAUSE FOUND, HIGH WINDS IN AREA.&amp;#x0D;_x000D_
</t>
  </si>
  <si>
    <t>PTR 1202-R1 &amp;amp; 1202-R3 LOCKED OPEN  - IN EXTREME FIRE SEASON - 1202-R1 CLOSED @ 19:56 - L/O AGAIN @ 20:36</t>
  </si>
  <si>
    <t>MANUALLY OPENED LINE FUSE P278659 FOOTHILL RD-RECONDUCTOR OVER HWY X-ING &amp;amp; POLE REPLACEMENT</t>
  </si>
  <si>
    <t>MANUALLY OPENED FUSE AT P290716 DIAMOND VALLEY RD - SYSTEM UPGRADES</t>
  </si>
  <si>
    <t>ALPINE MEADOWS</t>
  </si>
  <si>
    <t>7201-R1 L/O DUE TO FALLEN TREE BETWEEN P96634 &amp;amp; P292063</t>
  </si>
  <si>
    <t>BLOWN 2-40K FUSE P294786 JAMES AVE. REPLACED BROKEN PRIMARY BETWEEN P68846 &amp;amp;70250 DUE TO FALLEN TREE LIMB</t>
  </si>
  <si>
    <t>1202-R1 L/O WITH NRA ISSUED - BLOWN SINGLE PHASE PRIMARY  P293554 US HWY 395</t>
  </si>
  <si>
    <t>REPLACED PRIMARY NEUTRAL P292459 LAKE TAHOE BLVD-NO CAUSE FOUND</t>
  </si>
  <si>
    <t>TAHOE CITY</t>
  </si>
  <si>
    <t>REATTACHED SERVICE P151432 GLEN ALPINE AVE-TREE</t>
  </si>
  <si>
    <t>REATTACHED SERVICE P92495 W LAKE BLVD-TREE</t>
  </si>
  <si>
    <t>OLYMPIC VALLEY</t>
  </si>
  <si>
    <t>BLOWN 30 AMP LINE FUSE P291105 LANNY LN-WIRE MOVEMENT CAUSED CROSSING OF LINES</t>
  </si>
  <si>
    <t>Wire Movement</t>
  </si>
  <si>
    <t>MANUALLY OPENED 40 AMP LINE FUSE P290716 DIAMOND VALLEY RD-SYSTEM UPGRADES</t>
  </si>
  <si>
    <t>MANUALLY OPENED 15 AMP LINE FUSE P266630 US HWY 395-SYSTEM UPGRADES</t>
  </si>
  <si>
    <t>MANUALLY OPENED NEW CUTOUTS P146101 DUNDEE CIR TO REPLACE POLES</t>
  </si>
  <si>
    <t>BLOWN CENTER PHASE P153257 COUNTRY CLUB DR - FAILED UG CABLE FEEDING XFMR 15097</t>
  </si>
  <si>
    <t>MANUALLY OPENED 15 AMP LINE FUSE P116682 W SAN BERNARDINO AVE TO REFRAME P293704 &amp;amp; P116688</t>
  </si>
  <si>
    <t>MANUALLY OPENED 40 AMP LINE FUSE P290716 DIAMOND VALLEY RD-POLE REPLACEMENT</t>
  </si>
  <si>
    <t>MANUALLY OPENED TRANSFORMER FUSE P80764 JAMES AVE TO REPLACE POLES</t>
  </si>
  <si>
    <t>MANUALLY OPENED FUSE AT P143843 STATE ROUTE 89 FOR POLE REPLACEMENT</t>
  </si>
  <si>
    <t>BLOWN 2 50 AMP FUSES P108878 SLIVERTIP DR  -SNOW UNLOADING</t>
  </si>
  <si>
    <t>Ice/Snow</t>
  </si>
  <si>
    <t>TRUCKEE</t>
  </si>
  <si>
    <t>BLOWN 2 25 AMP FUSE P167874 - SNOW UNLOADING</t>
  </si>
  <si>
    <t>KINGS BEACH</t>
  </si>
  <si>
    <t>SERVICE REPAIRED TO MAIN HOUSE AND RECONNECTED. SMALLER BLDG NEEDS ELECTRICIAN-TREE</t>
  </si>
  <si>
    <t>TAH7100; TAH7200</t>
  </si>
  <si>
    <t>7100 CB L/O DUE TO FALLEN TREE BETWEEN P161198 &amp;amp; P161199</t>
  </si>
  <si>
    <t>BLOWN FUSE P192824 N UPPER TRUCKEE RD AND BLOWN FUSE P146127 LAKE TAHOE BLVD</t>
  </si>
  <si>
    <t>BLOWN 65 AMP LINE FUSE P208511 - MANUALLY OPENED 2ND LINE FUSE-DOWN PRIMARY BETWEEN P137676 &amp;amp; 9137677 W LAKE BLVD</t>
  </si>
  <si>
    <t>BLOWN 20A FUSES P167874 ROLANDS WAY - SNOW OFFLOADING</t>
  </si>
  <si>
    <t>BLOWN FUSE P8713 INTERLAKEN RD - REPAIRED BROKEN CROSSARM P8713 GRIMSEL PASS</t>
  </si>
  <si>
    <t>BROKEN DEAD END ARM P79978 ELIZABETH DR</t>
  </si>
  <si>
    <t>EMERGENCY OPENED 7300-R1 TO SAFELY OPEN DAMAGED CUTOUTS @ P8713 - ALSO SEE INC 120038296</t>
  </si>
  <si>
    <t>MANUALLY OPENED PTR 7202D2 &amp;amp; LB 72-55 DUE TO SUSPECTED DOWNED PHASE - ADDITIONAL SWITCHING EXECUTED TO REPAIR DOWNED LINES AT MULTIPLE LOCATIONS: P281393-281394, P39591-271891, P294607-137680</t>
  </si>
  <si>
    <t>PTR 7201-R1 LOCKED OUT - P96628 (TREE ON WIRE) P100408 &amp;amp; 100409 (WIRE DOWN) - BROKEN PHASE AND 2 PHASES ALSO DOWN BETWEEN P115884 AND 292985</t>
  </si>
  <si>
    <t>MANUALLY OPENED FUSE P295733 HERBERT AVE DUE TO WIRE SLAPPING LIGHT POST BETWEEN POLES 511360 &amp;amp; 616881 HEAVY SNOW LOAD CAUSED A LONG SPAN OF LINE TO SAG</t>
  </si>
  <si>
    <t>WIRE POPPED OUT FROM P189416 - REHUNG AND RE-ENERGIZED</t>
  </si>
  <si>
    <t>BLOWN 25K LINE FUSE P293154 E SAN BERNARDINO AVE - POTENTIAL WIRE SLAP</t>
  </si>
  <si>
    <t>BLOWN 25 AMP FUSES P293154 E SAN BERNARDINO AVE, TRIPPED VFI 3300 21 C -WIRES SLAPPING TOGETHER</t>
  </si>
  <si>
    <t>(2) BLOWN 10 AMP FUSES P123015 MANDAN ST - SUSPECTS WIRE SLAP</t>
  </si>
  <si>
    <t>BLOWN VFI 3300-21 'C' POS - FAILED XFMR @ P93352</t>
  </si>
  <si>
    <t>BLOWN 65 AMP LINE FUSE P135349 LODI AVE-WIRES SLAPPED TOGETHER</t>
  </si>
  <si>
    <t>MANUALLY OPENED 30 AMP LINE FUSES P189376 THE STRAND TO REPAIR BROKEN JUMPER P189392</t>
  </si>
  <si>
    <t>SECONDARY SPLICE CAME LOOSE AT TREE ATTACHMENT - ADDED ON BAD SECONDARY WHERE JACKETED</t>
  </si>
  <si>
    <t>BLOWN 20A FUSES P68683 - SNOW UNLOADING</t>
  </si>
  <si>
    <t>VFI-139 TRIPPED ALL 3 PHASES OF 'D' POS - SUSPECTED SNOW UNLOADING</t>
  </si>
  <si>
    <t>REPLACED CONNECTORS AND WIRE</t>
  </si>
  <si>
    <t>REPLACED BROKEN NEUTRAL P63623 TATA  LN</t>
  </si>
  <si>
    <t>MANUALLY OPENED XFMR FUSE P107275 TO REPAIR BROKEN NEUTRAL</t>
  </si>
  <si>
    <t>MANUALLY OPEN DISCONNECT AT P115859 BEAR CREEK RD TO REPLACE TRANSFORMER AT P115859.  SNOW LOADING CAUSED PRIMARY AND SECONDARY TO COME IN CONTACT.</t>
  </si>
  <si>
    <t>BLOWN 25 AMP LINE FUSE P68741 RIVER RD, DUE TO HEAVY WINDS.</t>
  </si>
  <si>
    <t>2 BLOWN 65 AMP LINE FUSES P124662 EDELWEISS LN SNOWLOAD DROPPED CAUSING PRIMARY &amp;amp; SECONDARY TO SLAP</t>
  </si>
  <si>
    <t>2 BLOWN 15 AMP TRANSFORMER FUSES P252959 HINTON DR-SNOW UNLOADING</t>
  </si>
  <si>
    <t>MANUALLY OPENED POR3100 &amp;amp; POR3200 CB FOR NVE SWITCHING ON 619 LINE</t>
  </si>
  <si>
    <t>Loss of Supply</t>
  </si>
  <si>
    <t>Supplier outage</t>
  </si>
  <si>
    <t>MANUALLY OPENED 11 AMP LINE FUSE P264063 JAMESON BEACH RD / TREE CREW INADVERTENTLY DROPPED TREE LIMB ON WIRE / OPENED FUSE TO MAKE SAFE</t>
  </si>
  <si>
    <t>BLOWN 15 AMP LINE FUSE P212383 MARTIS PEAK RD-SNOW UNLOADING</t>
  </si>
  <si>
    <t>MANUALLY OPENED FUSE AT P264063 FOR SYSTEM UPGRADES.</t>
  </si>
  <si>
    <t>LOYALTON</t>
  </si>
  <si>
    <t>LUCA25-1023 - MANUALLY CLOSED 41-42 LB &amp;amp; MANUALLY OPENED CUTOUTS @ P135038. INSTALLED TEMP DISCS @ P206915 FOR CUSTOMER OUTAGES UNDER NRA 3732.</t>
  </si>
  <si>
    <t>MANUALLY OPENED LINE FUSE P296215 12TH ST TO REPLACE CROSS ARM</t>
  </si>
  <si>
    <t>MANUALLY OPENED LINE FUSE P264063 JAMESON BEACH BLVD - SYSTEM UPGRADES</t>
  </si>
  <si>
    <t>POR3100; POR3200</t>
  </si>
  <si>
    <t>MANUALLY OPENED 3100 &amp;amp; 3200 CBS FOR 619 LINE RESTORATION FROM NVE WORK BETWEEN 619N &amp;amp; 619J</t>
  </si>
  <si>
    <t>MANUALLY OPENED FUSE AT P264063 JAMESON BEACH RD FOR POLE REPLACEMENT</t>
  </si>
  <si>
    <t>MANUALLY OPENED LINE FUSE P206915 HILL ST TO REPLACE DAMAGED HARDWARE</t>
  </si>
  <si>
    <t>MANUALLY OPENED LINE FUSE P62632 EMIGRANT TRL-POLE REPLACEMENT</t>
  </si>
  <si>
    <t>FLORISTON</t>
  </si>
  <si>
    <t>NVE LOSS OF SOURCE - WSH 204 CB LOCKED OPEN - WIND SUSPECTED</t>
  </si>
  <si>
    <t>BLOWN TRANSFORMER FUSE, REATTACHED SECONDARY P209788 1ST ST, CUSTOMER TRIMMING TREES</t>
  </si>
  <si>
    <t>MANUALLY OPENED AT P168243 FOR RECONDUCTOR WORK</t>
  </si>
  <si>
    <t>CARNELIAN BAY</t>
  </si>
  <si>
    <t>BLOWN FUSE P151300 - SERVICE RIPPED OFF 275 OLD COUNTY RD BY TRUCK - SERVICE WILL NEED TO BE REPAIRED BEFORE RECONNECT - REFUSED TRANSFORMERS</t>
  </si>
  <si>
    <t>TAHOE VISTA</t>
  </si>
  <si>
    <t>LIMB ON LINE P167929 - CUT EXPOSED SPARE WIRE</t>
  </si>
  <si>
    <t>MANUALLY OPENED LINE FUSE P278665 STATE HWY 88</t>
  </si>
  <si>
    <t>MANUALLY OPENED XFMR FUSES AT P81780 &amp;amp; P81778 ARAPAHOE ST - RECONDUCTOR</t>
  </si>
  <si>
    <t>MANUALLY OPENED XFMR FUSES P161199 HOLLY RD - CHANGE POLE</t>
  </si>
  <si>
    <t>Under 5 Minutes?</t>
  </si>
  <si>
    <t>Is CMI = to CI*Duration?</t>
  </si>
  <si>
    <t>MANUALLY OPENED TRANSFORMER 43166 LAKE TAHOE BLVD TO WIRE PANEL FOR CT'S</t>
  </si>
  <si>
    <t>MANUALLY OPENED LINE FUSE P278659 FOOTHILL RD TO REPLACE POLE</t>
  </si>
  <si>
    <t>MANUALLY OPENED TRANSFORMER FUSE P131323 ZAPOTEC DR FOR POLE REPLACEMENT</t>
  </si>
  <si>
    <t>MANUALLY OPENED 40 AMP LINE FUSE P217286 DIAMOND VALLEY RD FOR RESILIENCY PROJECT.</t>
  </si>
  <si>
    <t>LOSS OF SUPPLY-BOTH TRANSMISSION LINES-120 KV BREAKER &amp;amp; CAPACITOR BANK FAILURE BUCKEYE SUB</t>
  </si>
  <si>
    <t>MEY3200; MEY3400</t>
  </si>
  <si>
    <t>MANUALLY OPENED LINE FUSE P266630 HWY 395-GO INFRACTIONS</t>
  </si>
  <si>
    <t>BLOWN 10 AMP LINE FUSE P123015 MANDAN ST-UNKNOWN CAUSE</t>
  </si>
  <si>
    <t>PARTIAL POWER AT P83313 COPPER WAY AFTER CONNECTORS PULLED LOOSE.  REPLACED CONNECTORS AND MADE REPAIRS.</t>
  </si>
  <si>
    <t>MANUALLY OPENED LINE FUSE P143848 STATE HWY 89</t>
  </si>
  <si>
    <t>MANUALLY OPENED LINE FUSE P272120 STATE ROUTE 89</t>
  </si>
  <si>
    <t>REPLACED LOOSE CONNECTIONS AT P146357 SKYLINE DR</t>
  </si>
  <si>
    <t>REPLACED LOOSE CONNECTIONS AT P63948 WILLOW AVE</t>
  </si>
  <si>
    <t>PLANNED POLE REPLACEMENTS ON HAWKINS RANCH RD - ALL CUSTOMERS DOWN STREAM OF P143849 DE-ENERGIZED FOR DURATION OF WORK</t>
  </si>
  <si>
    <t>MANUALLY OPENED CUTOUTS P106434 TIMBER LN FOR POLE REPLACEMENTS</t>
  </si>
  <si>
    <t>MANUALLY OPENED LINE FUSE P76600 LAKE TAHOE BLVD TO RECONNECT WIRES BETWEEN P211090 AND P211163 AZURE AVE.</t>
  </si>
  <si>
    <t>MANUALLY OPENED LINE FUSE P79154 GLENWOOD WAY - POLE REPAIR</t>
  </si>
  <si>
    <t>MANUALLY OPENED 65A &amp;amp; 40A LINE FUSES P90993 GLENWOOD WAY TO REPLACE CROSSARM AT P90992 SPRUCE AVE</t>
  </si>
  <si>
    <t>MANUALLY OPENED LINE FUSE P143846 UPPER MANZANITA DR-MAINTENANCE WORK</t>
  </si>
  <si>
    <t>2 BLOWN 20 AMP LINE FUSES P97039 ELKS CLUB DR, SQUIRREL REMOVED P97045 BEL AIRE CIR</t>
  </si>
  <si>
    <t>PARTIAL POWER DUE TO LOOSE CONNECTIONS P294713 MERCED AVE</t>
  </si>
  <si>
    <t>MANUALLY OPENED RISER FUSE P251640 SPRUCE AVE-REPAIR PADMOUNT TRANSFORMER TS62</t>
  </si>
  <si>
    <t>MANUALLY OPENED TRANSFORMER FUSE P290461 UPPER MANZANITA DR-RESILIENCY</t>
  </si>
  <si>
    <t>BLOWN 2-50AMP LINE FUSES P269574 &amp;amp; 2-30AMP LINE FUSES P269575 CABIN CREEK RD-BROKEN INSULATOR  P252814</t>
  </si>
  <si>
    <t>MANUALLY OPENED TRANSFORMER FUSE P129021 UPPER MANZANITA DR-POLE REPLACEMENT</t>
  </si>
  <si>
    <t>BLOWN (3) 12 AMP FUSES P296215 12TH ST - CAUSE UNKNOWN POSSIBLY OVERLOAD</t>
  </si>
  <si>
    <t>LOSS OF SOURCE - SLK 257 CB LOCKOUT (NVE) - MVA POLE HIT ON NVE SIDE</t>
  </si>
  <si>
    <t>MANUALLY OPENED 15 AMP LINE FUSE P143846 UPPER MANZANITA DR-RESILIENCY</t>
  </si>
  <si>
    <t>MANUALLY OPENED TRANSFORMER FUSE P290458 SAN FRANCISCO AVE FOR CIRCUIT LOAD BALANCING</t>
  </si>
  <si>
    <t>MANUALLY OPENED TRANSFORMER FUSE P63847 OAKLAND AVE FOR CIRCUIT LOAD BALANCING</t>
  </si>
  <si>
    <t>MANUALLY OPENED TRANSFORMER FUSE P192985 LAKEVIEW AVE FOR CIRCUIT LOAD BALANCING</t>
  </si>
  <si>
    <t>MANUALLY OPENED TRANSFORMER FUSE P293179 LAKEVIEW AVE FOR CIRCUIT LOAD BALANCING</t>
  </si>
  <si>
    <t>MANUALLY OPENED TRANSFORMER FUSE P192841 LAKEVIEW AVE FOR CIRCUIT LOAD BALANCING</t>
  </si>
  <si>
    <t>MANUALLY OPENED TRANSFORMER FUSE P293178 LAKEVIEW AVE FOR CIRCUIT LOAD BALANCING</t>
  </si>
  <si>
    <t>MANUALLY OPENED TRANSFORMER FUSE P205163 BELLEVUE AVE FOR CIRCUIT LOAD BALANCING</t>
  </si>
  <si>
    <t>MANUALLY OPENED TRANSFORMER FUSE P90833 BELLEVUE AVE FOR CIRCUIT LOAD BALANCING</t>
  </si>
  <si>
    <t>MANUALLY OPENED LINE FUSE P163558 WESTERN DR, DOWN GUYS WERE DUG UP CAUSING POLE TO LEAN HEAVILY INTO THE TREES-RESET POLE</t>
  </si>
  <si>
    <t>MANUALLY OPENED TS-178-111582 AT LAKE TAHOE BLVD FOR REPLACEMENT OF MAIN BREAKER</t>
  </si>
  <si>
    <t>MANUALLY OPENED 15 AMP LINE FUSE P143846 UPPER MANZANITA DR-RESILIENCY PROJECT</t>
  </si>
  <si>
    <t>MANUALLY OPENED TRANSFORMER FUSE P66312 MERCED AVE FOR CIRCUIT LOAD BALANCING</t>
  </si>
  <si>
    <t>MANUALLY OPENED 40 AMP LINE FUSE P277686 MONTGOMERY ST TO REPLACE P39343</t>
  </si>
  <si>
    <t>BLOWN 15T LINE FUSE P181148 EASTSIDE RD-UNKNOWN CAUSE</t>
  </si>
  <si>
    <t>MANUALLY OPENED TRANSFORMER FUSE P297169 DIAMOND VALLEY RD-RESILIENCY</t>
  </si>
  <si>
    <t>MANUALLY OPENED 32MU41 P135340 WINNEMUCCA AVE TO REMOVE TREES NEAR P66424 &amp;amp; P87937</t>
  </si>
  <si>
    <t>BLOWN TRANSFORMER FUSE P124929 LINCOLN GREEN DR-FUSE BLEW WHILE DOING MAINTENANCE WORK</t>
  </si>
  <si>
    <t>Construction by Co. Contractor</t>
  </si>
  <si>
    <t>MANUALLY LIFTED TAPS AT P73314 IDLEWILD WAY - DE-ENERGIZING PRIMARY FOR TREE CREW/CONTRACTOR TO REMOVE TREE BETWEEN P236632 &amp;amp; P236634 IDLEWILD WAY</t>
  </si>
  <si>
    <t>PLANNED OUTAGE TO PULL WIRES BETWEEN P131421 - P122948 TATA LN AND BUILDING SECONDARY RISER.</t>
  </si>
  <si>
    <t>TAHOMA</t>
  </si>
  <si>
    <t>BLOWN 15K LINE FUSE P291674 EMERALD BAY RD-WIND</t>
  </si>
  <si>
    <t>MANUALLY OPENED TRANSFORMER FUSE P92257 SCENIC DR-GREY WIRE REPLACEMENT</t>
  </si>
  <si>
    <t>MANUALLY OPENED TRANSFORMER FUSE P92259 SCENIC DR-GREY WIRE REPLACEMENT</t>
  </si>
  <si>
    <t>MANUALLY OPENED TRANSFORMER FUSE P73328 INTERLAKEN RD-GREY WIRE REPLACEMENT</t>
  </si>
  <si>
    <t>MANUALLY OPENED 25 AMP TRANSFORMER FUSE P8714 INTERLAKEN RD-GREY WIRE REPLACEMENT</t>
  </si>
  <si>
    <t>MANUALLY OPENED 10K TRANSFORMER FUSE P156947 CALIFORNIA RD TO MAKE REPAIRS ON METER PANEL</t>
  </si>
  <si>
    <t>VFI-119 'B' POSITION TRIPPED OPEN-SQUIRREL CONTACT TRANSFORMER 8927 CEDAR CT</t>
  </si>
  <si>
    <t>MANUALLY OPENED TRANSFORMER FUSE P105216 LAGOON RD-REPLACED GREY WIRE</t>
  </si>
  <si>
    <t>MANUALLY OPENED TRANSFORMER FUSE P105212 LAGOON RD REPLACED GREY WIRE</t>
  </si>
  <si>
    <t>MANUALLY OPENED TRANSFORMER FUSE TAKE DOWN OLD SERVICE AND REATTACH NEW SERVICE P242122 MEADOW RD</t>
  </si>
  <si>
    <t>TIMBERLAND</t>
  </si>
  <si>
    <t>BLOWN LINE FUSE P59748 SUGAR PINE RD DUE TO BURNT UP CUT OUT</t>
  </si>
  <si>
    <t>VERDI</t>
  </si>
  <si>
    <t>LOSS OF SOURCE (NVE) CAL 2501 CB LOCKED OPEN - NVE TO PATROL</t>
  </si>
  <si>
    <t>POR3200 CB LOCKED OUT - BLOWN 11A FUSE P37900 OFF DELLEKER RD-WIND SLAPPED WIRES TOGETHER</t>
  </si>
  <si>
    <t>* Need to update Corporate goal once it becomes available</t>
  </si>
  <si>
    <t>MEY3300; MEY3400</t>
  </si>
  <si>
    <t>MANUALLY OPENED 33MU94 &amp;amp; 33MU132 DISCS &amp;amp; LIFTED TAPS AT P123205 &amp;amp; P292968 SKYLINE DR. CREWS REPLACING POLES 111280 AND P123202 IN MEYERS ROW</t>
  </si>
  <si>
    <t>Mismatch - Number of customers</t>
  </si>
  <si>
    <t>MANUALLY OPENED P295428 PLANNED OUTAGE</t>
  </si>
  <si>
    <t>MANUALLY OPENED P105244  REPLACE OPEN WIRE - PLANNED OUTAGE</t>
  </si>
  <si>
    <t>PTR 7300-R1 LOCKOUT - BURNED THROUGH PRIMARY WIRE &amp;amp; CONNECTOR P269477 GRAND AVE</t>
  </si>
  <si>
    <t>BLOWN 15 AMP T-FUSE P292481 WILDWOOD AVE-MVA P90796</t>
  </si>
  <si>
    <t>MEY3100; STL3501</t>
  </si>
  <si>
    <t>MANUALLY OPENED P131294 35SU10 TO FLYING TAPS P83404 HERBERT AVE FOR POLE REPLACEMENT</t>
  </si>
  <si>
    <t>MANUALLY OPENED TRANSFORMER FUSE P70757 TO REPLACE DAMAGED CROSSARMS</t>
  </si>
  <si>
    <t>MANUALLY OPENED TRANSFORMER FUSE T31846 ALA WAI BLVD TO REPLACE TRANSFORMER PAD</t>
  </si>
  <si>
    <t>MANUALLY OPENED TRANSFORMER FUSE T31890 ALA WAI BLVD TO REPLACE TRANSFORMER PAD</t>
  </si>
  <si>
    <t>MANUALLY OPENED TRANSFORMER FUSE T10003 ALA WAI BLVD TO REPLACE TRANSFORMER PAD</t>
  </si>
  <si>
    <t>MANUALLY LIFTED TAPS P225777 IN ROW OFF DELLEKER RD - MAINTENANCE REPLACEMENT OF P66213</t>
  </si>
  <si>
    <t>BLOWN 2 15K FUSES P131426 TUCKER AVE - CAUSE UNKNOWN.</t>
  </si>
  <si>
    <t>MANUALLY OPENED LINE FUSE P232498 TO REPAIR BROKEN POLE 96842 AND PIN.</t>
  </si>
  <si>
    <t>MANUALLY OPENED PTR 1296-R4 P290784 HWY 89-POLE REPLACEMENTS P39832, P34330, P39933, &amp;amp; P39834</t>
  </si>
  <si>
    <t>MANUALLY OPENED 15 AMP LINE FUSE P286985 US HWY 395-TAP REBUILD</t>
  </si>
  <si>
    <t>MANUALLY OPENED 11 AMP LINE FUSE P225976 W MOHAWK AVE-REPLACING BUCKARM</t>
  </si>
  <si>
    <t>MANUALLY OPENED 25 AMP LINE FUSE P293569 US HWY 395-TAP REBUILD</t>
  </si>
  <si>
    <t>MANUALLY OPENED TRANSFORMER FUSE P240998 IDLE HOUR DR TO REPLACE LEAKING TRANSFORMER</t>
  </si>
  <si>
    <t>FAILED SPLICE INSIDE PADMOUNT TRANSFORMER 16657 W LAKE BLVD</t>
  </si>
  <si>
    <t>MANUALLY OPENED TS-9 'B' POS ELBOWS @ HWY 89 / CREWS TO RE-SET OS-60 BACK ON PAD AFTER BEING  HIT BY A SNOW PLOW</t>
  </si>
  <si>
    <t>MANUALLY OPENED TRANSFORMER FUSE P292489 WILLIAMS LN-REPLACE OPEN WIRE</t>
  </si>
  <si>
    <t>MANUALLY OPENED TRANSFORMER FUSE P105234 BAY VIEW DR-REPLACE OPEN WIRE</t>
  </si>
  <si>
    <t>BLOWN 6 AMP FUSES (2) P131251 TATA LN-NO CAUSE FOUND</t>
  </si>
  <si>
    <t>LUCA25-1057 - MANUALLY CLOSED FUSES P240960 OPENED FUSES P291147 &amp;amp; LIFTED TAPS P160264 FOR REPLACEMENT OF DAMAGED CROSS ARM P160264</t>
  </si>
  <si>
    <t>MANUALLY OPENED TRANSFORMER FUSE P216263 HARRIS AVE-REPLACE OPEN WIRE</t>
  </si>
  <si>
    <t>MANUALLY OPENED TRANSFORMER FUSE P115688 CHINKAPIN RD-REPLACE OPEN WIRE</t>
  </si>
  <si>
    <t>MANUALLY OPENED HOB7700 BREAKER TO REPAIR PHASE OFF INSULATOR AT P59720 STATE HWY 89 SEE RB876.</t>
  </si>
  <si>
    <t>MANUALLY OPENED TRANSFORMER FUSE P131421 TATA LN TO REPLACE CUTOUTS</t>
  </si>
  <si>
    <t>MANUALLY OPENED 6 AMP TRANSFORMER FUSES P83255 TAMARACK AVE TO REPLACE POLE/LINE EXTENSION</t>
  </si>
  <si>
    <t>MANUALLY OPENED 15AMP LINE FUSE P295423 TOPAZ LN-POLE REPLACEMENT</t>
  </si>
  <si>
    <t>MANUALLY OPENED 15 AMP LINE FUSE P295428 TOPAZ LN-POLE REPLACEMENT</t>
  </si>
  <si>
    <t>MANUALLY OPENED 11 AMP LINE FUSE P239180 TROUT CREEK AVE-POLE REPLACEMENT</t>
  </si>
  <si>
    <t>MANUALLY OPENED LINE FUSE P295428 TOPAZ LN TO REPLACE CONDUCTOR</t>
  </si>
  <si>
    <t>MANAULLY OPENED TRANSFORMER FUSE AT P98942 FOR POLE REPLACEMENT.</t>
  </si>
  <si>
    <t>MANUALLY OPENED 15 AMP FUSE P286985 US HWY 395 TO REBUILD TAP</t>
  </si>
  <si>
    <t>MANUALLY OPENED LINE FUSE P293569 US HIGHWAY 395, REBUILD TAP</t>
  </si>
  <si>
    <t>MANUALLY OPENED LINE FUSE P293569 US HWY 395-TAP REBUILD</t>
  </si>
  <si>
    <t>MANUALLY OPENED TRANSFORMER FUSE P232484 LASSEN DR-REPLACE P131246</t>
  </si>
  <si>
    <t>MANUALLY OPENED 65 AMP LINE FUSES P135340 WINNEMUCCA AVE-REPLACE P66424 &amp;amp; P87937</t>
  </si>
  <si>
    <t>MANUALLY OPENED TRANSFORMER FUSE P100189 WOODLAND DR-REPLACE OPEN WIRE</t>
  </si>
  <si>
    <t>MANUALLY OPENED TRANSFORMER FUSE P85700 CEDAR LN-REPLACED OPEN WIRE</t>
  </si>
  <si>
    <t>MANUALLY OPENED TRANSFORMER FUSE P115505 SNOWBIRD LOOP-REPLACED OPEN WIRE</t>
  </si>
  <si>
    <t>MANUALLY OPENED TRANSFORMER FUSE P100251 CREST DR-REPLACED OPEN WIRE</t>
  </si>
  <si>
    <t>MANUALLY OPENED TRANSFORMER FUSE P81718 LARK DR-REPLACED OPEN WIRE</t>
  </si>
  <si>
    <t>MANUALLY OPENED 20 AMP LINE FUSE P8531 STATE HWY 89-REPLACED P92494 &amp;amp; INSTALLED NEW POLE BETWEEN P92494 &amp;amp; P92495</t>
  </si>
  <si>
    <t>MANUALLY OPENED LINE FUSE P296726 FLICKER AVE-REPLACE OPEN WIRE</t>
  </si>
  <si>
    <t>REPLACED LEAKING TRANSFORMER P120347 TOPPEWETAH ST</t>
  </si>
  <si>
    <t>MANUALLY OPENED TRANSFORMER FUSES P105231 LAKEVIEW DR-REPLACE OPEN WIRE</t>
  </si>
  <si>
    <t>MANUALLY OPENED LINE FUSE P117493 PINION RD-POLE REPLACEMENT</t>
  </si>
  <si>
    <t>MANUALLY OPENED TRANSFORMER FUSE P275814 FOREST VIEW DR-REPLACE OPEN WIRE</t>
  </si>
  <si>
    <t>MANUALLY OPENED TRANSFORMER FUSE P77123 RAINBOW DR-REPLACE LEAKING TRANSFORMER</t>
  </si>
  <si>
    <t>TMED = 96.33 (2025) SAIDI/day (min)</t>
  </si>
  <si>
    <t>MANUALLY OPENED TRANSFORMER FUSE P115683 ANTELOPE WAY-REPLACE OPEN WIRE</t>
  </si>
  <si>
    <t>MANUALLY OPENED TRANSFORMER FUSES P99233 PLACER ST-REPLACE OPEN WIRE</t>
  </si>
  <si>
    <t>MANUALLY OPENED TRANSFORMER FUSES P99236 PLACER ST-REPLACE OPEN WIRE</t>
  </si>
  <si>
    <t>MANUALLY OPENED PTR 3300-R3 FOR PLANNED WORK P111401 REPLACEMENT.  MANUALLY OPENED 33M58 DISC.  SWITCHING TO RESTORE FROM 33-34-T1 DURING WORK.</t>
  </si>
  <si>
    <t>MANUALLY OPENED TRANSFORMER FUSE P73389 OLYMPIC DR-REPLACE OPEN WIRE</t>
  </si>
  <si>
    <t>MANUALLY OPENED TRANSFORMER FUSE P77266 OLYMPIC DR-REPLACE OPEN WIRE</t>
  </si>
  <si>
    <t>MANUALLY OPENED TRANSFORMER FUSE P77269 OLYMPIC DR-REPLACE OPEN WIRE</t>
  </si>
  <si>
    <t>MANUALLY OPENED TRANSFORMER FUSE P269681 OLYMPIC DR-REPLACE OPEN WIRE</t>
  </si>
  <si>
    <t>BLOWN 15 AMP LINE FUSES P216281 2ND AVE-TREE FELL ONTO PRIMARY P216285 DURING VEGETATION CLEARING</t>
  </si>
  <si>
    <t>BLOWN 15 AMP LINE FUSE P224058 RIVER RD-SQUIRREL CONTACT, DURING PATROL, A BROKEN CROSSARM P29394 RIVER RD WAS FOUND</t>
  </si>
  <si>
    <t>MANUALLY OPENED TRANSFORMER FUSE P236658 N RIDGE DR-REPLACE OPEN WIRE</t>
  </si>
  <si>
    <t>MANUALLY OPENED TRANSFORMER FUSE P96794 N RIDGE DR-REPLACE OPEN WIRE</t>
  </si>
  <si>
    <t>MANUALLY OPENED TRANSFORMER FUSE P115872 BEAR CREEK DR-REPLACE OPEN WIRE</t>
  </si>
  <si>
    <t>MANUALLY OPENED TRANSFORMER FUSE P292097 N RIDGE DR-REPLACE OPEN WIRE</t>
  </si>
  <si>
    <t>MANUALLY OPENED TRANSFORMER FUSE P206081 BEAR CREEK DR-REPLACE OPEN WIRE</t>
  </si>
  <si>
    <t>MANUALLY OPENED TRANSFORMER FUSE P292095 N RIDGE DR-REPLACE OPEN WIRE</t>
  </si>
  <si>
    <t>MANUALLY OPENED TRANSFORMER FUSES P281583 WILDCHERRY LN-REPLACE OPEN WIRE</t>
  </si>
  <si>
    <t>MANUALLY OPENED TRANSFORMER FUSES P292094 WILDCHERRY LN-REPLACE OPEN WIRE</t>
  </si>
  <si>
    <t>MANUALLY OPENED TRANSFORMER FUSES P81466 WOODCHUCK DR-REPLACE OPEN WIRE</t>
  </si>
  <si>
    <t>MANUALLY OPENED TRANSFORMER FUSES P81468 WOODCHUCK DR-REPLACE OPEN WIRE</t>
  </si>
  <si>
    <t>MANUALLY OPENED TRANSFORMER FUSE P61481 TERRACE AVE-REPLACE OPEN WIRE</t>
  </si>
  <si>
    <t>MANUALLY OPENED 140A FUSES P193853 TO LIFT TAPS AT P193849 FOR RT CLEARANCE# 1061 - MAINTENANCE POLE AND CROSS ARM REPLACEMENTS</t>
  </si>
  <si>
    <t>MANUALLY OPENED TRANSFORMER FUSE P45306 TERRACE AVE-REPLACE OPEN WIRE</t>
  </si>
  <si>
    <t>MANUALLY OPENED TRANSFORMER FUSE P68501 NEVADA ST-REPLACE OPEN WIRE</t>
  </si>
  <si>
    <t>MANUALLY OPENED TRANSFORMER FUSE P68504 NEVADA ST-REPLACE OPEN WIRE</t>
  </si>
  <si>
    <t>BLOWN 40A RISER FUSE (1 OF 3) P140177 LAKE FOREST RD - MANUALLY OPENED OTHER TWO FUSES - MADE OPEN AT GLEN BAIRD - FAILED CABLE ON GLEN BAIRD AT VAULT 1791</t>
  </si>
  <si>
    <t>MANUALLY OPENED VFI-903-75 'B' POS L/B AT VENICE DR FOR REPLACEMENT OF OS-900 WITH LJE</t>
  </si>
  <si>
    <t>MANUALLY OPENED P291799 REPLACE OPEN WIRE - PLANNED OUTAGE</t>
  </si>
  <si>
    <t>MANUALLY OPENED P232345  REPLACE OPEN WIRE - PLANNED OUTAGE</t>
  </si>
  <si>
    <t>MANUALLY OPENED TRANSFORMER FUSE P183396 MOUNTAIN CIR-REPLACE OPEN WIRE</t>
  </si>
  <si>
    <t>MANUALLY OPENED TRANSFORMER FUSE P183397 MOUNTAIN CIR-REPLACE OPEN WIRE</t>
  </si>
  <si>
    <t>MANUALLY OPENED TRANSFORMER FUSES P192841 LAKEVIEW AVE-LOAD BALANCING</t>
  </si>
  <si>
    <t>MANUALLY OPENED TRANSFORMER FUSES P192985 LAKEVIEW AVE-LOAD BALANCING</t>
  </si>
  <si>
    <t>MANUALLY OPENED TRANSFORMER FUSES P293178 LAKEVIEW AVE-LOAD BALANCING</t>
  </si>
  <si>
    <t>MANUALLY OPENED TRANSFORMER FUSES P2904458 SAN FRANSICO AVE-LOAD BALANCING</t>
  </si>
  <si>
    <t>BLOWN FUSE P281378 PARK ST-FAILED CUTOUTS</t>
  </si>
  <si>
    <t>MANUALLY OPENED 3400-R2 DUE TO 'A' PHASE OFF OF LOW SIDE OF RECLOSER - MANUALLY OPENED 3400-R1 TO SAFELY BYPASS 3400-R1</t>
  </si>
  <si>
    <t>WALKER</t>
  </si>
  <si>
    <t>BROKEN NEUTRAL AT THE TOP OF TRANSFORMER P264126 EASTSIDE LN</t>
  </si>
  <si>
    <t>BLOWN 20 AMP LINE FUSE P224119 LA MIRADA RD, TREE TOOK PRIMARY DOWN P239508 LA MIRADA RD</t>
  </si>
  <si>
    <t>MANUALLY OPENED TRANSFORMER FUSE P135280 UPLANDS WAY-REPAIRED LOOSE CLAMPS</t>
  </si>
  <si>
    <t>3400-R3 PTR L/O -  TREE DOWN AT P286894 NEAR BALDWIN DR</t>
  </si>
  <si>
    <t>BLOWN 40K LINE FUSE P97024 RUFUS ALLEN BLVD-TREE DOWN, WIRE DOWN BETWEEN P62581 &amp;amp; P68528 PICKETT AVE</t>
  </si>
  <si>
    <t>BLOWN 20 AMP LINE FUSE P124671 RUMAR WAY-WIRES SLAPPED TOGETHER AT P295808 (FORMERLY P151349)</t>
  </si>
  <si>
    <t>BLOWN 15 AMP LINE FUSE P214638 CARSON RIVER RD-WIND</t>
  </si>
  <si>
    <t>BLOWN 20 AMP LINE FUSE P286952 US HWY 395-TREE LIMB ON WIRES</t>
  </si>
  <si>
    <t>PTR 1202-R1 L/O (DID HAVE FIRE SEASON ON)-BROKEN TAP BEYOND FUSES AT P286952, WIRE DOWN P92757</t>
  </si>
  <si>
    <t>BAD SECONDARY &amp;amp; CONNECTIONS P199419 US HWY 395</t>
  </si>
  <si>
    <t>MANUALLY OPENED 11 AMP LINE FUSE P234199 FALLEN LEAF RD-TAP REBUILD</t>
  </si>
  <si>
    <t>MANUALLY OPENED TRANSFORMER FUSE P81589 WILDWOOD RD-REPLACE SECONDARY WIRE</t>
  </si>
  <si>
    <t>MANUALLY OPENED TRANSFORMER FUSE P81590 WILDWOOD RD-REPLACE OPEN WIRE</t>
  </si>
  <si>
    <t>MANUALLY OPENED TRANSFORMER FUSE P81592 CATALPA DR-REPLACE OPEN WIRE</t>
  </si>
  <si>
    <t>TOPAZ</t>
  </si>
  <si>
    <t>BLOWN 15K FUSE P 266619 - LIKELY DUE TO WIND</t>
  </si>
  <si>
    <t>REPLACED LOOSE CONNECTOR ON P242217 SERVICE WIRES - GROVE ST.</t>
  </si>
  <si>
    <t>MANUALLY OPENED POR3100 CB FOR PLANNED OUTAGE - POLE REPLACEMENTS</t>
  </si>
  <si>
    <t>MANUALLY OPENED 3200-7 L/B FOR PLANNED WORK - POLE REPLACEMENTS</t>
  </si>
  <si>
    <t>BLOWN RISER FUSES P259771 MEADOW CREST DR-FAILED TRANSFORMER #55202</t>
  </si>
  <si>
    <t>MANUALLY OPENED TRANSFORMER FUSE P277655 CRYSTAL SPRINGS RD-TREE TOOK DOWN SECONDARY ACROSS RIVER</t>
  </si>
  <si>
    <t>SQV8100; SQV8200</t>
  </si>
  <si>
    <t>SQUAW VALLEY 1001 CS LOCKED OUT - 8100 &amp;amp; 8200 CIRCUITS DE-ENERGIZED - FAILED REG 1 CAUSED BUS LOCKOUT</t>
  </si>
  <si>
    <t>MANUALLY OPENED FUSE P234199 FALLEN LEAF RD - TAP REBUILD</t>
  </si>
  <si>
    <t>MANUALLY OPENED TRANSFORMER FUSE P90663 GRANLIBAKKEN RD-REPLACED OPEN WIRE</t>
  </si>
  <si>
    <t>MANUALLY OPENED TRANSFORMER FUSE P90665 GRANLIBAKKEN RD-REPLACED OPEN WIRE</t>
  </si>
  <si>
    <t>MANUALLY OPENED 11 AMP LINE FUSE P70989 N GULLING ST-POLE REPLACEMENT</t>
  </si>
  <si>
    <t>MANUALLY OPENED TRANSFORMER FUSE P90668 RAWHIDE DR-REPLACED OPEN WIRE</t>
  </si>
  <si>
    <t>MANULLY OPENED TRANSFORMER FUSE P90670 RAWHIDE DR-REPLACED OPEN WIRE</t>
  </si>
  <si>
    <t>MANUALLY OPENED P68780 TREE REMOVAL - PLANNED OUTAGE</t>
  </si>
  <si>
    <t>MANUALLY OPENED P68783 ELOSIE  TREE REMOVAL - PLANNED OUTAGE</t>
  </si>
  <si>
    <t xml:space="preserve">MANUALLY OPENED P68784  ELOSIE  TREE REMOVAL - PLANNED OUTAGE &amp;#x0D;_x000D_
</t>
  </si>
  <si>
    <t xml:space="preserve">MANUALLY OPENED P68787 ELOSIE  TREE REMOVAL - PLANNED OUTAGE &amp;#x0D;_x000D_
</t>
  </si>
  <si>
    <t xml:space="preserve">MANUALLY OPENED P290425 ELOSIE  TREE REMOVAL - PLANNED OUTAGE&amp;#x0D;_x000D_
</t>
  </si>
  <si>
    <t xml:space="preserve">MANUALLY OPENED P69852  12th ST  TREE REMOVAL - PLANNED OUTAGE &amp;#x0D;_x000D_
</t>
  </si>
  <si>
    <t>BLOWN 10 AMP LINE FUSE P232266  &amp;amp; P249279 BLOWN 11 AMP FUSE REPLACED U/G PADMOUNT TRANSFORMER 142</t>
  </si>
  <si>
    <t>MANUALLY OPENED TRANSFORMER FUSE P92263 GOLDEN AVE-REPLACE OPEN WIRE</t>
  </si>
  <si>
    <t>MANUALLY OPENED 11K FUSE P234199 FOR PLANNED WORK</t>
  </si>
  <si>
    <t>MANUALLY OPENED P242138  REPLACE OPEN WIRE SALMON AVE - PLANNED OUTAGE</t>
  </si>
  <si>
    <t>MANUALLY OPENED P81491 REPLACE OPEN WIRE SALMON AVE - PLANNED OUTAGE</t>
  </si>
  <si>
    <t>MANUALLY OPENED P81487 CHIPMUNK  REPLACE OPEN WIRE PLANNED OUTAGE</t>
  </si>
  <si>
    <t>MANUALLY OPENED P81488  CHIPMUNK  REPLACE OPEN WIRE PLANNED OUTAGE</t>
  </si>
  <si>
    <t>MANUALLY OPENED TRANSFORMER FUSE P60543 SPEEDBOAT AVE-REPLACE OPEN WIRE</t>
  </si>
  <si>
    <t>MANUALLY OPENED XFMR FUSES P124755 GROUSE DR - CHANGING OPEN WIRE</t>
  </si>
  <si>
    <t>MANUALLY OPENED XFMRS P134312 GROUSE DR - CHANGING OPEN WIRE</t>
  </si>
  <si>
    <t>MANUALLY OPENED TRANSFORMER FUSE P60529 BEAR ST-REPLACE OPEN WIRE</t>
  </si>
  <si>
    <t>MANUALLY OPENED XFMR FUSES P60526 BEAR ST - CHANGING OPEN WIRE</t>
  </si>
  <si>
    <t>MANUALLY OPENED XFMR FUSES P134316 CHUKAR CIR - CHANGING OPEN WIRE</t>
  </si>
  <si>
    <t>MANUALLY OPENED TRANSFORMER FUSE P35583 BEAR ST-REPLACE OPEN WIRE</t>
  </si>
  <si>
    <t>NVE 112 LINE LOCKOUT ROUND HILL TO BUCKEYE - TRANSMISISON FAULT BETWEEN ROUND HILL AND MULLER</t>
  </si>
  <si>
    <t>MANUALLY OPENED TRANSFORMER FUSE P90692 VIRGINIA DR-REPLACE OPEN WIRE</t>
  </si>
  <si>
    <t>MANUALLY OPENED TRANSFORMER FUSE P155487 STATE HWY 89-REPLACED CUTOUT</t>
  </si>
  <si>
    <t>MANUALLY DISCONNECTED PRIMARY P81961 &amp;amp; P81962 RUBICON TRL-REPLACED PRIMARY</t>
  </si>
  <si>
    <t>MANUALLY OPENED VFI-3200-2 'E' POS-PRIMARY U/G REBUILD</t>
  </si>
  <si>
    <t>MANUALLY OPNED P281490 PLANNED OUTAGE</t>
  </si>
  <si>
    <t>MANUALLY OPENED P61458 REPLACE CUTOUT -PLANNED OUTAGE</t>
  </si>
  <si>
    <t>BLOWN TRANSFORMER FUSE P71162 DEER PARK AVE  - NO CAUSE FOUND.</t>
  </si>
  <si>
    <t>BLOWN TRANSFORMER FUSE P84216 NAVAHOE DR-SERVICE RIPPED DOWN BY TRUCK. CSP UNSAFE TO OPERATE</t>
  </si>
  <si>
    <t>BLOWN TRANSFORMER FUSE P84634 ELOISE AVE-SERVICE RIPPED DOWN BY TRUCK</t>
  </si>
  <si>
    <t>MANUALLY OPENED CUT OUTS AND REPLACED THEM AT P239496 CARNELIAN DR</t>
  </si>
  <si>
    <t>PARTIAL POWER P290767 TATA LN DUE TO BAD CONNECTIONS</t>
  </si>
  <si>
    <t>BLOWN 20 AMP FUSE P137671 GROVE ST - NO CAUSE FOUND; SUN SAID HE DIDNT FIND AN OBVIOUS CAUSE - SUSPECTS IT MIGHT HAVE BEEN A TREE LIMB TOUCH</t>
  </si>
  <si>
    <t>LOSS OF SUPPLY / IEEE MED</t>
  </si>
  <si>
    <t>PLANNED OUTAGE / IEEE MED</t>
  </si>
  <si>
    <t>IEEE MED without Planned Outage</t>
  </si>
  <si>
    <t>Average of Cust Serv</t>
  </si>
  <si>
    <t>NVE 112 LINE LOCKOUT ROUND HILL TO BUCKEYE - TRANSMISISON FAULT BETWEEN BUCKEYE (NVE) &amp;amp; ROUNDHILL (NVE)</t>
  </si>
  <si>
    <t>MANUALLY OPENED 25AMP  LINE FUSE P291287 BLACKWOOD RD PULLED NEW UG</t>
  </si>
  <si>
    <t>MANUALLY OPENED 25 AMP LINE FUSE P291288 PULLED NEW UG</t>
  </si>
  <si>
    <t>MANUALLY OPENED TRANSFORMER FUSE, REPLACED DAMAGED CUTOUT P206174 CARNELIAN BAY RD</t>
  </si>
  <si>
    <t>RAN MID SPAN TAP AND ELIMINATE APPROXIMATELY 35FT OF CABLE PARK LN</t>
  </si>
  <si>
    <t>MANUALLY OPENED LB 34-59 FOR PLANNED MAINTENANCE REPLACING SPAN GUY WITH DOWN GUY</t>
  </si>
  <si>
    <t>MEEKS BAY</t>
  </si>
  <si>
    <t>PTR 7300-R2 P291747 HWY 89 LOCKED OPEN / SWITCHING TO ISOLATE OUTAGE -  BLOWN FUSES P134488 HWY 89 - FAILED CABLE BETWEEN HH @ XFMR 13523 TO NEXT HH TO NORTH</t>
  </si>
  <si>
    <t>MANUALLY OPENED OS-902-23 'A' POS @ CAPRI DR AND PADMOUNT XFMR 3938 TAHOE KEYS BLVD ELBOWS TOWARD VFI-3200-2 'E' POS FOR CREW WORKING ON TAHOE KEYS UG REBUILD / RETURNED MEY 3400 AND 3200 TO NORMAL CONFIG - FS-903-65 'A' POS IS NORMAL OPEN TIE SWITCH - PHASING ISSUE RESOLVED</t>
  </si>
  <si>
    <t>MANUALLY HUNG TEMPORARY CUTOUTS P155557 LADERA LN-REPLACE P130544 HUERTA WAY</t>
  </si>
  <si>
    <t>BLOWN 25K LINE FUSES P108875 BIG PINE DR-GARBAGE TRUCK CLIPPED PHONE LINE CAUSING PHASES TO BUMP</t>
  </si>
  <si>
    <t>1296 CB @ MULLER (NVE) LOCKED OPEN - DUE TO DOWN WIRE AT NVE SIDE</t>
  </si>
  <si>
    <t>CALIFORNIA 2501 CB (NVE) LOCKED OPEN / FIRE MODE &amp;amp; WEATHER</t>
  </si>
  <si>
    <t>MANUALLY OPENED LB# 1261-F @ P266658 HWY 395, REPLACED P# 128913</t>
  </si>
  <si>
    <t>MANUALLY OPENED 25 AMP RISER FUSE P291287 BLACKWOOD RD-U/G SECONDARY MOLDINGS WERE MELTING</t>
  </si>
  <si>
    <t>MANUALLY OPENED 65 AMP LINE FUSE P278419 WINDING CREEK RD-REPLACED CROSSARMS</t>
  </si>
  <si>
    <t>BLOWN TRANSFORMER FUSE P248973 QUAIL LN-REPLACED CUTOUT AND LEAKING TRANSFORMER</t>
  </si>
  <si>
    <t>MANUALLY OPENED LINE FUSE P193848 IDLE HOUR DR-REPLACE P155736</t>
  </si>
  <si>
    <t>MANUALLY OPENED CUTOUT AT P291674 FOR PLANNED OUTAGE</t>
  </si>
  <si>
    <t xml:space="preserve">LOSS OF SOURCE FROM NVE - FAILED LIGHTNING ARRESTORS ON 1296-R1 (NVE) - BYPASSED&amp;#x0D;_x000D_
</t>
  </si>
  <si>
    <t>MANUALLY OPENED TRANSFORMER FUSE P161168 EDINBURGH DR-TRANSFORMER REPLACEMENT</t>
  </si>
  <si>
    <t>MANUALLY OPENED TRANSFORMER FUSE P252953 HINTON DR-PLANNED OUTAGE</t>
  </si>
  <si>
    <t>BORDERTOWN</t>
  </si>
  <si>
    <t>LOSS OF SOURCE FROM NVE. CAUSE UNKNOWN</t>
  </si>
  <si>
    <t>MANUALLY OPENED 40 AMP LINE FUSE P92062 MAMMOTH DR-POLE REPLACEMENT</t>
  </si>
  <si>
    <t>MANUALLY OPENED LINE FUSES P84847 EMERALD BAY RD-REPLACE BROKEN CROSSARMS</t>
  </si>
  <si>
    <t>MANUALLY LIFTED TAPS P292066 ALPINE MEADOWS RD-REPLACE CROSSARM P201221 (CLIMB JOB)</t>
  </si>
  <si>
    <t>BLOWN  VFI 139- D POSTION  VICTOR DR  ANIMAL CONTACT P224075 VICTOR PLC</t>
  </si>
  <si>
    <t>BLOWN 30A LINE FUSES (2) P90945 LAKE TAHOE BLVD-RAVEN MADE CONTACT WITH WIRE AT P98772 COYOTE RIDGE CIR</t>
  </si>
  <si>
    <t>MANUALLY OPENED TRANSFORMER FUSE P68748 RIVER RD-REPAIRS TO LIGHTNING ARRESTOR</t>
  </si>
  <si>
    <t>MANUALLY OPENED 3101-R1  -  MAINTENANCE ON CROSS ARMS AND JUMPERS</t>
  </si>
  <si>
    <t>MANUALLY OPENED L./B# 31-4 AND FUSES P209782-MAINTENANCE REPLACING P215897</t>
  </si>
  <si>
    <t>MANUALLY OPENED 15 AMP LINE FUSE P266630 US HWY 395-POLE REPLACEMENT</t>
  </si>
  <si>
    <t>MANUALLY OPENED JUMPERS P215801 MANZANITA ST-REPLACE P150554</t>
  </si>
  <si>
    <t>MANUALLY LIFTED TAPS AT P286998 JUNIPER AVE - MAINTENANCE POLE &amp;amp; CROSS ARM REPLACEMENTS</t>
  </si>
  <si>
    <t>BLOWN 25A LINE FUSE P297961 LODI AVE-BIRD</t>
  </si>
  <si>
    <t>HOMEWOOD</t>
  </si>
  <si>
    <t>REPLACED LOOSE HARDWARE AT THE CUTOUT 9291421 MOANA CIR</t>
  </si>
  <si>
    <t>BURNT SERVICE LINE AND CONNECTIONS P278531 BEAVER ST</t>
  </si>
  <si>
    <t>BLOWN RISER FUSE P87807 (1 OF 3). MANUALLY OPENED REMAINING 2 AT 10:31AM - REPLACED BAD UG CABLE</t>
  </si>
  <si>
    <t>MANUALLY OPENED VFI -170 C POSTION  -INSTALL TRANFORMER P10551 FILOLI</t>
  </si>
  <si>
    <t>REPLACED FAILED TRANSFORMER P130541 LADERA LN</t>
  </si>
  <si>
    <t>MANUALLY OPENED VFI-3300-21 'C' POS FUSES; REPLACING VAULT TOP SECTION SIDEWALK PROJECT NEAR P205200 APACHE AVE</t>
  </si>
  <si>
    <t>BLOWN 3A TRANSFORMER FUSE P294852 LARSON LN-NO PROBABLE CAUSE FOUND</t>
  </si>
  <si>
    <t>MANUALLY OPENED TRANSFORMER FUSE P124649 ALPINE WAY-POLE REPLACEMENT</t>
  </si>
  <si>
    <t>MANUALLY SWITCHED TO CREATE CLEARANCE ON 640 LINE AND 3100 FEEDER FOR MAINTENANCE ON POLE (G.O VIOLATIONS)</t>
  </si>
  <si>
    <t>MANUALLY OPENED TRANSFORMER FUSE P66233 MAGNOLIA AVE- POLE REPLACEMENT</t>
  </si>
  <si>
    <t>MANUALLY OPENED TRANSFORMER FUSE P97014 ELF LN-POLE REPLACEMENT</t>
  </si>
  <si>
    <t>MANUALLY OPENED TRANSFORMER FUSE P293729 12TH ST MANUALLY OPENED TRANSFORMER FUSE P69516 TAHOE ISLAND DR- TRANSFORMER UPGRADE</t>
  </si>
  <si>
    <t>NST8400; NST8500; NST8600</t>
  </si>
  <si>
    <t>LOSS OF SOURCE (NVE) BLOWN ARRESTOR ON 106 LINE AT MT ROSE SUBSTATION (3-WAY LINE)</t>
  </si>
  <si>
    <t>REMOVED TREE AND REHUNG SERVICE, W LAKE BLVD</t>
  </si>
  <si>
    <t>MANUALLY OPENED OS-77 'B' POS, REPLACED 500' OF CABLE</t>
  </si>
  <si>
    <t>CEM41; CEM42</t>
  </si>
  <si>
    <t>KBH4201; KBH4202</t>
  </si>
  <si>
    <t>SQV7201; SQV8100; SQV8200; SQV8300</t>
  </si>
  <si>
    <t>KBH4203; KBH5100; KBH5200</t>
  </si>
  <si>
    <t>TAH5201; TAH7100; TAH7200</t>
  </si>
  <si>
    <t>BLOWN 6AMP TRANSFORMER FUSE P120577 CHAPEL LN-CAUSE UNKNOWN</t>
  </si>
  <si>
    <t>RESTORE SWITCHING FOR LUCA25-1110 - MULTIPLE REPAIRS ON 3100 FEEDER</t>
  </si>
  <si>
    <t>This box shows the monthly results per the local reporting criteria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</si>
</sst>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.00;\-0.00;\-"/>
    <numFmt numFmtId="166" formatCode="0.000"/>
    <numFmt numFmtId="167" formatCode="0.0%"/>
    <numFmt numFmtId="168" formatCode="[$-409]m/d/yy\ h:mm\ AM/PM;@"/>
    <numFmt numFmtId="169" formatCode="0.0000"/>
    <numFmt numFmtId="170" formatCode="_(* #,##0.000_);_(* \(#,##0.000\);_(* &quot;-&quot;??_);_(@_)"/>
    <numFmt numFmtId="171" formatCode="#,##0.000"/>
    <numFmt numFmtId="172" formatCode="#,##0.0"/>
    <numFmt numFmtId="173" formatCode="_(* #,##0_);_(* \(#,##0\);_(* &quot;-&quot;??_);_(@_)"/>
  </numFmts>
  <fonts count="3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indexed="56"/>
      <name val="Arial"/>
      <family val="2"/>
    </font>
    <font>
      <sz val="10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name val="Times New Roman"/>
      <family val="1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6100"/>
      <name val="Calibri"/>
      <family val="2"/>
    </font>
    <font>
      <b/>
      <sz val="11"/>
      <color rgb="FF000000"/>
      <name val="Calibri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theme="1"/>
      <name val="Times New Roman"/>
      <family val="1"/>
    </font>
    <font>
      <b/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2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rgb="FF000000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medium">
        <color rgb="FF000000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 style="thick">
        <color indexed="64"/>
      </left>
      <right style="medium">
        <color rgb="FF000000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theme="4" tint="0.3999755851924192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theme="4" tint="0.3999755851924192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ck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ck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21">
    <xf numFmtId="0" fontId="0" fillId="0" borderId="0"/>
    <xf numFmtId="43" fontId="29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17" fillId="0" borderId="0" applyFont="0" applyFill="0" applyBorder="0" applyAlignment="0" applyProtection="0"/>
    <xf numFmtId="0" fontId="29" fillId="0" borderId="0"/>
    <xf numFmtId="0" fontId="4" fillId="0" borderId="0"/>
    <xf numFmtId="0" fontId="4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43" fontId="17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893">
    <xf numFmtId="0" fontId="0" fillId="0" borderId="0" xfId="0"/>
    <xf numFmtId="0" fontId="1" fillId="0" borderId="0" xfId="0" applyFont="1" applyAlignment="1">
      <alignment horizontal="right" vertical="center"/>
    </xf>
    <xf numFmtId="2" fontId="1" fillId="0" borderId="3" xfId="0" applyNumberFormat="1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1" fillId="0" borderId="7" xfId="0" applyFont="1" applyBorder="1" applyAlignment="1">
      <alignment horizontal="right" vertical="center"/>
    </xf>
    <xf numFmtId="0" fontId="1" fillId="2" borderId="8" xfId="0" applyFont="1" applyFill="1" applyBorder="1" applyAlignment="1">
      <alignment horizontal="right" vertical="center"/>
    </xf>
    <xf numFmtId="2" fontId="1" fillId="2" borderId="2" xfId="0" applyNumberFormat="1" applyFont="1" applyFill="1" applyBorder="1" applyAlignment="1">
      <alignment horizontal="right" vertical="center"/>
    </xf>
    <xf numFmtId="41" fontId="1" fillId="0" borderId="3" xfId="0" applyNumberFormat="1" applyFont="1" applyBorder="1" applyAlignment="1">
      <alignment horizontal="right" vertical="center"/>
    </xf>
    <xf numFmtId="41" fontId="1" fillId="0" borderId="0" xfId="0" applyNumberFormat="1" applyFont="1" applyAlignment="1">
      <alignment horizontal="right" vertical="center"/>
    </xf>
    <xf numFmtId="0" fontId="2" fillId="0" borderId="0" xfId="0" applyFont="1"/>
    <xf numFmtId="2" fontId="1" fillId="0" borderId="2" xfId="0" applyNumberFormat="1" applyFont="1" applyBorder="1" applyAlignment="1">
      <alignment horizontal="right" vertical="center"/>
    </xf>
    <xf numFmtId="2" fontId="1" fillId="0" borderId="5" xfId="0" applyNumberFormat="1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0" fontId="0" fillId="0" borderId="0" xfId="0" applyAlignment="1">
      <alignment vertical="top"/>
    </xf>
    <xf numFmtId="3" fontId="1" fillId="2" borderId="4" xfId="0" applyNumberFormat="1" applyFont="1" applyFill="1" applyBorder="1" applyAlignment="1">
      <alignment horizontal="right" vertical="center"/>
    </xf>
    <xf numFmtId="3" fontId="1" fillId="2" borderId="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top"/>
    </xf>
    <xf numFmtId="164" fontId="4" fillId="0" borderId="0" xfId="0" applyNumberFormat="1" applyFont="1" applyAlignment="1">
      <alignment vertical="top"/>
    </xf>
    <xf numFmtId="0" fontId="4" fillId="0" borderId="12" xfId="0" applyFont="1" applyBorder="1" applyAlignment="1">
      <alignment vertical="top"/>
    </xf>
    <xf numFmtId="165" fontId="0" fillId="0" borderId="14" xfId="0" applyNumberFormat="1" applyBorder="1" applyAlignment="1">
      <alignment vertical="top"/>
    </xf>
    <xf numFmtId="0" fontId="4" fillId="0" borderId="15" xfId="0" applyFont="1" applyBorder="1" applyAlignment="1">
      <alignment vertical="top"/>
    </xf>
    <xf numFmtId="165" fontId="0" fillId="0" borderId="16" xfId="0" applyNumberFormat="1" applyBorder="1" applyAlignment="1">
      <alignment vertical="top"/>
    </xf>
    <xf numFmtId="164" fontId="0" fillId="0" borderId="0" xfId="0" applyNumberFormat="1" applyAlignment="1">
      <alignment vertical="top"/>
    </xf>
    <xf numFmtId="0" fontId="1" fillId="0" borderId="20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6" fillId="2" borderId="27" xfId="0" applyFont="1" applyFill="1" applyBorder="1" applyAlignment="1">
      <alignment vertical="top"/>
    </xf>
    <xf numFmtId="0" fontId="6" fillId="2" borderId="28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166" fontId="0" fillId="0" borderId="13" xfId="0" applyNumberFormat="1" applyBorder="1" applyAlignment="1">
      <alignment vertical="top"/>
    </xf>
    <xf numFmtId="0" fontId="0" fillId="0" borderId="0" xfId="0" applyAlignment="1">
      <alignment vertical="top" wrapText="1"/>
    </xf>
    <xf numFmtId="0" fontId="4" fillId="0" borderId="0" xfId="0" applyFont="1" applyAlignment="1">
      <alignment vertical="top" wrapText="1"/>
    </xf>
    <xf numFmtId="4" fontId="5" fillId="2" borderId="0" xfId="0" applyNumberFormat="1" applyFont="1" applyFill="1" applyAlignment="1">
      <alignment vertical="top"/>
    </xf>
    <xf numFmtId="0" fontId="2" fillId="0" borderId="17" xfId="0" applyFont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0" fontId="4" fillId="0" borderId="32" xfId="0" applyFont="1" applyBorder="1" applyAlignment="1">
      <alignment vertical="top"/>
    </xf>
    <xf numFmtId="164" fontId="4" fillId="0" borderId="32" xfId="0" applyNumberFormat="1" applyFont="1" applyBorder="1" applyAlignment="1">
      <alignment vertical="top"/>
    </xf>
    <xf numFmtId="165" fontId="4" fillId="0" borderId="32" xfId="0" applyNumberFormat="1" applyFont="1" applyBorder="1" applyAlignment="1">
      <alignment vertical="top"/>
    </xf>
    <xf numFmtId="0" fontId="4" fillId="0" borderId="25" xfId="0" applyFont="1" applyBorder="1" applyAlignment="1">
      <alignment vertical="top"/>
    </xf>
    <xf numFmtId="164" fontId="4" fillId="0" borderId="25" xfId="0" applyNumberFormat="1" applyFont="1" applyBorder="1" applyAlignment="1">
      <alignment vertical="top"/>
    </xf>
    <xf numFmtId="165" fontId="4" fillId="0" borderId="25" xfId="0" applyNumberFormat="1" applyFont="1" applyBorder="1" applyAlignment="1">
      <alignment vertical="top"/>
    </xf>
    <xf numFmtId="3" fontId="1" fillId="0" borderId="1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4" xfId="0" applyNumberFormat="1" applyFont="1" applyBorder="1" applyAlignment="1">
      <alignment horizontal="right" vertical="center"/>
    </xf>
    <xf numFmtId="3" fontId="1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36" xfId="0" applyFont="1" applyBorder="1" applyAlignment="1">
      <alignment horizontal="right" vertical="center"/>
    </xf>
    <xf numFmtId="3" fontId="1" fillId="0" borderId="32" xfId="0" applyNumberFormat="1" applyFont="1" applyBorder="1" applyAlignment="1">
      <alignment horizontal="right" vertical="center"/>
    </xf>
    <xf numFmtId="2" fontId="1" fillId="0" borderId="32" xfId="0" applyNumberFormat="1" applyFont="1" applyBorder="1" applyAlignment="1">
      <alignment horizontal="right" vertical="center"/>
    </xf>
    <xf numFmtId="0" fontId="1" fillId="0" borderId="32" xfId="0" applyFont="1" applyBorder="1" applyAlignment="1">
      <alignment horizontal="right" vertical="center"/>
    </xf>
    <xf numFmtId="2" fontId="1" fillId="0" borderId="34" xfId="0" applyNumberFormat="1" applyFont="1" applyBorder="1" applyAlignment="1">
      <alignment horizontal="right" vertical="center"/>
    </xf>
    <xf numFmtId="3" fontId="1" fillId="0" borderId="42" xfId="0" applyNumberFormat="1" applyFont="1" applyBorder="1" applyAlignment="1">
      <alignment horizontal="right" vertical="center"/>
    </xf>
    <xf numFmtId="0" fontId="1" fillId="0" borderId="44" xfId="0" applyFont="1" applyBorder="1" applyAlignment="1">
      <alignment horizontal="right" vertical="center"/>
    </xf>
    <xf numFmtId="0" fontId="1" fillId="0" borderId="45" xfId="0" applyFont="1" applyBorder="1" applyAlignment="1">
      <alignment horizontal="right" vertical="center"/>
    </xf>
    <xf numFmtId="0" fontId="1" fillId="0" borderId="47" xfId="0" applyFont="1" applyBorder="1" applyAlignment="1">
      <alignment horizontal="right" vertical="center"/>
    </xf>
    <xf numFmtId="0" fontId="1" fillId="0" borderId="48" xfId="0" applyFont="1" applyBorder="1" applyAlignment="1">
      <alignment horizontal="right" vertical="center"/>
    </xf>
    <xf numFmtId="0" fontId="1" fillId="0" borderId="28" xfId="0" applyFont="1" applyBorder="1" applyAlignment="1">
      <alignment horizontal="right" vertical="center"/>
    </xf>
    <xf numFmtId="3" fontId="1" fillId="0" borderId="41" xfId="0" applyNumberFormat="1" applyFont="1" applyBorder="1" applyAlignment="1">
      <alignment horizontal="right" vertical="center"/>
    </xf>
    <xf numFmtId="3" fontId="1" fillId="0" borderId="36" xfId="0" applyNumberFormat="1" applyFont="1" applyBorder="1" applyAlignment="1">
      <alignment horizontal="right" vertical="center"/>
    </xf>
    <xf numFmtId="2" fontId="1" fillId="0" borderId="36" xfId="0" applyNumberFormat="1" applyFont="1" applyBorder="1" applyAlignment="1">
      <alignment horizontal="right" vertical="center"/>
    </xf>
    <xf numFmtId="2" fontId="1" fillId="0" borderId="37" xfId="0" applyNumberFormat="1" applyFont="1" applyBorder="1" applyAlignment="1">
      <alignment horizontal="right" vertical="center"/>
    </xf>
    <xf numFmtId="0" fontId="1" fillId="2" borderId="46" xfId="0" applyFont="1" applyFill="1" applyBorder="1" applyAlignment="1">
      <alignment horizontal="right" vertical="center"/>
    </xf>
    <xf numFmtId="3" fontId="1" fillId="2" borderId="43" xfId="0" applyNumberFormat="1" applyFont="1" applyFill="1" applyBorder="1" applyAlignment="1">
      <alignment horizontal="right" vertical="center"/>
    </xf>
    <xf numFmtId="3" fontId="1" fillId="2" borderId="25" xfId="0" applyNumberFormat="1" applyFont="1" applyFill="1" applyBorder="1" applyAlignment="1">
      <alignment horizontal="right" vertical="center"/>
    </xf>
    <xf numFmtId="2" fontId="1" fillId="2" borderId="25" xfId="0" applyNumberFormat="1" applyFont="1" applyFill="1" applyBorder="1" applyAlignment="1">
      <alignment horizontal="right" vertical="center"/>
    </xf>
    <xf numFmtId="2" fontId="1" fillId="2" borderId="26" xfId="0" applyNumberFormat="1" applyFont="1" applyFill="1" applyBorder="1" applyAlignment="1">
      <alignment horizontal="right" vertical="center"/>
    </xf>
    <xf numFmtId="0" fontId="9" fillId="0" borderId="19" xfId="0" applyFont="1" applyBorder="1" applyAlignment="1">
      <alignment vertical="center"/>
    </xf>
    <xf numFmtId="0" fontId="9" fillId="0" borderId="40" xfId="0" applyFont="1" applyBorder="1" applyAlignment="1">
      <alignment horizontal="left" vertical="center"/>
    </xf>
    <xf numFmtId="0" fontId="1" fillId="0" borderId="52" xfId="0" applyFont="1" applyBorder="1" applyAlignment="1">
      <alignment horizontal="right" vertical="center"/>
    </xf>
    <xf numFmtId="3" fontId="1" fillId="0" borderId="51" xfId="0" applyNumberFormat="1" applyFont="1" applyBorder="1" applyAlignment="1">
      <alignment horizontal="right" vertical="center"/>
    </xf>
    <xf numFmtId="3" fontId="1" fillId="0" borderId="50" xfId="0" applyNumberFormat="1" applyFont="1" applyBorder="1" applyAlignment="1">
      <alignment horizontal="right" vertical="center"/>
    </xf>
    <xf numFmtId="2" fontId="1" fillId="0" borderId="50" xfId="0" applyNumberFormat="1" applyFont="1" applyBorder="1" applyAlignment="1">
      <alignment horizontal="right" vertical="center"/>
    </xf>
    <xf numFmtId="2" fontId="1" fillId="0" borderId="53" xfId="0" applyNumberFormat="1" applyFont="1" applyBorder="1" applyAlignment="1">
      <alignment horizontal="right" vertical="center"/>
    </xf>
    <xf numFmtId="0" fontId="4" fillId="0" borderId="33" xfId="0" applyFont="1" applyBorder="1" applyAlignment="1">
      <alignment horizontal="left" vertical="top"/>
    </xf>
    <xf numFmtId="0" fontId="4" fillId="0" borderId="38" xfId="0" applyFont="1" applyBorder="1" applyAlignment="1">
      <alignment horizontal="left" vertical="top"/>
    </xf>
    <xf numFmtId="164" fontId="4" fillId="0" borderId="39" xfId="0" applyNumberFormat="1" applyFont="1" applyBorder="1" applyAlignment="1">
      <alignment vertical="top"/>
    </xf>
    <xf numFmtId="0" fontId="4" fillId="0" borderId="35" xfId="0" applyFont="1" applyBorder="1" applyAlignment="1">
      <alignment vertical="top"/>
    </xf>
    <xf numFmtId="166" fontId="0" fillId="0" borderId="0" xfId="0" applyNumberFormat="1" applyAlignment="1">
      <alignment vertical="top"/>
    </xf>
    <xf numFmtId="1" fontId="0" fillId="0" borderId="14" xfId="0" applyNumberFormat="1" applyBorder="1" applyAlignment="1">
      <alignment vertical="top"/>
    </xf>
    <xf numFmtId="1" fontId="0" fillId="0" borderId="16" xfId="0" applyNumberFormat="1" applyBorder="1" applyAlignment="1">
      <alignment vertical="top"/>
    </xf>
    <xf numFmtId="3" fontId="0" fillId="0" borderId="14" xfId="0" applyNumberFormat="1" applyBorder="1" applyAlignment="1">
      <alignment vertical="top"/>
    </xf>
    <xf numFmtId="3" fontId="0" fillId="0" borderId="16" xfId="0" applyNumberFormat="1" applyBorder="1" applyAlignment="1">
      <alignment vertical="top"/>
    </xf>
    <xf numFmtId="0" fontId="13" fillId="0" borderId="0" xfId="0" applyFont="1" applyAlignment="1">
      <alignment vertical="center"/>
    </xf>
    <xf numFmtId="0" fontId="13" fillId="0" borderId="54" xfId="0" applyFont="1" applyBorder="1" applyAlignment="1">
      <alignment horizontal="left" vertical="center"/>
    </xf>
    <xf numFmtId="0" fontId="10" fillId="0" borderId="0" xfId="0" applyFont="1" applyAlignment="1">
      <alignment horizontal="center"/>
    </xf>
    <xf numFmtId="20" fontId="0" fillId="0" borderId="0" xfId="0" applyNumberFormat="1"/>
    <xf numFmtId="19" fontId="0" fillId="0" borderId="0" xfId="0" applyNumberFormat="1"/>
    <xf numFmtId="2" fontId="0" fillId="0" borderId="34" xfId="0" applyNumberFormat="1" applyBorder="1" applyAlignment="1">
      <alignment vertical="top"/>
    </xf>
    <xf numFmtId="2" fontId="0" fillId="0" borderId="26" xfId="0" applyNumberFormat="1" applyBorder="1" applyAlignment="1">
      <alignment vertical="top"/>
    </xf>
    <xf numFmtId="167" fontId="0" fillId="0" borderId="0" xfId="0" applyNumberFormat="1"/>
    <xf numFmtId="0" fontId="10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4" fontId="10" fillId="0" borderId="55" xfId="0" applyNumberFormat="1" applyFont="1" applyBorder="1"/>
    <xf numFmtId="0" fontId="10" fillId="0" borderId="55" xfId="0" applyFont="1" applyBorder="1"/>
    <xf numFmtId="20" fontId="10" fillId="0" borderId="55" xfId="0" applyNumberFormat="1" applyFont="1" applyBorder="1"/>
    <xf numFmtId="0" fontId="10" fillId="0" borderId="55" xfId="0" applyFont="1" applyBorder="1" applyAlignment="1">
      <alignment wrapText="1"/>
    </xf>
    <xf numFmtId="0" fontId="12" fillId="0" borderId="35" xfId="0" applyFont="1" applyBorder="1" applyAlignment="1">
      <alignment horizontal="center" vertical="center"/>
    </xf>
    <xf numFmtId="1" fontId="12" fillId="0" borderId="35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wrapText="1"/>
    </xf>
    <xf numFmtId="0" fontId="0" fillId="0" borderId="0" xfId="0" applyAlignment="1">
      <alignment wrapText="1"/>
    </xf>
    <xf numFmtId="3" fontId="0" fillId="0" borderId="0" xfId="0" applyNumberFormat="1"/>
    <xf numFmtId="2" fontId="0" fillId="0" borderId="0" xfId="0" applyNumberFormat="1"/>
    <xf numFmtId="165" fontId="0" fillId="0" borderId="0" xfId="0" applyNumberFormat="1" applyAlignment="1">
      <alignment vertical="top"/>
    </xf>
    <xf numFmtId="0" fontId="14" fillId="0" borderId="9" xfId="0" applyFont="1" applyBorder="1" applyAlignment="1">
      <alignment vertical="top" wrapText="1"/>
    </xf>
    <xf numFmtId="0" fontId="14" fillId="0" borderId="10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2" fillId="4" borderId="56" xfId="0" applyFont="1" applyFill="1" applyBorder="1"/>
    <xf numFmtId="3" fontId="0" fillId="2" borderId="0" xfId="0" applyNumberFormat="1" applyFill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2" fillId="4" borderId="61" xfId="0" applyFont="1" applyFill="1" applyBorder="1"/>
    <xf numFmtId="3" fontId="0" fillId="0" borderId="62" xfId="0" applyNumberFormat="1" applyBorder="1"/>
    <xf numFmtId="2" fontId="0" fillId="0" borderId="62" xfId="0" applyNumberFormat="1" applyBorder="1"/>
    <xf numFmtId="2" fontId="0" fillId="0" borderId="63" xfId="0" applyNumberFormat="1" applyBorder="1"/>
    <xf numFmtId="0" fontId="0" fillId="0" borderId="64" xfId="0" pivotButton="1" applyBorder="1"/>
    <xf numFmtId="0" fontId="0" fillId="0" borderId="65" xfId="0" applyBorder="1"/>
    <xf numFmtId="3" fontId="0" fillId="0" borderId="64" xfId="0" applyNumberFormat="1" applyBorder="1"/>
    <xf numFmtId="3" fontId="0" fillId="0" borderId="66" xfId="0" applyNumberFormat="1" applyBorder="1"/>
    <xf numFmtId="3" fontId="0" fillId="0" borderId="65" xfId="0" applyNumberFormat="1" applyBorder="1"/>
    <xf numFmtId="0" fontId="0" fillId="0" borderId="66" xfId="0" applyBorder="1"/>
    <xf numFmtId="9" fontId="0" fillId="0" borderId="0" xfId="0" applyNumberFormat="1"/>
    <xf numFmtId="0" fontId="0" fillId="0" borderId="0" xfId="0" applyAlignment="1">
      <alignment horizontal="right" wrapText="1"/>
    </xf>
    <xf numFmtId="166" fontId="0" fillId="0" borderId="0" xfId="0" applyNumberFormat="1" applyAlignment="1">
      <alignment horizontal="right" wrapText="1"/>
    </xf>
    <xf numFmtId="3" fontId="0" fillId="0" borderId="0" xfId="0" applyNumberFormat="1" applyAlignment="1">
      <alignment horizontal="right" wrapText="1"/>
    </xf>
    <xf numFmtId="0" fontId="17" fillId="0" borderId="0" xfId="0" applyFont="1" applyAlignment="1">
      <alignment horizontal="right" wrapText="1"/>
    </xf>
    <xf numFmtId="1" fontId="10" fillId="0" borderId="55" xfId="0" applyNumberFormat="1" applyFont="1" applyBorder="1"/>
    <xf numFmtId="2" fontId="10" fillId="0" borderId="55" xfId="0" applyNumberFormat="1" applyFont="1" applyBorder="1" applyAlignment="1">
      <alignment wrapText="1"/>
    </xf>
    <xf numFmtId="1" fontId="10" fillId="0" borderId="55" xfId="0" applyNumberFormat="1" applyFont="1" applyBorder="1" applyAlignment="1">
      <alignment horizontal="right"/>
    </xf>
    <xf numFmtId="0" fontId="11" fillId="0" borderId="55" xfId="0" applyFont="1" applyBorder="1"/>
    <xf numFmtId="20" fontId="10" fillId="0" borderId="55" xfId="0" applyNumberFormat="1" applyFont="1" applyBorder="1" applyAlignment="1">
      <alignment wrapText="1"/>
    </xf>
    <xf numFmtId="1" fontId="0" fillId="0" borderId="0" xfId="0" applyNumberFormat="1"/>
    <xf numFmtId="10" fontId="0" fillId="0" borderId="0" xfId="0" applyNumberFormat="1"/>
    <xf numFmtId="0" fontId="10" fillId="0" borderId="55" xfId="0" applyFont="1" applyBorder="1" applyAlignment="1">
      <alignment horizontal="right"/>
    </xf>
    <xf numFmtId="0" fontId="0" fillId="0" borderId="0" xfId="0" applyAlignment="1">
      <alignment horizontal="right"/>
    </xf>
    <xf numFmtId="0" fontId="10" fillId="0" borderId="0" xfId="0" applyFont="1" applyAlignment="1">
      <alignment wrapText="1"/>
    </xf>
    <xf numFmtId="3" fontId="4" fillId="0" borderId="32" xfId="0" applyNumberFormat="1" applyFont="1" applyBorder="1" applyAlignment="1">
      <alignment vertical="top"/>
    </xf>
    <xf numFmtId="3" fontId="4" fillId="0" borderId="25" xfId="0" applyNumberFormat="1" applyFont="1" applyBorder="1" applyAlignment="1">
      <alignment vertical="top"/>
    </xf>
    <xf numFmtId="0" fontId="12" fillId="0" borderId="55" xfId="0" applyFont="1" applyBorder="1" applyAlignment="1">
      <alignment horizontal="center" vertical="center"/>
    </xf>
    <xf numFmtId="1" fontId="12" fillId="0" borderId="55" xfId="0" applyNumberFormat="1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 wrapText="1"/>
    </xf>
    <xf numFmtId="3" fontId="10" fillId="0" borderId="55" xfId="0" applyNumberFormat="1" applyFont="1" applyBorder="1"/>
    <xf numFmtId="20" fontId="11" fillId="0" borderId="55" xfId="0" applyNumberFormat="1" applyFont="1" applyBorder="1" applyAlignment="1">
      <alignment wrapText="1"/>
    </xf>
    <xf numFmtId="20" fontId="11" fillId="0" borderId="55" xfId="0" applyNumberFormat="1" applyFont="1" applyBorder="1"/>
    <xf numFmtId="0" fontId="0" fillId="0" borderId="64" xfId="0" applyBorder="1"/>
    <xf numFmtId="0" fontId="10" fillId="0" borderId="55" xfId="0" applyFont="1" applyBorder="1" applyAlignment="1">
      <alignment horizontal="left" vertical="center" wrapText="1"/>
    </xf>
    <xf numFmtId="0" fontId="12" fillId="0" borderId="55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55" xfId="0" applyFont="1" applyBorder="1" applyAlignment="1">
      <alignment horizontal="left"/>
    </xf>
    <xf numFmtId="1" fontId="10" fillId="0" borderId="55" xfId="0" applyNumberFormat="1" applyFont="1" applyBorder="1" applyAlignment="1">
      <alignment horizontal="left"/>
    </xf>
    <xf numFmtId="0" fontId="18" fillId="0" borderId="0" xfId="0" applyFont="1" applyAlignment="1">
      <alignment wrapText="1"/>
    </xf>
    <xf numFmtId="0" fontId="18" fillId="0" borderId="0" xfId="0" applyFont="1"/>
    <xf numFmtId="20" fontId="10" fillId="0" borderId="35" xfId="0" applyNumberFormat="1" applyFont="1" applyBorder="1" applyAlignment="1">
      <alignment wrapText="1"/>
    </xf>
    <xf numFmtId="20" fontId="10" fillId="0" borderId="35" xfId="0" applyNumberFormat="1" applyFont="1" applyBorder="1"/>
    <xf numFmtId="1" fontId="10" fillId="0" borderId="35" xfId="0" applyNumberFormat="1" applyFont="1" applyBorder="1"/>
    <xf numFmtId="1" fontId="10" fillId="0" borderId="35" xfId="0" applyNumberFormat="1" applyFont="1" applyBorder="1" applyAlignment="1">
      <alignment horizontal="left"/>
    </xf>
    <xf numFmtId="1" fontId="10" fillId="0" borderId="67" xfId="0" applyNumberFormat="1" applyFont="1" applyBorder="1" applyAlignment="1">
      <alignment horizontal="right"/>
    </xf>
    <xf numFmtId="14" fontId="10" fillId="0" borderId="35" xfId="0" applyNumberFormat="1" applyFont="1" applyBorder="1"/>
    <xf numFmtId="20" fontId="10" fillId="0" borderId="67" xfId="0" applyNumberFormat="1" applyFont="1" applyBorder="1"/>
    <xf numFmtId="0" fontId="10" fillId="0" borderId="35" xfId="0" applyFont="1" applyBorder="1" applyAlignment="1">
      <alignment wrapText="1"/>
    </xf>
    <xf numFmtId="0" fontId="10" fillId="0" borderId="35" xfId="0" applyFont="1" applyBorder="1" applyAlignment="1">
      <alignment horizontal="left" vertical="center" wrapText="1"/>
    </xf>
    <xf numFmtId="2" fontId="10" fillId="0" borderId="35" xfId="0" applyNumberFormat="1" applyFont="1" applyBorder="1" applyAlignment="1">
      <alignment wrapText="1"/>
    </xf>
    <xf numFmtId="0" fontId="10" fillId="0" borderId="35" xfId="0" applyFont="1" applyBorder="1"/>
    <xf numFmtId="14" fontId="12" fillId="0" borderId="55" xfId="0" applyNumberFormat="1" applyFont="1" applyBorder="1" applyAlignment="1">
      <alignment horizontal="center" vertical="center"/>
    </xf>
    <xf numFmtId="14" fontId="0" fillId="0" borderId="0" xfId="0" applyNumberFormat="1"/>
    <xf numFmtId="0" fontId="1" fillId="0" borderId="68" xfId="0" applyFont="1" applyBorder="1" applyAlignment="1">
      <alignment horizontal="right" vertical="center"/>
    </xf>
    <xf numFmtId="3" fontId="1" fillId="0" borderId="69" xfId="0" applyNumberFormat="1" applyFont="1" applyBorder="1" applyAlignment="1">
      <alignment horizontal="right" vertical="center"/>
    </xf>
    <xf numFmtId="3" fontId="1" fillId="0" borderId="70" xfId="0" applyNumberFormat="1" applyFont="1" applyBorder="1" applyAlignment="1">
      <alignment horizontal="right" vertical="center"/>
    </xf>
    <xf numFmtId="0" fontId="19" fillId="0" borderId="0" xfId="0" applyFont="1"/>
    <xf numFmtId="167" fontId="19" fillId="0" borderId="0" xfId="0" applyNumberFormat="1" applyFont="1"/>
    <xf numFmtId="20" fontId="19" fillId="0" borderId="0" xfId="0" applyNumberFormat="1" applyFont="1"/>
    <xf numFmtId="166" fontId="0" fillId="0" borderId="0" xfId="0" applyNumberFormat="1"/>
    <xf numFmtId="22" fontId="10" fillId="0" borderId="55" xfId="0" applyNumberFormat="1" applyFont="1" applyBorder="1"/>
    <xf numFmtId="1" fontId="10" fillId="0" borderId="0" xfId="0" applyNumberFormat="1" applyFont="1"/>
    <xf numFmtId="3" fontId="10" fillId="0" borderId="0" xfId="0" applyNumberFormat="1" applyFont="1"/>
    <xf numFmtId="0" fontId="0" fillId="0" borderId="0" xfId="0" applyAlignment="1">
      <alignment horizontal="left" vertical="center" wrapText="1"/>
    </xf>
    <xf numFmtId="22" fontId="0" fillId="0" borderId="0" xfId="0" applyNumberFormat="1"/>
    <xf numFmtId="18" fontId="10" fillId="0" borderId="55" xfId="0" applyNumberFormat="1" applyFont="1" applyBorder="1"/>
    <xf numFmtId="0" fontId="20" fillId="0" borderId="0" xfId="0" applyFont="1"/>
    <xf numFmtId="0" fontId="20" fillId="0" borderId="0" xfId="0" pivotButton="1" applyFont="1"/>
    <xf numFmtId="10" fontId="20" fillId="0" borderId="0" xfId="0" applyNumberFormat="1" applyFont="1"/>
    <xf numFmtId="0" fontId="5" fillId="4" borderId="56" xfId="0" applyFont="1" applyFill="1" applyBorder="1"/>
    <xf numFmtId="167" fontId="20" fillId="0" borderId="0" xfId="0" applyNumberFormat="1" applyFont="1"/>
    <xf numFmtId="3" fontId="20" fillId="0" borderId="0" xfId="0" applyNumberFormat="1" applyFont="1"/>
    <xf numFmtId="3" fontId="20" fillId="2" borderId="0" xfId="0" applyNumberFormat="1" applyFont="1" applyFill="1"/>
    <xf numFmtId="2" fontId="20" fillId="0" borderId="0" xfId="0" applyNumberFormat="1" applyFont="1"/>
    <xf numFmtId="20" fontId="20" fillId="0" borderId="0" xfId="0" applyNumberFormat="1" applyFont="1"/>
    <xf numFmtId="19" fontId="20" fillId="0" borderId="0" xfId="0" applyNumberFormat="1" applyFont="1"/>
    <xf numFmtId="0" fontId="20" fillId="0" borderId="0" xfId="0" applyFont="1" applyAlignment="1">
      <alignment wrapText="1"/>
    </xf>
    <xf numFmtId="0" fontId="20" fillId="0" borderId="64" xfId="0" pivotButton="1" applyFont="1" applyBorder="1"/>
    <xf numFmtId="0" fontId="20" fillId="0" borderId="65" xfId="0" applyFont="1" applyBorder="1"/>
    <xf numFmtId="0" fontId="20" fillId="0" borderId="57" xfId="0" applyFont="1" applyBorder="1"/>
    <xf numFmtId="0" fontId="20" fillId="0" borderId="58" xfId="0" applyFont="1" applyBorder="1"/>
    <xf numFmtId="0" fontId="20" fillId="0" borderId="59" xfId="0" applyFont="1" applyBorder="1"/>
    <xf numFmtId="0" fontId="20" fillId="0" borderId="60" xfId="0" applyFont="1" applyBorder="1"/>
    <xf numFmtId="0" fontId="20" fillId="0" borderId="64" xfId="0" applyFont="1" applyBorder="1"/>
    <xf numFmtId="0" fontId="20" fillId="0" borderId="66" xfId="0" applyFont="1" applyBorder="1"/>
    <xf numFmtId="0" fontId="5" fillId="4" borderId="61" xfId="0" applyFont="1" applyFill="1" applyBorder="1"/>
    <xf numFmtId="3" fontId="20" fillId="0" borderId="64" xfId="0" applyNumberFormat="1" applyFont="1" applyBorder="1"/>
    <xf numFmtId="3" fontId="20" fillId="0" borderId="66" xfId="0" applyNumberFormat="1" applyFont="1" applyBorder="1"/>
    <xf numFmtId="3" fontId="20" fillId="0" borderId="65" xfId="0" applyNumberFormat="1" applyFont="1" applyBorder="1"/>
    <xf numFmtId="3" fontId="20" fillId="0" borderId="62" xfId="0" applyNumberFormat="1" applyFont="1" applyBorder="1"/>
    <xf numFmtId="2" fontId="20" fillId="0" borderId="62" xfId="0" applyNumberFormat="1" applyFont="1" applyBorder="1"/>
    <xf numFmtId="2" fontId="20" fillId="0" borderId="63" xfId="0" applyNumberFormat="1" applyFont="1" applyBorder="1"/>
    <xf numFmtId="1" fontId="20" fillId="0" borderId="0" xfId="0" applyNumberFormat="1" applyFont="1"/>
    <xf numFmtId="9" fontId="20" fillId="0" borderId="0" xfId="0" applyNumberFormat="1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14" fontId="20" fillId="0" borderId="0" xfId="0" applyNumberFormat="1" applyFont="1"/>
    <xf numFmtId="0" fontId="2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166" fontId="20" fillId="0" borderId="0" xfId="0" applyNumberFormat="1" applyFont="1"/>
    <xf numFmtId="0" fontId="5" fillId="0" borderId="56" xfId="0" applyFont="1" applyBorder="1"/>
    <xf numFmtId="0" fontId="0" fillId="0" borderId="49" xfId="0" applyBorder="1"/>
    <xf numFmtId="20" fontId="8" fillId="0" borderId="0" xfId="0" applyNumberFormat="1" applyFont="1" applyAlignment="1">
      <alignment textRotation="45"/>
    </xf>
    <xf numFmtId="1" fontId="10" fillId="0" borderId="49" xfId="0" applyNumberFormat="1" applyFont="1" applyBorder="1" applyAlignment="1">
      <alignment horizontal="left"/>
    </xf>
    <xf numFmtId="1" fontId="10" fillId="0" borderId="49" xfId="0" applyNumberFormat="1" applyFont="1" applyBorder="1" applyAlignment="1">
      <alignment horizontal="right"/>
    </xf>
    <xf numFmtId="14" fontId="10" fillId="0" borderId="49" xfId="0" applyNumberFormat="1" applyFont="1" applyBorder="1"/>
    <xf numFmtId="20" fontId="10" fillId="0" borderId="49" xfId="0" applyNumberFormat="1" applyFont="1" applyBorder="1" applyAlignment="1">
      <alignment wrapText="1"/>
    </xf>
    <xf numFmtId="20" fontId="10" fillId="0" borderId="49" xfId="0" applyNumberFormat="1" applyFont="1" applyBorder="1"/>
    <xf numFmtId="22" fontId="10" fillId="0" borderId="49" xfId="0" applyNumberFormat="1" applyFont="1" applyBorder="1" applyAlignment="1">
      <alignment wrapText="1"/>
    </xf>
    <xf numFmtId="22" fontId="10" fillId="0" borderId="49" xfId="0" applyNumberFormat="1" applyFont="1" applyBorder="1"/>
    <xf numFmtId="1" fontId="10" fillId="0" borderId="49" xfId="0" applyNumberFormat="1" applyFont="1" applyBorder="1"/>
    <xf numFmtId="0" fontId="10" fillId="0" borderId="49" xfId="0" applyFont="1" applyBorder="1" applyAlignment="1">
      <alignment wrapText="1"/>
    </xf>
    <xf numFmtId="0" fontId="10" fillId="0" borderId="49" xfId="0" applyFont="1" applyBorder="1" applyAlignment="1">
      <alignment horizontal="left" vertical="center" wrapText="1"/>
    </xf>
    <xf numFmtId="2" fontId="10" fillId="0" borderId="49" xfId="0" applyNumberFormat="1" applyFont="1" applyBorder="1" applyAlignment="1">
      <alignment wrapText="1"/>
    </xf>
    <xf numFmtId="0" fontId="10" fillId="0" borderId="49" xfId="0" applyFont="1" applyBorder="1"/>
    <xf numFmtId="0" fontId="0" fillId="0" borderId="49" xfId="0" applyBorder="1" applyAlignment="1">
      <alignment horizontal="right"/>
    </xf>
    <xf numFmtId="0" fontId="0" fillId="0" borderId="49" xfId="0" applyBorder="1" applyAlignment="1">
      <alignment horizontal="left"/>
    </xf>
    <xf numFmtId="0" fontId="0" fillId="0" borderId="49" xfId="0" applyBorder="1" applyAlignment="1">
      <alignment wrapText="1"/>
    </xf>
    <xf numFmtId="3" fontId="0" fillId="5" borderId="49" xfId="0" applyNumberFormat="1" applyFill="1" applyBorder="1"/>
    <xf numFmtId="2" fontId="0" fillId="5" borderId="49" xfId="0" applyNumberFormat="1" applyFill="1" applyBorder="1"/>
    <xf numFmtId="0" fontId="0" fillId="0" borderId="0" xfId="0" applyAlignment="1">
      <alignment horizontal="center" vertical="center"/>
    </xf>
    <xf numFmtId="3" fontId="0" fillId="0" borderId="71" xfId="0" applyNumberFormat="1" applyBorder="1"/>
    <xf numFmtId="4" fontId="0" fillId="0" borderId="0" xfId="0" applyNumberFormat="1"/>
    <xf numFmtId="0" fontId="4" fillId="0" borderId="0" xfId="0" applyFont="1" applyAlignment="1">
      <alignment horizontal="left" vertical="top"/>
    </xf>
    <xf numFmtId="3" fontId="4" fillId="0" borderId="0" xfId="0" applyNumberFormat="1" applyFont="1" applyAlignment="1">
      <alignment vertical="top"/>
    </xf>
    <xf numFmtId="165" fontId="4" fillId="0" borderId="0" xfId="0" applyNumberFormat="1" applyFont="1" applyAlignment="1">
      <alignment vertical="top"/>
    </xf>
    <xf numFmtId="2" fontId="0" fillId="0" borderId="0" xfId="0" applyNumberFormat="1" applyAlignment="1">
      <alignment vertical="top"/>
    </xf>
    <xf numFmtId="3" fontId="1" fillId="0" borderId="72" xfId="0" applyNumberFormat="1" applyFont="1" applyBorder="1" applyAlignment="1">
      <alignment horizontal="right" vertical="center"/>
    </xf>
    <xf numFmtId="3" fontId="1" fillId="0" borderId="73" xfId="0" applyNumberFormat="1" applyFont="1" applyBorder="1" applyAlignment="1">
      <alignment horizontal="right" vertical="center"/>
    </xf>
    <xf numFmtId="20" fontId="23" fillId="0" borderId="0" xfId="0" applyNumberFormat="1" applyFont="1" applyAlignment="1">
      <alignment textRotation="45"/>
    </xf>
    <xf numFmtId="18" fontId="0" fillId="0" borderId="0" xfId="0" applyNumberFormat="1"/>
    <xf numFmtId="169" fontId="0" fillId="0" borderId="0" xfId="0" applyNumberFormat="1"/>
    <xf numFmtId="22" fontId="10" fillId="0" borderId="0" xfId="0" applyNumberFormat="1" applyFont="1" applyAlignment="1">
      <alignment wrapText="1"/>
    </xf>
    <xf numFmtId="20" fontId="10" fillId="0" borderId="0" xfId="0" applyNumberFormat="1" applyFont="1" applyAlignment="1">
      <alignment wrapText="1"/>
    </xf>
    <xf numFmtId="2" fontId="1" fillId="6" borderId="70" xfId="0" applyNumberFormat="1" applyFont="1" applyFill="1" applyBorder="1" applyAlignment="1">
      <alignment horizontal="right" vertical="center"/>
    </xf>
    <xf numFmtId="2" fontId="1" fillId="6" borderId="73" xfId="0" applyNumberFormat="1" applyFont="1" applyFill="1" applyBorder="1" applyAlignment="1">
      <alignment horizontal="right" vertical="center"/>
    </xf>
    <xf numFmtId="0" fontId="0" fillId="7" borderId="0" xfId="0" applyFill="1"/>
    <xf numFmtId="0" fontId="2" fillId="0" borderId="56" xfId="0" applyFont="1" applyBorder="1"/>
    <xf numFmtId="166" fontId="0" fillId="0" borderId="62" xfId="0" applyNumberFormat="1" applyBorder="1"/>
    <xf numFmtId="0" fontId="10" fillId="0" borderId="64" xfId="0" pivotButton="1" applyFont="1" applyBorder="1"/>
    <xf numFmtId="0" fontId="10" fillId="0" borderId="65" xfId="0" applyFont="1" applyBorder="1"/>
    <xf numFmtId="0" fontId="10" fillId="0" borderId="57" xfId="0" applyFont="1" applyBorder="1"/>
    <xf numFmtId="0" fontId="10" fillId="0" borderId="58" xfId="0" applyFont="1" applyBorder="1"/>
    <xf numFmtId="0" fontId="10" fillId="0" borderId="59" xfId="0" applyFont="1" applyBorder="1"/>
    <xf numFmtId="0" fontId="10" fillId="0" borderId="60" xfId="0" applyFont="1" applyBorder="1"/>
    <xf numFmtId="0" fontId="10" fillId="0" borderId="64" xfId="0" applyFont="1" applyBorder="1"/>
    <xf numFmtId="0" fontId="10" fillId="0" borderId="66" xfId="0" applyFont="1" applyBorder="1"/>
    <xf numFmtId="0" fontId="12" fillId="4" borderId="56" xfId="0" applyFont="1" applyFill="1" applyBorder="1"/>
    <xf numFmtId="0" fontId="12" fillId="4" borderId="61" xfId="0" applyFont="1" applyFill="1" applyBorder="1"/>
    <xf numFmtId="3" fontId="10" fillId="0" borderId="64" xfId="0" applyNumberFormat="1" applyFont="1" applyBorder="1"/>
    <xf numFmtId="3" fontId="10" fillId="0" borderId="66" xfId="0" applyNumberFormat="1" applyFont="1" applyBorder="1"/>
    <xf numFmtId="3" fontId="10" fillId="0" borderId="65" xfId="0" applyNumberFormat="1" applyFont="1" applyBorder="1"/>
    <xf numFmtId="3" fontId="10" fillId="0" borderId="62" xfId="0" applyNumberFormat="1" applyFont="1" applyBorder="1"/>
    <xf numFmtId="2" fontId="10" fillId="0" borderId="62" xfId="0" applyNumberFormat="1" applyFont="1" applyBorder="1"/>
    <xf numFmtId="2" fontId="10" fillId="0" borderId="63" xfId="0" applyNumberFormat="1" applyFont="1" applyBorder="1"/>
    <xf numFmtId="19" fontId="10" fillId="0" borderId="0" xfId="0" applyNumberFormat="1" applyFont="1"/>
    <xf numFmtId="20" fontId="10" fillId="0" borderId="0" xfId="0" applyNumberFormat="1" applyFont="1"/>
    <xf numFmtId="166" fontId="10" fillId="0" borderId="62" xfId="0" applyNumberFormat="1" applyFont="1" applyBorder="1"/>
    <xf numFmtId="164" fontId="4" fillId="0" borderId="76" xfId="0" applyNumberFormat="1" applyFont="1" applyBorder="1" applyAlignment="1">
      <alignment vertical="top"/>
    </xf>
    <xf numFmtId="0" fontId="4" fillId="0" borderId="9" xfId="0" applyFont="1" applyBorder="1" applyAlignment="1">
      <alignment horizontal="left" vertical="top"/>
    </xf>
    <xf numFmtId="0" fontId="4" fillId="0" borderId="10" xfId="0" applyFont="1" applyBorder="1" applyAlignment="1">
      <alignment vertical="top"/>
    </xf>
    <xf numFmtId="2" fontId="0" fillId="0" borderId="11" xfId="0" applyNumberFormat="1" applyBorder="1" applyAlignment="1">
      <alignment vertical="top"/>
    </xf>
    <xf numFmtId="0" fontId="4" fillId="0" borderId="78" xfId="0" applyFont="1" applyBorder="1" applyAlignment="1">
      <alignment vertical="top"/>
    </xf>
    <xf numFmtId="0" fontId="0" fillId="0" borderId="78" xfId="0" applyBorder="1" applyAlignment="1">
      <alignment vertical="top"/>
    </xf>
    <xf numFmtId="0" fontId="0" fillId="0" borderId="10" xfId="0" applyBorder="1" applyAlignment="1">
      <alignment vertical="top"/>
    </xf>
    <xf numFmtId="0" fontId="4" fillId="0" borderId="79" xfId="0" applyFont="1" applyBorder="1" applyAlignment="1">
      <alignment horizontal="left" vertical="top"/>
    </xf>
    <xf numFmtId="0" fontId="4" fillId="0" borderId="81" xfId="0" applyFont="1" applyBorder="1" applyAlignment="1">
      <alignment horizontal="left" vertical="top"/>
    </xf>
    <xf numFmtId="0" fontId="4" fillId="0" borderId="82" xfId="0" applyFont="1" applyBorder="1" applyAlignment="1">
      <alignment vertical="top"/>
    </xf>
    <xf numFmtId="0" fontId="0" fillId="0" borderId="82" xfId="0" applyBorder="1" applyAlignment="1">
      <alignment vertical="top"/>
    </xf>
    <xf numFmtId="2" fontId="0" fillId="0" borderId="10" xfId="0" applyNumberFormat="1" applyBorder="1" applyAlignment="1">
      <alignment vertical="top"/>
    </xf>
    <xf numFmtId="2" fontId="0" fillId="0" borderId="78" xfId="0" applyNumberFormat="1" applyBorder="1" applyAlignment="1">
      <alignment vertical="top"/>
    </xf>
    <xf numFmtId="2" fontId="0" fillId="0" borderId="82" xfId="0" applyNumberFormat="1" applyBorder="1" applyAlignment="1">
      <alignment vertical="top"/>
    </xf>
    <xf numFmtId="2" fontId="0" fillId="0" borderId="80" xfId="0" applyNumberFormat="1" applyBorder="1" applyAlignment="1">
      <alignment vertical="top"/>
    </xf>
    <xf numFmtId="2" fontId="0" fillId="0" borderId="83" xfId="0" applyNumberFormat="1" applyBorder="1" applyAlignment="1">
      <alignment vertical="top"/>
    </xf>
    <xf numFmtId="1" fontId="0" fillId="0" borderId="10" xfId="0" applyNumberFormat="1" applyBorder="1" applyAlignment="1">
      <alignment vertical="top"/>
    </xf>
    <xf numFmtId="1" fontId="0" fillId="0" borderId="78" xfId="0" applyNumberFormat="1" applyBorder="1" applyAlignment="1">
      <alignment vertical="top"/>
    </xf>
    <xf numFmtId="1" fontId="0" fillId="0" borderId="82" xfId="0" applyNumberFormat="1" applyBorder="1" applyAlignment="1">
      <alignment vertical="top"/>
    </xf>
    <xf numFmtId="0" fontId="3" fillId="0" borderId="84" xfId="0" applyFont="1" applyBorder="1" applyAlignment="1">
      <alignment horizontal="center" vertical="center" wrapText="1"/>
    </xf>
    <xf numFmtId="0" fontId="3" fillId="0" borderId="85" xfId="0" applyFont="1" applyBorder="1" applyAlignment="1">
      <alignment horizontal="center" vertical="center" wrapText="1"/>
    </xf>
    <xf numFmtId="0" fontId="3" fillId="0" borderId="86" xfId="0" applyFont="1" applyBorder="1" applyAlignment="1">
      <alignment horizontal="center" vertical="center" wrapText="1"/>
    </xf>
    <xf numFmtId="0" fontId="0" fillId="0" borderId="87" xfId="0" applyBorder="1" applyAlignment="1">
      <alignment horizontal="right" wrapText="1"/>
    </xf>
    <xf numFmtId="4" fontId="0" fillId="0" borderId="77" xfId="0" applyNumberFormat="1" applyBorder="1" applyAlignment="1">
      <alignment horizontal="right" wrapText="1"/>
    </xf>
    <xf numFmtId="4" fontId="0" fillId="0" borderId="88" xfId="0" applyNumberFormat="1" applyBorder="1" applyAlignment="1">
      <alignment horizontal="right" wrapText="1"/>
    </xf>
    <xf numFmtId="166" fontId="0" fillId="0" borderId="77" xfId="0" applyNumberFormat="1" applyBorder="1" applyAlignment="1">
      <alignment horizontal="right" wrapText="1"/>
    </xf>
    <xf numFmtId="0" fontId="0" fillId="3" borderId="88" xfId="0" applyFill="1" applyBorder="1" applyAlignment="1">
      <alignment horizontal="right" wrapText="1"/>
    </xf>
    <xf numFmtId="0" fontId="0" fillId="0" borderId="89" xfId="0" applyBorder="1" applyAlignment="1">
      <alignment horizontal="right" wrapText="1"/>
    </xf>
    <xf numFmtId="166" fontId="0" fillId="0" borderId="90" xfId="0" applyNumberFormat="1" applyBorder="1" applyAlignment="1">
      <alignment horizontal="right" wrapText="1"/>
    </xf>
    <xf numFmtId="4" fontId="0" fillId="0" borderId="90" xfId="0" applyNumberFormat="1" applyBorder="1" applyAlignment="1">
      <alignment horizontal="right" wrapText="1"/>
    </xf>
    <xf numFmtId="0" fontId="0" fillId="3" borderId="91" xfId="0" applyFill="1" applyBorder="1" applyAlignment="1">
      <alignment horizontal="right" wrapText="1"/>
    </xf>
    <xf numFmtId="3" fontId="0" fillId="0" borderId="77" xfId="0" applyNumberFormat="1" applyBorder="1" applyAlignment="1">
      <alignment horizontal="right" wrapText="1"/>
    </xf>
    <xf numFmtId="3" fontId="0" fillId="0" borderId="88" xfId="0" applyNumberFormat="1" applyBorder="1" applyAlignment="1">
      <alignment horizontal="right" wrapText="1"/>
    </xf>
    <xf numFmtId="3" fontId="0" fillId="0" borderId="90" xfId="0" applyNumberFormat="1" applyBorder="1" applyAlignment="1">
      <alignment horizontal="right" wrapText="1"/>
    </xf>
    <xf numFmtId="3" fontId="0" fillId="0" borderId="92" xfId="0" applyNumberFormat="1" applyBorder="1" applyAlignment="1">
      <alignment horizontal="right" wrapText="1"/>
    </xf>
    <xf numFmtId="0" fontId="0" fillId="3" borderId="92" xfId="0" applyFill="1" applyBorder="1" applyAlignment="1">
      <alignment horizontal="right" wrapText="1"/>
    </xf>
    <xf numFmtId="0" fontId="0" fillId="3" borderId="93" xfId="0" applyFill="1" applyBorder="1" applyAlignment="1">
      <alignment horizontal="right" wrapText="1"/>
    </xf>
    <xf numFmtId="3" fontId="0" fillId="0" borderId="91" xfId="0" applyNumberFormat="1" applyBorder="1" applyAlignment="1">
      <alignment horizontal="right" wrapText="1"/>
    </xf>
    <xf numFmtId="1" fontId="0" fillId="0" borderId="77" xfId="0" applyNumberFormat="1" applyBorder="1" applyAlignment="1">
      <alignment horizontal="right" wrapText="1"/>
    </xf>
    <xf numFmtId="1" fontId="0" fillId="0" borderId="88" xfId="0" applyNumberFormat="1" applyBorder="1" applyAlignment="1">
      <alignment horizontal="right" wrapText="1"/>
    </xf>
    <xf numFmtId="1" fontId="0" fillId="0" borderId="90" xfId="0" applyNumberFormat="1" applyBorder="1" applyAlignment="1">
      <alignment horizontal="right" wrapText="1"/>
    </xf>
    <xf numFmtId="166" fontId="0" fillId="0" borderId="88" xfId="0" applyNumberFormat="1" applyBorder="1" applyAlignment="1">
      <alignment horizontal="right" wrapText="1"/>
    </xf>
    <xf numFmtId="0" fontId="1" fillId="0" borderId="94" xfId="0" applyFont="1" applyBorder="1" applyAlignment="1">
      <alignment horizontal="right" vertical="center"/>
    </xf>
    <xf numFmtId="3" fontId="1" fillId="0" borderId="95" xfId="0" applyNumberFormat="1" applyFont="1" applyBorder="1" applyAlignment="1">
      <alignment horizontal="right" vertical="center"/>
    </xf>
    <xf numFmtId="3" fontId="1" fillId="0" borderId="96" xfId="0" applyNumberFormat="1" applyFont="1" applyBorder="1" applyAlignment="1">
      <alignment horizontal="right" vertical="center"/>
    </xf>
    <xf numFmtId="2" fontId="1" fillId="6" borderId="96" xfId="0" applyNumberFormat="1" applyFont="1" applyFill="1" applyBorder="1" applyAlignment="1">
      <alignment horizontal="right" vertical="center"/>
    </xf>
    <xf numFmtId="0" fontId="12" fillId="0" borderId="78" xfId="0" applyFont="1" applyBorder="1" applyAlignment="1">
      <alignment horizontal="left" vertical="center"/>
    </xf>
    <xf numFmtId="0" fontId="12" fillId="0" borderId="78" xfId="0" applyFont="1" applyBorder="1" applyAlignment="1">
      <alignment horizontal="center" vertical="center"/>
    </xf>
    <xf numFmtId="14" fontId="12" fillId="0" borderId="78" xfId="0" applyNumberFormat="1" applyFont="1" applyBorder="1" applyAlignment="1">
      <alignment horizontal="center" vertical="center"/>
    </xf>
    <xf numFmtId="1" fontId="12" fillId="0" borderId="78" xfId="0" applyNumberFormat="1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 wrapText="1"/>
    </xf>
    <xf numFmtId="14" fontId="10" fillId="0" borderId="78" xfId="0" applyNumberFormat="1" applyFont="1" applyBorder="1"/>
    <xf numFmtId="20" fontId="10" fillId="0" borderId="78" xfId="0" applyNumberFormat="1" applyFont="1" applyBorder="1"/>
    <xf numFmtId="1" fontId="10" fillId="0" borderId="78" xfId="0" applyNumberFormat="1" applyFont="1" applyBorder="1"/>
    <xf numFmtId="3" fontId="10" fillId="0" borderId="78" xfId="0" applyNumberFormat="1" applyFont="1" applyBorder="1"/>
    <xf numFmtId="0" fontId="10" fillId="0" borderId="78" xfId="0" applyFont="1" applyBorder="1" applyAlignment="1">
      <alignment wrapText="1"/>
    </xf>
    <xf numFmtId="0" fontId="10" fillId="0" borderId="78" xfId="0" applyFont="1" applyBorder="1" applyAlignment="1">
      <alignment horizontal="left" vertical="center" wrapText="1"/>
    </xf>
    <xf numFmtId="2" fontId="10" fillId="0" borderId="78" xfId="0" applyNumberFormat="1" applyFont="1" applyBorder="1" applyAlignment="1">
      <alignment wrapText="1"/>
    </xf>
    <xf numFmtId="0" fontId="10" fillId="0" borderId="78" xfId="0" applyFont="1" applyBorder="1"/>
    <xf numFmtId="0" fontId="10" fillId="0" borderId="78" xfId="0" applyFont="1" applyBorder="1" applyAlignment="1">
      <alignment horizontal="left"/>
    </xf>
    <xf numFmtId="0" fontId="10" fillId="0" borderId="78" xfId="0" applyFont="1" applyBorder="1" applyAlignment="1">
      <alignment horizontal="right"/>
    </xf>
    <xf numFmtId="19" fontId="10" fillId="0" borderId="78" xfId="0" applyNumberFormat="1" applyFont="1" applyBorder="1" applyAlignment="1">
      <alignment wrapText="1"/>
    </xf>
    <xf numFmtId="22" fontId="10" fillId="0" borderId="78" xfId="0" applyNumberFormat="1" applyFont="1" applyBorder="1" applyAlignment="1">
      <alignment wrapText="1"/>
    </xf>
    <xf numFmtId="0" fontId="10" fillId="0" borderId="78" xfId="0" applyFont="1" applyBorder="1" applyAlignment="1">
      <alignment horizontal="left" vertical="top" wrapText="1"/>
    </xf>
    <xf numFmtId="0" fontId="10" fillId="0" borderId="78" xfId="0" applyFont="1" applyBorder="1" applyAlignment="1">
      <alignment horizontal="left" wrapText="1"/>
    </xf>
    <xf numFmtId="0" fontId="0" fillId="0" borderId="78" xfId="0" applyBorder="1" applyAlignment="1">
      <alignment horizontal="left"/>
    </xf>
    <xf numFmtId="0" fontId="0" fillId="0" borderId="78" xfId="0" applyBorder="1" applyAlignment="1">
      <alignment horizontal="right"/>
    </xf>
    <xf numFmtId="14" fontId="0" fillId="0" borderId="78" xfId="0" applyNumberFormat="1" applyBorder="1"/>
    <xf numFmtId="0" fontId="0" fillId="0" borderId="78" xfId="0" applyBorder="1"/>
    <xf numFmtId="0" fontId="0" fillId="0" borderId="78" xfId="0" applyBorder="1" applyAlignment="1">
      <alignment wrapText="1"/>
    </xf>
    <xf numFmtId="0" fontId="0" fillId="0" borderId="78" xfId="0" applyBorder="1" applyAlignment="1">
      <alignment horizontal="left" vertical="center"/>
    </xf>
    <xf numFmtId="0" fontId="12" fillId="0" borderId="0" xfId="0" applyFont="1"/>
    <xf numFmtId="2" fontId="10" fillId="0" borderId="0" xfId="0" applyNumberFormat="1" applyFont="1"/>
    <xf numFmtId="0" fontId="26" fillId="0" borderId="97" xfId="0" applyFont="1" applyBorder="1" applyAlignment="1">
      <alignment horizontal="left" vertical="center"/>
    </xf>
    <xf numFmtId="0" fontId="26" fillId="0" borderId="97" xfId="0" applyFont="1" applyBorder="1" applyAlignment="1">
      <alignment horizontal="center" vertical="center"/>
    </xf>
    <xf numFmtId="14" fontId="26" fillId="0" borderId="97" xfId="0" applyNumberFormat="1" applyFont="1" applyBorder="1" applyAlignment="1">
      <alignment horizontal="center" vertical="center"/>
    </xf>
    <xf numFmtId="1" fontId="26" fillId="0" borderId="97" xfId="0" applyNumberFormat="1" applyFont="1" applyBorder="1" applyAlignment="1">
      <alignment horizontal="center" vertical="center"/>
    </xf>
    <xf numFmtId="0" fontId="26" fillId="0" borderId="97" xfId="0" applyFont="1" applyBorder="1" applyAlignment="1">
      <alignment horizontal="center" vertical="center" wrapText="1"/>
    </xf>
    <xf numFmtId="0" fontId="26" fillId="0" borderId="97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1" fontId="10" fillId="0" borderId="99" xfId="0" applyNumberFormat="1" applyFont="1" applyBorder="1" applyAlignment="1">
      <alignment horizontal="left"/>
    </xf>
    <xf numFmtId="1" fontId="10" fillId="0" borderId="99" xfId="0" applyNumberFormat="1" applyFont="1" applyBorder="1" applyAlignment="1">
      <alignment horizontal="right"/>
    </xf>
    <xf numFmtId="14" fontId="10" fillId="0" borderId="99" xfId="0" applyNumberFormat="1" applyFont="1" applyBorder="1"/>
    <xf numFmtId="20" fontId="10" fillId="0" borderId="99" xfId="0" applyNumberFormat="1" applyFont="1" applyBorder="1"/>
    <xf numFmtId="1" fontId="10" fillId="0" borderId="99" xfId="0" applyNumberFormat="1" applyFont="1" applyBorder="1"/>
    <xf numFmtId="0" fontId="10" fillId="0" borderId="99" xfId="0" applyFont="1" applyBorder="1" applyAlignment="1">
      <alignment wrapText="1"/>
    </xf>
    <xf numFmtId="0" fontId="10" fillId="0" borderId="99" xfId="0" applyFont="1" applyBorder="1"/>
    <xf numFmtId="21" fontId="10" fillId="0" borderId="99" xfId="0" applyNumberFormat="1" applyFont="1" applyBorder="1"/>
    <xf numFmtId="22" fontId="10" fillId="0" borderId="99" xfId="0" applyNumberFormat="1" applyFont="1" applyBorder="1"/>
    <xf numFmtId="0" fontId="0" fillId="0" borderId="0" xfId="0" applyAlignment="1">
      <alignment horizontal="center" vertical="center" wrapText="1"/>
    </xf>
    <xf numFmtId="168" fontId="0" fillId="0" borderId="0" xfId="0" applyNumberFormat="1"/>
    <xf numFmtId="0" fontId="12" fillId="0" borderId="99" xfId="0" applyFont="1" applyBorder="1" applyAlignment="1">
      <alignment horizontal="left" vertical="center"/>
    </xf>
    <xf numFmtId="0" fontId="12" fillId="0" borderId="99" xfId="0" applyFont="1" applyBorder="1" applyAlignment="1">
      <alignment horizontal="center" vertical="center"/>
    </xf>
    <xf numFmtId="14" fontId="12" fillId="0" borderId="99" xfId="0" applyNumberFormat="1" applyFont="1" applyBorder="1" applyAlignment="1">
      <alignment horizontal="center" vertical="center"/>
    </xf>
    <xf numFmtId="1" fontId="12" fillId="0" borderId="99" xfId="0" applyNumberFormat="1" applyFont="1" applyBorder="1" applyAlignment="1">
      <alignment horizontal="center" vertical="center"/>
    </xf>
    <xf numFmtId="0" fontId="12" fillId="0" borderId="99" xfId="0" applyFont="1" applyBorder="1" applyAlignment="1">
      <alignment horizontal="center" vertical="center" wrapText="1"/>
    </xf>
    <xf numFmtId="21" fontId="0" fillId="0" borderId="99" xfId="0" applyNumberFormat="1" applyBorder="1"/>
    <xf numFmtId="0" fontId="0" fillId="0" borderId="99" xfId="0" applyBorder="1"/>
    <xf numFmtId="3" fontId="10" fillId="0" borderId="99" xfId="0" applyNumberFormat="1" applyFont="1" applyBorder="1"/>
    <xf numFmtId="0" fontId="10" fillId="0" borderId="99" xfId="0" applyFont="1" applyBorder="1" applyAlignment="1">
      <alignment horizontal="left"/>
    </xf>
    <xf numFmtId="0" fontId="10" fillId="0" borderId="99" xfId="0" applyFont="1" applyBorder="1" applyAlignment="1">
      <alignment horizontal="right"/>
    </xf>
    <xf numFmtId="0" fontId="0" fillId="0" borderId="99" xfId="0" applyBorder="1" applyAlignment="1">
      <alignment wrapText="1"/>
    </xf>
    <xf numFmtId="22" fontId="0" fillId="0" borderId="99" xfId="0" applyNumberFormat="1" applyBorder="1"/>
    <xf numFmtId="20" fontId="23" fillId="0" borderId="0" xfId="0" applyNumberFormat="1" applyFont="1" applyAlignment="1">
      <alignment textRotation="45" wrapText="1"/>
    </xf>
    <xf numFmtId="22" fontId="10" fillId="0" borderId="0" xfId="0" applyNumberFormat="1" applyFont="1"/>
    <xf numFmtId="1" fontId="0" fillId="0" borderId="0" xfId="0" applyNumberFormat="1" applyAlignment="1">
      <alignment vertical="top"/>
    </xf>
    <xf numFmtId="20" fontId="24" fillId="0" borderId="0" xfId="0" applyNumberFormat="1" applyFont="1" applyAlignment="1">
      <alignment wrapText="1"/>
    </xf>
    <xf numFmtId="20" fontId="25" fillId="0" borderId="0" xfId="0" applyNumberFormat="1" applyFont="1" applyAlignment="1">
      <alignment textRotation="45"/>
    </xf>
    <xf numFmtId="0" fontId="10" fillId="0" borderId="98" xfId="0" applyFont="1" applyBorder="1" applyAlignment="1">
      <alignment horizontal="left"/>
    </xf>
    <xf numFmtId="0" fontId="10" fillId="0" borderId="98" xfId="0" applyFont="1" applyBorder="1" applyAlignment="1">
      <alignment horizontal="right"/>
    </xf>
    <xf numFmtId="14" fontId="10" fillId="0" borderId="98" xfId="0" applyNumberFormat="1" applyFont="1" applyBorder="1"/>
    <xf numFmtId="20" fontId="10" fillId="0" borderId="98" xfId="0" applyNumberFormat="1" applyFont="1" applyBorder="1"/>
    <xf numFmtId="0" fontId="10" fillId="0" borderId="98" xfId="0" applyFont="1" applyBorder="1"/>
    <xf numFmtId="0" fontId="11" fillId="0" borderId="98" xfId="0" applyFont="1" applyBorder="1"/>
    <xf numFmtId="0" fontId="10" fillId="0" borderId="98" xfId="0" applyFont="1" applyBorder="1" applyAlignment="1">
      <alignment wrapText="1"/>
    </xf>
    <xf numFmtId="0" fontId="10" fillId="0" borderId="98" xfId="0" applyFont="1" applyBorder="1" applyAlignment="1">
      <alignment horizontal="left" vertical="center" wrapText="1"/>
    </xf>
    <xf numFmtId="2" fontId="10" fillId="0" borderId="98" xfId="0" applyNumberFormat="1" applyFont="1" applyBorder="1" applyAlignment="1">
      <alignment wrapText="1"/>
    </xf>
    <xf numFmtId="0" fontId="10" fillId="0" borderId="76" xfId="0" applyFont="1" applyBorder="1" applyAlignment="1">
      <alignment horizontal="left"/>
    </xf>
    <xf numFmtId="0" fontId="10" fillId="0" borderId="76" xfId="0" applyFont="1" applyBorder="1" applyAlignment="1">
      <alignment horizontal="right"/>
    </xf>
    <xf numFmtId="14" fontId="10" fillId="0" borderId="76" xfId="0" applyNumberFormat="1" applyFont="1" applyBorder="1"/>
    <xf numFmtId="20" fontId="10" fillId="0" borderId="76" xfId="0" applyNumberFormat="1" applyFont="1" applyBorder="1"/>
    <xf numFmtId="0" fontId="10" fillId="0" borderId="76" xfId="0" applyFont="1" applyBorder="1"/>
    <xf numFmtId="0" fontId="11" fillId="0" borderId="76" xfId="0" applyFont="1" applyBorder="1"/>
    <xf numFmtId="0" fontId="10" fillId="0" borderId="76" xfId="0" applyFont="1" applyBorder="1" applyAlignment="1">
      <alignment wrapText="1"/>
    </xf>
    <xf numFmtId="0" fontId="10" fillId="0" borderId="76" xfId="0" applyFont="1" applyBorder="1" applyAlignment="1">
      <alignment horizontal="left" vertical="center" wrapText="1"/>
    </xf>
    <xf numFmtId="2" fontId="10" fillId="0" borderId="76" xfId="0" applyNumberFormat="1" applyFont="1" applyBorder="1" applyAlignment="1">
      <alignment wrapText="1"/>
    </xf>
    <xf numFmtId="0" fontId="10" fillId="0" borderId="104" xfId="0" applyFont="1" applyBorder="1" applyAlignment="1">
      <alignment horizontal="left"/>
    </xf>
    <xf numFmtId="0" fontId="10" fillId="0" borderId="104" xfId="0" applyFont="1" applyBorder="1" applyAlignment="1">
      <alignment horizontal="right"/>
    </xf>
    <xf numFmtId="14" fontId="10" fillId="0" borderId="104" xfId="0" applyNumberFormat="1" applyFont="1" applyBorder="1"/>
    <xf numFmtId="20" fontId="10" fillId="0" borderId="104" xfId="0" applyNumberFormat="1" applyFont="1" applyBorder="1"/>
    <xf numFmtId="0" fontId="10" fillId="0" borderId="104" xfId="0" applyFont="1" applyBorder="1"/>
    <xf numFmtId="1" fontId="10" fillId="0" borderId="104" xfId="0" applyNumberFormat="1" applyFont="1" applyBorder="1"/>
    <xf numFmtId="0" fontId="11" fillId="0" borderId="104" xfId="0" applyFont="1" applyBorder="1"/>
    <xf numFmtId="0" fontId="10" fillId="0" borderId="104" xfId="0" applyFont="1" applyBorder="1" applyAlignment="1">
      <alignment wrapText="1"/>
    </xf>
    <xf numFmtId="0" fontId="10" fillId="0" borderId="104" xfId="0" applyFont="1" applyBorder="1" applyAlignment="1">
      <alignment horizontal="left" vertical="center" wrapText="1"/>
    </xf>
    <xf numFmtId="2" fontId="10" fillId="0" borderId="104" xfId="0" applyNumberFormat="1" applyFont="1" applyBorder="1" applyAlignment="1">
      <alignment wrapText="1"/>
    </xf>
    <xf numFmtId="0" fontId="0" fillId="0" borderId="0" xfId="0" applyAlignment="1">
      <alignment textRotation="45"/>
    </xf>
    <xf numFmtId="19" fontId="0" fillId="0" borderId="0" xfId="0" applyNumberFormat="1" applyAlignment="1">
      <alignment vertical="center" wrapText="1"/>
    </xf>
    <xf numFmtId="2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4" fillId="0" borderId="105" xfId="0" applyFont="1" applyBorder="1" applyAlignment="1">
      <alignment horizontal="left" vertical="top"/>
    </xf>
    <xf numFmtId="0" fontId="0" fillId="0" borderId="35" xfId="0" applyBorder="1" applyAlignment="1">
      <alignment vertical="top"/>
    </xf>
    <xf numFmtId="164" fontId="4" fillId="0" borderId="103" xfId="0" applyNumberFormat="1" applyFont="1" applyBorder="1" applyAlignment="1">
      <alignment vertical="top"/>
    </xf>
    <xf numFmtId="2" fontId="0" fillId="0" borderId="35" xfId="0" applyNumberFormat="1" applyBorder="1" applyAlignment="1">
      <alignment vertical="top"/>
    </xf>
    <xf numFmtId="2" fontId="0" fillId="0" borderId="106" xfId="0" applyNumberFormat="1" applyBorder="1" applyAlignment="1">
      <alignment vertical="top"/>
    </xf>
    <xf numFmtId="0" fontId="4" fillId="0" borderId="100" xfId="0" applyFont="1" applyBorder="1" applyAlignment="1">
      <alignment horizontal="left" vertical="top"/>
    </xf>
    <xf numFmtId="0" fontId="4" fillId="0" borderId="101" xfId="0" applyFont="1" applyBorder="1" applyAlignment="1">
      <alignment vertical="top"/>
    </xf>
    <xf numFmtId="164" fontId="4" fillId="0" borderId="101" xfId="0" applyNumberFormat="1" applyFont="1" applyBorder="1" applyAlignment="1">
      <alignment vertical="top"/>
    </xf>
    <xf numFmtId="3" fontId="4" fillId="0" borderId="101" xfId="0" applyNumberFormat="1" applyFont="1" applyBorder="1" applyAlignment="1">
      <alignment vertical="top"/>
    </xf>
    <xf numFmtId="165" fontId="4" fillId="0" borderId="101" xfId="0" applyNumberFormat="1" applyFont="1" applyBorder="1" applyAlignment="1">
      <alignment vertical="top"/>
    </xf>
    <xf numFmtId="2" fontId="0" fillId="0" borderId="102" xfId="0" applyNumberFormat="1" applyBorder="1" applyAlignment="1">
      <alignment vertical="top"/>
    </xf>
    <xf numFmtId="0" fontId="0" fillId="0" borderId="104" xfId="0" applyBorder="1"/>
    <xf numFmtId="14" fontId="0" fillId="0" borderId="104" xfId="0" applyNumberFormat="1" applyBorder="1"/>
    <xf numFmtId="21" fontId="0" fillId="0" borderId="104" xfId="0" applyNumberFormat="1" applyBorder="1"/>
    <xf numFmtId="0" fontId="0" fillId="0" borderId="104" xfId="0" applyBorder="1" applyAlignment="1">
      <alignment wrapText="1"/>
    </xf>
    <xf numFmtId="22" fontId="0" fillId="0" borderId="104" xfId="0" applyNumberFormat="1" applyBorder="1"/>
    <xf numFmtId="18" fontId="0" fillId="0" borderId="104" xfId="0" applyNumberFormat="1" applyBorder="1"/>
    <xf numFmtId="1" fontId="0" fillId="0" borderId="104" xfId="0" applyNumberFormat="1" applyBorder="1"/>
    <xf numFmtId="1" fontId="10" fillId="0" borderId="97" xfId="0" applyNumberFormat="1" applyFont="1" applyBorder="1"/>
    <xf numFmtId="3" fontId="10" fillId="0" borderId="35" xfId="0" applyNumberFormat="1" applyFont="1" applyBorder="1"/>
    <xf numFmtId="1" fontId="0" fillId="0" borderId="0" xfId="0" applyNumberFormat="1" applyAlignment="1">
      <alignment horizontal="center"/>
    </xf>
    <xf numFmtId="0" fontId="12" fillId="0" borderId="104" xfId="0" applyFont="1" applyBorder="1" applyAlignment="1">
      <alignment horizontal="left" vertical="center"/>
    </xf>
    <xf numFmtId="0" fontId="12" fillId="0" borderId="104" xfId="0" applyFont="1" applyBorder="1" applyAlignment="1">
      <alignment horizontal="center" vertical="center"/>
    </xf>
    <xf numFmtId="14" fontId="12" fillId="0" borderId="104" xfId="0" applyNumberFormat="1" applyFont="1" applyBorder="1" applyAlignment="1">
      <alignment horizontal="center" vertical="center"/>
    </xf>
    <xf numFmtId="1" fontId="12" fillId="0" borderId="104" xfId="0" applyNumberFormat="1" applyFont="1" applyBorder="1" applyAlignment="1">
      <alignment horizontal="center" vertical="center"/>
    </xf>
    <xf numFmtId="0" fontId="12" fillId="0" borderId="104" xfId="0" applyFont="1" applyBorder="1" applyAlignment="1">
      <alignment horizontal="center" vertical="center" wrapText="1"/>
    </xf>
    <xf numFmtId="0" fontId="10" fillId="0" borderId="104" xfId="0" applyFont="1" applyBorder="1" applyAlignment="1">
      <alignment horizontal="center" vertical="center"/>
    </xf>
    <xf numFmtId="0" fontId="0" fillId="0" borderId="104" xfId="0" applyBorder="1" applyAlignment="1">
      <alignment horizontal="left" vertical="center" wrapText="1"/>
    </xf>
    <xf numFmtId="0" fontId="0" fillId="0" borderId="0" xfId="0" applyNumberFormat="1"/>
    <xf numFmtId="3" fontId="0" fillId="0" borderId="0" xfId="0" applyNumberFormat="1" applyFill="1"/>
    <xf numFmtId="0" fontId="0" fillId="0" borderId="0" xfId="0" applyFill="1"/>
    <xf numFmtId="20" fontId="0" fillId="0" borderId="104" xfId="0" applyNumberFormat="1" applyBorder="1"/>
    <xf numFmtId="0" fontId="0" fillId="0" borderId="0" xfId="0" applyFill="1" applyBorder="1"/>
    <xf numFmtId="10" fontId="0" fillId="0" borderId="0" xfId="0" applyNumberFormat="1" applyFill="1" applyBorder="1"/>
    <xf numFmtId="20" fontId="0" fillId="0" borderId="0" xfId="0" applyNumberFormat="1" applyFill="1" applyBorder="1"/>
    <xf numFmtId="19" fontId="0" fillId="0" borderId="0" xfId="0" applyNumberFormat="1" applyFill="1" applyBorder="1"/>
    <xf numFmtId="20" fontId="23" fillId="0" borderId="0" xfId="0" applyNumberFormat="1" applyFont="1" applyFill="1" applyBorder="1" applyAlignment="1">
      <alignment textRotation="45"/>
    </xf>
    <xf numFmtId="18" fontId="0" fillId="0" borderId="0" xfId="0" applyNumberFormat="1" applyFill="1" applyBorder="1"/>
    <xf numFmtId="1" fontId="0" fillId="0" borderId="0" xfId="0" applyNumberFormat="1" applyFill="1" applyBorder="1"/>
    <xf numFmtId="167" fontId="0" fillId="0" borderId="0" xfId="0" applyNumberFormat="1" applyFill="1" applyBorder="1"/>
    <xf numFmtId="22" fontId="0" fillId="0" borderId="0" xfId="0" applyNumberFormat="1" applyFill="1" applyBorder="1"/>
    <xf numFmtId="1" fontId="10" fillId="0" borderId="0" xfId="0" applyNumberFormat="1" applyFont="1" applyFill="1" applyBorder="1"/>
    <xf numFmtId="3" fontId="10" fillId="0" borderId="0" xfId="0" applyNumberFormat="1" applyFont="1" applyFill="1" applyBorder="1"/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/>
    <xf numFmtId="0" fontId="19" fillId="0" borderId="0" xfId="0" applyFont="1" applyFill="1" applyBorder="1"/>
    <xf numFmtId="0" fontId="0" fillId="0" borderId="104" xfId="0" applyFill="1" applyBorder="1"/>
    <xf numFmtId="14" fontId="0" fillId="0" borderId="104" xfId="0" applyNumberFormat="1" applyFill="1" applyBorder="1"/>
    <xf numFmtId="14" fontId="10" fillId="0" borderId="104" xfId="0" applyNumberFormat="1" applyFont="1" applyFill="1" applyBorder="1"/>
    <xf numFmtId="21" fontId="0" fillId="0" borderId="104" xfId="0" applyNumberFormat="1" applyFill="1" applyBorder="1"/>
    <xf numFmtId="20" fontId="0" fillId="0" borderId="104" xfId="0" applyNumberFormat="1" applyFill="1" applyBorder="1"/>
    <xf numFmtId="0" fontId="10" fillId="0" borderId="104" xfId="0" applyFont="1" applyFill="1" applyBorder="1"/>
    <xf numFmtId="0" fontId="0" fillId="0" borderId="0" xfId="0" applyAlignment="1">
      <alignment horizontal="center"/>
    </xf>
    <xf numFmtId="0" fontId="20" fillId="0" borderId="0" xfId="0" applyNumberFormat="1" applyFont="1"/>
    <xf numFmtId="0" fontId="20" fillId="0" borderId="0" xfId="0" applyFont="1" applyFill="1"/>
    <xf numFmtId="0" fontId="0" fillId="0" borderId="107" xfId="0" applyFill="1" applyBorder="1"/>
    <xf numFmtId="14" fontId="0" fillId="0" borderId="107" xfId="0" applyNumberFormat="1" applyFill="1" applyBorder="1"/>
    <xf numFmtId="14" fontId="10" fillId="0" borderId="107" xfId="0" applyNumberFormat="1" applyFont="1" applyFill="1" applyBorder="1"/>
    <xf numFmtId="21" fontId="0" fillId="0" borderId="107" xfId="0" applyNumberFormat="1" applyFill="1" applyBorder="1"/>
    <xf numFmtId="20" fontId="0" fillId="0" borderId="107" xfId="0" applyNumberFormat="1" applyFill="1" applyBorder="1"/>
    <xf numFmtId="0" fontId="10" fillId="0" borderId="107" xfId="0" applyFont="1" applyFill="1" applyBorder="1"/>
    <xf numFmtId="1" fontId="10" fillId="0" borderId="107" xfId="0" applyNumberFormat="1" applyFont="1" applyFill="1" applyBorder="1"/>
    <xf numFmtId="0" fontId="10" fillId="0" borderId="107" xfId="0" applyFont="1" applyFill="1" applyBorder="1" applyAlignment="1">
      <alignment wrapText="1"/>
    </xf>
    <xf numFmtId="0" fontId="0" fillId="0" borderId="107" xfId="0" applyBorder="1"/>
    <xf numFmtId="14" fontId="0" fillId="0" borderId="107" xfId="0" applyNumberFormat="1" applyBorder="1"/>
    <xf numFmtId="14" fontId="10" fillId="0" borderId="107" xfId="0" applyNumberFormat="1" applyFont="1" applyBorder="1"/>
    <xf numFmtId="21" fontId="0" fillId="0" borderId="107" xfId="0" applyNumberFormat="1" applyBorder="1"/>
    <xf numFmtId="20" fontId="0" fillId="0" borderId="107" xfId="0" applyNumberFormat="1" applyBorder="1"/>
    <xf numFmtId="0" fontId="10" fillId="0" borderId="107" xfId="0" applyFont="1" applyBorder="1"/>
    <xf numFmtId="1" fontId="10" fillId="0" borderId="107" xfId="0" applyNumberFormat="1" applyFont="1" applyBorder="1"/>
    <xf numFmtId="0" fontId="10" fillId="0" borderId="107" xfId="0" applyFont="1" applyBorder="1" applyAlignment="1">
      <alignment wrapText="1"/>
    </xf>
    <xf numFmtId="22" fontId="0" fillId="0" borderId="107" xfId="0" applyNumberFormat="1" applyBorder="1"/>
    <xf numFmtId="20" fontId="10" fillId="0" borderId="107" xfId="0" applyNumberFormat="1" applyFont="1" applyBorder="1"/>
    <xf numFmtId="3" fontId="10" fillId="0" borderId="107" xfId="0" applyNumberFormat="1" applyFont="1" applyBorder="1"/>
    <xf numFmtId="49" fontId="0" fillId="0" borderId="107" xfId="0" applyNumberFormat="1" applyBorder="1"/>
    <xf numFmtId="20" fontId="10" fillId="0" borderId="107" xfId="0" applyNumberFormat="1" applyFont="1" applyBorder="1" applyAlignment="1">
      <alignment wrapText="1"/>
    </xf>
    <xf numFmtId="20" fontId="10" fillId="0" borderId="107" xfId="0" applyNumberFormat="1" applyFont="1" applyFill="1" applyBorder="1"/>
    <xf numFmtId="1" fontId="0" fillId="0" borderId="107" xfId="0" applyNumberFormat="1" applyFill="1" applyBorder="1"/>
    <xf numFmtId="3" fontId="10" fillId="0" borderId="107" xfId="0" applyNumberFormat="1" applyFont="1" applyFill="1" applyBorder="1"/>
    <xf numFmtId="49" fontId="0" fillId="0" borderId="107" xfId="0" applyNumberFormat="1" applyFill="1" applyBorder="1"/>
    <xf numFmtId="20" fontId="0" fillId="0" borderId="107" xfId="0" applyNumberFormat="1" applyFill="1" applyBorder="1" applyAlignment="1">
      <alignment wrapText="1"/>
    </xf>
    <xf numFmtId="3" fontId="0" fillId="0" borderId="107" xfId="0" applyNumberFormat="1" applyFill="1" applyBorder="1"/>
    <xf numFmtId="20" fontId="10" fillId="0" borderId="107" xfId="0" applyNumberFormat="1" applyFont="1" applyFill="1" applyBorder="1" applyAlignment="1">
      <alignment wrapText="1"/>
    </xf>
    <xf numFmtId="22" fontId="10" fillId="0" borderId="107" xfId="0" applyNumberFormat="1" applyFont="1" applyFill="1" applyBorder="1" applyAlignment="1">
      <alignment wrapText="1"/>
    </xf>
    <xf numFmtId="22" fontId="10" fillId="0" borderId="107" xfId="0" applyNumberFormat="1" applyFont="1" applyFill="1" applyBorder="1"/>
    <xf numFmtId="0" fontId="11" fillId="0" borderId="107" xfId="0" applyFont="1" applyFill="1" applyBorder="1"/>
    <xf numFmtId="0" fontId="0" fillId="0" borderId="108" xfId="0" applyBorder="1"/>
    <xf numFmtId="14" fontId="0" fillId="0" borderId="108" xfId="0" applyNumberFormat="1" applyBorder="1"/>
    <xf numFmtId="14" fontId="10" fillId="0" borderId="108" xfId="0" applyNumberFormat="1" applyFont="1" applyBorder="1"/>
    <xf numFmtId="0" fontId="10" fillId="0" borderId="108" xfId="0" applyFont="1" applyBorder="1" applyAlignment="1">
      <alignment wrapText="1"/>
    </xf>
    <xf numFmtId="0" fontId="0" fillId="0" borderId="108" xfId="0" applyFill="1" applyBorder="1"/>
    <xf numFmtId="14" fontId="0" fillId="0" borderId="108" xfId="0" applyNumberFormat="1" applyFill="1" applyBorder="1"/>
    <xf numFmtId="14" fontId="10" fillId="0" borderId="108" xfId="0" applyNumberFormat="1" applyFont="1" applyFill="1" applyBorder="1"/>
    <xf numFmtId="0" fontId="10" fillId="0" borderId="108" xfId="0" applyFont="1" applyFill="1" applyBorder="1" applyAlignment="1">
      <alignment wrapText="1"/>
    </xf>
    <xf numFmtId="0" fontId="0" fillId="0" borderId="0" xfId="0" applyAlignment="1">
      <alignment horizontal="center"/>
    </xf>
    <xf numFmtId="1" fontId="0" fillId="0" borderId="55" xfId="0" applyNumberFormat="1" applyFont="1" applyBorder="1" applyAlignment="1">
      <alignment horizontal="left"/>
    </xf>
    <xf numFmtId="1" fontId="0" fillId="0" borderId="55" xfId="0" applyNumberFormat="1" applyFont="1" applyBorder="1" applyAlignment="1">
      <alignment horizontal="right"/>
    </xf>
    <xf numFmtId="14" fontId="0" fillId="0" borderId="55" xfId="0" applyNumberFormat="1" applyFont="1" applyBorder="1"/>
    <xf numFmtId="19" fontId="0" fillId="0" borderId="55" xfId="0" applyNumberFormat="1" applyFont="1" applyBorder="1" applyAlignment="1">
      <alignment wrapText="1"/>
    </xf>
    <xf numFmtId="19" fontId="0" fillId="0" borderId="55" xfId="0" applyNumberFormat="1" applyFont="1" applyBorder="1"/>
    <xf numFmtId="20" fontId="0" fillId="0" borderId="55" xfId="0" applyNumberFormat="1" applyFont="1" applyBorder="1"/>
    <xf numFmtId="1" fontId="0" fillId="0" borderId="55" xfId="0" applyNumberFormat="1" applyFont="1" applyBorder="1"/>
    <xf numFmtId="3" fontId="0" fillId="0" borderId="55" xfId="0" applyNumberFormat="1" applyFont="1" applyBorder="1"/>
    <xf numFmtId="0" fontId="0" fillId="0" borderId="55" xfId="0" applyFont="1" applyBorder="1" applyAlignment="1">
      <alignment wrapText="1"/>
    </xf>
    <xf numFmtId="0" fontId="0" fillId="0" borderId="55" xfId="0" applyFont="1" applyBorder="1" applyAlignment="1">
      <alignment horizontal="left" vertical="center" wrapText="1"/>
    </xf>
    <xf numFmtId="2" fontId="0" fillId="0" borderId="55" xfId="0" applyNumberFormat="1" applyFont="1" applyBorder="1" applyAlignment="1">
      <alignment wrapText="1"/>
    </xf>
    <xf numFmtId="0" fontId="0" fillId="0" borderId="35" xfId="0" applyFont="1" applyBorder="1" applyAlignment="1">
      <alignment wrapText="1"/>
    </xf>
    <xf numFmtId="0" fontId="0" fillId="0" borderId="55" xfId="0" applyFont="1" applyBorder="1"/>
    <xf numFmtId="18" fontId="0" fillId="0" borderId="55" xfId="0" applyNumberFormat="1" applyFont="1" applyBorder="1"/>
    <xf numFmtId="18" fontId="0" fillId="0" borderId="55" xfId="0" applyNumberFormat="1" applyFont="1" applyBorder="1" applyAlignment="1">
      <alignment wrapText="1"/>
    </xf>
    <xf numFmtId="22" fontId="0" fillId="0" borderId="55" xfId="0" applyNumberFormat="1" applyFont="1" applyBorder="1" applyAlignment="1">
      <alignment wrapText="1"/>
    </xf>
    <xf numFmtId="22" fontId="0" fillId="0" borderId="55" xfId="0" applyNumberFormat="1" applyFont="1" applyBorder="1"/>
    <xf numFmtId="1" fontId="0" fillId="0" borderId="35" xfId="0" applyNumberFormat="1" applyFont="1" applyBorder="1" applyAlignment="1">
      <alignment horizontal="left"/>
    </xf>
    <xf numFmtId="1" fontId="0" fillId="0" borderId="35" xfId="0" applyNumberFormat="1" applyFont="1" applyBorder="1" applyAlignment="1">
      <alignment horizontal="right"/>
    </xf>
    <xf numFmtId="14" fontId="0" fillId="0" borderId="35" xfId="0" applyNumberFormat="1" applyFont="1" applyBorder="1"/>
    <xf numFmtId="1" fontId="0" fillId="0" borderId="35" xfId="0" applyNumberFormat="1" applyFont="1" applyBorder="1"/>
    <xf numFmtId="0" fontId="0" fillId="0" borderId="35" xfId="0" applyFont="1" applyBorder="1" applyAlignment="1">
      <alignment horizontal="left" vertical="center" wrapText="1"/>
    </xf>
    <xf numFmtId="2" fontId="0" fillId="0" borderId="35" xfId="0" applyNumberFormat="1" applyFont="1" applyBorder="1" applyAlignment="1">
      <alignment wrapText="1"/>
    </xf>
    <xf numFmtId="0" fontId="0" fillId="0" borderId="35" xfId="0" applyFont="1" applyBorder="1"/>
    <xf numFmtId="20" fontId="0" fillId="0" borderId="55" xfId="0" applyNumberFormat="1" applyFont="1" applyBorder="1" applyAlignment="1">
      <alignment wrapText="1"/>
    </xf>
    <xf numFmtId="0" fontId="0" fillId="0" borderId="55" xfId="0" applyFont="1" applyBorder="1" applyAlignment="1">
      <alignment horizontal="left"/>
    </xf>
    <xf numFmtId="0" fontId="0" fillId="0" borderId="55" xfId="0" applyFont="1" applyBorder="1" applyAlignment="1">
      <alignment horizontal="right"/>
    </xf>
    <xf numFmtId="0" fontId="28" fillId="0" borderId="55" xfId="0" applyFont="1" applyBorder="1"/>
    <xf numFmtId="21" fontId="0" fillId="0" borderId="99" xfId="0" applyNumberFormat="1" applyFont="1" applyBorder="1"/>
    <xf numFmtId="22" fontId="0" fillId="0" borderId="99" xfId="0" applyNumberFormat="1" applyFont="1" applyBorder="1"/>
    <xf numFmtId="21" fontId="0" fillId="0" borderId="55" xfId="0" applyNumberFormat="1" applyFont="1" applyBorder="1"/>
    <xf numFmtId="21" fontId="0" fillId="0" borderId="108" xfId="0" applyNumberFormat="1" applyBorder="1"/>
    <xf numFmtId="20" fontId="0" fillId="0" borderId="108" xfId="0" applyNumberFormat="1" applyBorder="1"/>
    <xf numFmtId="0" fontId="10" fillId="0" borderId="108" xfId="0" applyFont="1" applyBorder="1"/>
    <xf numFmtId="46" fontId="0" fillId="0" borderId="108" xfId="0" applyNumberFormat="1" applyBorder="1"/>
    <xf numFmtId="21" fontId="0" fillId="0" borderId="108" xfId="0" applyNumberFormat="1" applyFill="1" applyBorder="1"/>
    <xf numFmtId="20" fontId="0" fillId="0" borderId="108" xfId="0" applyNumberFormat="1" applyFill="1" applyBorder="1"/>
    <xf numFmtId="0" fontId="10" fillId="0" borderId="108" xfId="0" applyFont="1" applyFill="1" applyBorder="1"/>
    <xf numFmtId="0" fontId="0" fillId="0" borderId="35" xfId="0" applyBorder="1"/>
    <xf numFmtId="14" fontId="0" fillId="0" borderId="35" xfId="0" applyNumberFormat="1" applyBorder="1"/>
    <xf numFmtId="166" fontId="20" fillId="0" borderId="62" xfId="0" applyNumberFormat="1" applyFont="1" applyBorder="1"/>
    <xf numFmtId="170" fontId="0" fillId="0" borderId="62" xfId="1" applyNumberFormat="1" applyFont="1" applyBorder="1"/>
    <xf numFmtId="0" fontId="0" fillId="0" borderId="76" xfId="0" applyBorder="1"/>
    <xf numFmtId="14" fontId="0" fillId="0" borderId="76" xfId="0" applyNumberFormat="1" applyBorder="1"/>
    <xf numFmtId="21" fontId="0" fillId="0" borderId="76" xfId="0" applyNumberFormat="1" applyBorder="1"/>
    <xf numFmtId="20" fontId="0" fillId="0" borderId="76" xfId="0" applyNumberFormat="1" applyBorder="1"/>
    <xf numFmtId="21" fontId="0" fillId="0" borderId="35" xfId="0" applyNumberFormat="1" applyBorder="1"/>
    <xf numFmtId="20" fontId="0" fillId="0" borderId="35" xfId="0" applyNumberFormat="1" applyBorder="1"/>
    <xf numFmtId="0" fontId="0" fillId="0" borderId="109" xfId="0" applyBorder="1"/>
    <xf numFmtId="14" fontId="0" fillId="0" borderId="109" xfId="0" applyNumberFormat="1" applyBorder="1"/>
    <xf numFmtId="14" fontId="10" fillId="0" borderId="109" xfId="0" applyNumberFormat="1" applyFont="1" applyBorder="1"/>
    <xf numFmtId="20" fontId="10" fillId="0" borderId="109" xfId="0" applyNumberFormat="1" applyFont="1" applyBorder="1" applyAlignment="1">
      <alignment wrapText="1"/>
    </xf>
    <xf numFmtId="20" fontId="10" fillId="0" borderId="109" xfId="0" applyNumberFormat="1" applyFont="1" applyBorder="1"/>
    <xf numFmtId="1" fontId="10" fillId="0" borderId="109" xfId="0" applyNumberFormat="1" applyFont="1" applyBorder="1"/>
    <xf numFmtId="3" fontId="10" fillId="0" borderId="109" xfId="0" applyNumberFormat="1" applyFont="1" applyBorder="1"/>
    <xf numFmtId="49" fontId="0" fillId="0" borderId="109" xfId="0" applyNumberFormat="1" applyBorder="1"/>
    <xf numFmtId="0" fontId="10" fillId="0" borderId="109" xfId="0" applyFont="1" applyBorder="1" applyAlignment="1">
      <alignment wrapText="1"/>
    </xf>
    <xf numFmtId="0" fontId="10" fillId="0" borderId="109" xfId="0" applyFont="1" applyBorder="1"/>
    <xf numFmtId="1" fontId="10" fillId="0" borderId="35" xfId="0" applyNumberFormat="1" applyFont="1" applyBorder="1" applyAlignment="1">
      <alignment horizontal="right"/>
    </xf>
    <xf numFmtId="0" fontId="0" fillId="0" borderId="110" xfId="0" applyBorder="1"/>
    <xf numFmtId="14" fontId="0" fillId="0" borderId="110" xfId="0" applyNumberFormat="1" applyBorder="1"/>
    <xf numFmtId="14" fontId="10" fillId="0" borderId="110" xfId="0" applyNumberFormat="1" applyFont="1" applyBorder="1"/>
    <xf numFmtId="20" fontId="10" fillId="0" borderId="110" xfId="0" applyNumberFormat="1" applyFont="1" applyBorder="1" applyAlignment="1">
      <alignment wrapText="1"/>
    </xf>
    <xf numFmtId="20" fontId="10" fillId="0" borderId="110" xfId="0" applyNumberFormat="1" applyFont="1" applyBorder="1"/>
    <xf numFmtId="1" fontId="10" fillId="0" borderId="110" xfId="0" applyNumberFormat="1" applyFont="1" applyBorder="1"/>
    <xf numFmtId="3" fontId="10" fillId="0" borderId="110" xfId="0" applyNumberFormat="1" applyFont="1" applyBorder="1"/>
    <xf numFmtId="49" fontId="0" fillId="0" borderId="110" xfId="0" applyNumberFormat="1" applyBorder="1"/>
    <xf numFmtId="0" fontId="10" fillId="0" borderId="110" xfId="0" applyFont="1" applyBorder="1" applyAlignment="1">
      <alignment wrapText="1"/>
    </xf>
    <xf numFmtId="0" fontId="10" fillId="0" borderId="110" xfId="0" applyFont="1" applyBorder="1"/>
    <xf numFmtId="0" fontId="0" fillId="0" borderId="109" xfId="0" applyFont="1" applyBorder="1" applyAlignment="1">
      <alignment horizontal="left"/>
    </xf>
    <xf numFmtId="0" fontId="0" fillId="0" borderId="109" xfId="0" applyFont="1" applyBorder="1" applyAlignment="1">
      <alignment horizontal="right"/>
    </xf>
    <xf numFmtId="14" fontId="0" fillId="0" borderId="109" xfId="0" applyNumberFormat="1" applyFont="1" applyBorder="1"/>
    <xf numFmtId="20" fontId="0" fillId="0" borderId="109" xfId="0" applyNumberFormat="1" applyFont="1" applyBorder="1"/>
    <xf numFmtId="1" fontId="0" fillId="0" borderId="109" xfId="0" applyNumberFormat="1" applyFont="1" applyBorder="1"/>
    <xf numFmtId="0" fontId="28" fillId="0" borderId="109" xfId="0" applyFont="1" applyBorder="1"/>
    <xf numFmtId="3" fontId="0" fillId="0" borderId="109" xfId="0" applyNumberFormat="1" applyFont="1" applyBorder="1"/>
    <xf numFmtId="0" fontId="0" fillId="0" borderId="109" xfId="0" applyFont="1" applyBorder="1" applyAlignment="1">
      <alignment wrapText="1"/>
    </xf>
    <xf numFmtId="0" fontId="0" fillId="0" borderId="109" xfId="0" applyFont="1" applyBorder="1" applyAlignment="1">
      <alignment horizontal="left" vertical="center" wrapText="1"/>
    </xf>
    <xf numFmtId="2" fontId="0" fillId="0" borderId="109" xfId="0" applyNumberFormat="1" applyFont="1" applyBorder="1" applyAlignment="1">
      <alignment wrapText="1"/>
    </xf>
    <xf numFmtId="0" fontId="0" fillId="0" borderId="76" xfId="0" applyFont="1" applyBorder="1"/>
    <xf numFmtId="0" fontId="10" fillId="0" borderId="35" xfId="0" applyFont="1" applyBorder="1" applyAlignment="1">
      <alignment horizontal="left"/>
    </xf>
    <xf numFmtId="0" fontId="10" fillId="0" borderId="35" xfId="0" applyFont="1" applyBorder="1" applyAlignment="1">
      <alignment horizontal="right"/>
    </xf>
    <xf numFmtId="0" fontId="11" fillId="0" borderId="35" xfId="0" applyFont="1" applyBorder="1"/>
    <xf numFmtId="0" fontId="0" fillId="0" borderId="110" xfId="0" applyFont="1" applyBorder="1" applyAlignment="1">
      <alignment horizontal="left"/>
    </xf>
    <xf numFmtId="0" fontId="0" fillId="0" borderId="110" xfId="0" applyFont="1" applyBorder="1" applyAlignment="1">
      <alignment horizontal="right"/>
    </xf>
    <xf numFmtId="14" fontId="0" fillId="0" borderId="110" xfId="0" applyNumberFormat="1" applyFont="1" applyBorder="1"/>
    <xf numFmtId="20" fontId="0" fillId="0" borderId="110" xfId="0" applyNumberFormat="1" applyFont="1" applyBorder="1"/>
    <xf numFmtId="1" fontId="0" fillId="0" borderId="110" xfId="0" applyNumberFormat="1" applyFont="1" applyBorder="1"/>
    <xf numFmtId="0" fontId="28" fillId="0" borderId="110" xfId="0" applyFont="1" applyBorder="1"/>
    <xf numFmtId="3" fontId="0" fillId="0" borderId="110" xfId="0" applyNumberFormat="1" applyFont="1" applyBorder="1"/>
    <xf numFmtId="0" fontId="0" fillId="0" borderId="110" xfId="0" applyFont="1" applyBorder="1" applyAlignment="1">
      <alignment wrapText="1"/>
    </xf>
    <xf numFmtId="0" fontId="0" fillId="0" borderId="110" xfId="0" applyFont="1" applyBorder="1" applyAlignment="1">
      <alignment horizontal="left" vertical="center" wrapText="1"/>
    </xf>
    <xf numFmtId="2" fontId="0" fillId="0" borderId="110" xfId="0" applyNumberFormat="1" applyFont="1" applyBorder="1" applyAlignment="1">
      <alignment wrapText="1"/>
    </xf>
    <xf numFmtId="0" fontId="0" fillId="0" borderId="110" xfId="0" applyFont="1" applyBorder="1"/>
    <xf numFmtId="21" fontId="0" fillId="0" borderId="110" xfId="0" applyNumberFormat="1" applyBorder="1"/>
    <xf numFmtId="20" fontId="0" fillId="0" borderId="110" xfId="0" applyNumberFormat="1" applyBorder="1"/>
    <xf numFmtId="20" fontId="0" fillId="0" borderId="35" xfId="0" applyNumberFormat="1" applyFont="1" applyBorder="1" applyAlignment="1">
      <alignment wrapText="1"/>
    </xf>
    <xf numFmtId="20" fontId="0" fillId="0" borderId="35" xfId="0" applyNumberFormat="1" applyFont="1" applyBorder="1"/>
    <xf numFmtId="0" fontId="23" fillId="0" borderId="111" xfId="0" applyFont="1" applyBorder="1" applyAlignment="1">
      <alignment horizontal="center" vertical="center" wrapText="1"/>
    </xf>
    <xf numFmtId="0" fontId="0" fillId="0" borderId="111" xfId="0" applyBorder="1" applyAlignment="1">
      <alignment horizontal="center"/>
    </xf>
    <xf numFmtId="0" fontId="8" fillId="8" borderId="111" xfId="0" applyFont="1" applyFill="1" applyBorder="1" applyAlignment="1">
      <alignment horizontal="center" wrapText="1"/>
    </xf>
    <xf numFmtId="0" fontId="8" fillId="9" borderId="111" xfId="0" applyFont="1" applyFill="1" applyBorder="1" applyAlignment="1">
      <alignment horizontal="center" wrapText="1"/>
    </xf>
    <xf numFmtId="3" fontId="1" fillId="0" borderId="109" xfId="0" applyNumberFormat="1" applyFont="1" applyBorder="1" applyAlignment="1">
      <alignment horizontal="right" vertical="center"/>
    </xf>
    <xf numFmtId="2" fontId="1" fillId="6" borderId="109" xfId="0" applyNumberFormat="1" applyFont="1" applyFill="1" applyBorder="1" applyAlignment="1">
      <alignment horizontal="right" vertical="center"/>
    </xf>
    <xf numFmtId="171" fontId="0" fillId="0" borderId="0" xfId="0" applyNumberFormat="1"/>
    <xf numFmtId="3" fontId="0" fillId="0" borderId="35" xfId="0" applyNumberFormat="1" applyBorder="1" applyAlignment="1">
      <alignment vertical="top"/>
    </xf>
    <xf numFmtId="3" fontId="0" fillId="0" borderId="78" xfId="0" applyNumberFormat="1" applyBorder="1" applyAlignment="1">
      <alignment vertical="top"/>
    </xf>
    <xf numFmtId="3" fontId="0" fillId="0" borderId="82" xfId="0" applyNumberFormat="1" applyBorder="1" applyAlignment="1">
      <alignment vertical="top"/>
    </xf>
    <xf numFmtId="3" fontId="0" fillId="0" borderId="10" xfId="0" applyNumberFormat="1" applyBorder="1" applyAlignment="1">
      <alignment vertical="top"/>
    </xf>
    <xf numFmtId="0" fontId="3" fillId="0" borderId="84" xfId="0" applyFont="1" applyFill="1" applyBorder="1" applyAlignment="1">
      <alignment horizontal="center" vertical="center" wrapText="1"/>
    </xf>
    <xf numFmtId="166" fontId="0" fillId="0" borderId="90" xfId="0" applyNumberFormat="1" applyFill="1" applyBorder="1" applyAlignment="1">
      <alignment horizontal="right" wrapText="1"/>
    </xf>
    <xf numFmtId="0" fontId="17" fillId="0" borderId="0" xfId="2"/>
    <xf numFmtId="1" fontId="17" fillId="0" borderId="0" xfId="2" applyNumberFormat="1"/>
    <xf numFmtId="0" fontId="17" fillId="0" borderId="59" xfId="2" applyBorder="1"/>
    <xf numFmtId="9" fontId="17" fillId="0" borderId="0" xfId="2" applyNumberFormat="1"/>
    <xf numFmtId="2" fontId="17" fillId="0" borderId="0" xfId="2" applyNumberFormat="1"/>
    <xf numFmtId="0" fontId="29" fillId="0" borderId="0" xfId="5"/>
    <xf numFmtId="0" fontId="29" fillId="0" borderId="0" xfId="6"/>
    <xf numFmtId="0" fontId="29" fillId="0" borderId="0" xfId="7"/>
    <xf numFmtId="0" fontId="17" fillId="0" borderId="113" xfId="2" applyBorder="1"/>
    <xf numFmtId="2" fontId="17" fillId="0" borderId="113" xfId="2" applyNumberFormat="1" applyBorder="1"/>
    <xf numFmtId="166" fontId="17" fillId="0" borderId="113" xfId="2" applyNumberFormat="1" applyBorder="1"/>
    <xf numFmtId="2" fontId="30" fillId="0" borderId="113" xfId="2" applyNumberFormat="1" applyFont="1" applyBorder="1" applyAlignment="1">
      <alignment horizontal="right" vertical="center"/>
    </xf>
    <xf numFmtId="2" fontId="31" fillId="11" borderId="113" xfId="2" applyNumberFormat="1" applyFont="1" applyFill="1" applyBorder="1" applyAlignment="1">
      <alignment horizontal="right" vertical="center"/>
    </xf>
    <xf numFmtId="166" fontId="30" fillId="0" borderId="113" xfId="2" applyNumberFormat="1" applyFont="1" applyBorder="1" applyAlignment="1">
      <alignment horizontal="right" vertical="center"/>
    </xf>
    <xf numFmtId="166" fontId="31" fillId="11" borderId="113" xfId="2" applyNumberFormat="1" applyFont="1" applyFill="1" applyBorder="1" applyAlignment="1">
      <alignment horizontal="right" vertical="center"/>
    </xf>
    <xf numFmtId="3" fontId="29" fillId="0" borderId="113" xfId="7" applyNumberFormat="1" applyBorder="1"/>
    <xf numFmtId="3" fontId="29" fillId="0" borderId="113" xfId="8" applyNumberFormat="1" applyBorder="1"/>
    <xf numFmtId="1" fontId="29" fillId="0" borderId="113" xfId="8" applyNumberFormat="1" applyBorder="1"/>
    <xf numFmtId="0" fontId="30" fillId="0" borderId="113" xfId="2" applyFont="1" applyBorder="1" applyAlignment="1">
      <alignment vertical="center"/>
    </xf>
    <xf numFmtId="0" fontId="29" fillId="0" borderId="0" xfId="9"/>
    <xf numFmtId="0" fontId="30" fillId="12" borderId="113" xfId="2" applyFont="1" applyFill="1" applyBorder="1" applyAlignment="1">
      <alignment vertical="center"/>
    </xf>
    <xf numFmtId="2" fontId="30" fillId="0" borderId="119" xfId="2" applyNumberFormat="1" applyFont="1" applyBorder="1" applyAlignment="1">
      <alignment vertical="center"/>
    </xf>
    <xf numFmtId="166" fontId="30" fillId="0" borderId="119" xfId="2" applyNumberFormat="1" applyFont="1" applyBorder="1" applyAlignment="1">
      <alignment vertical="center"/>
    </xf>
    <xf numFmtId="0" fontId="32" fillId="0" borderId="119" xfId="2" applyFont="1" applyBorder="1" applyAlignment="1">
      <alignment vertical="center"/>
    </xf>
    <xf numFmtId="0" fontId="30" fillId="0" borderId="119" xfId="2" applyFont="1" applyBorder="1" applyAlignment="1">
      <alignment vertical="center"/>
    </xf>
    <xf numFmtId="0" fontId="30" fillId="0" borderId="112" xfId="2" applyFont="1" applyBorder="1" applyAlignment="1">
      <alignment vertical="center"/>
    </xf>
    <xf numFmtId="0" fontId="32" fillId="0" borderId="112" xfId="2" applyFont="1" applyBorder="1" applyAlignment="1">
      <alignment vertical="center"/>
    </xf>
    <xf numFmtId="2" fontId="17" fillId="0" borderId="0" xfId="2" applyNumberFormat="1" applyAlignment="1">
      <alignment horizontal="center"/>
    </xf>
    <xf numFmtId="9" fontId="0" fillId="0" borderId="113" xfId="12" applyFont="1" applyBorder="1"/>
    <xf numFmtId="166" fontId="17" fillId="0" borderId="113" xfId="2" applyNumberFormat="1" applyBorder="1" applyAlignment="1">
      <alignment wrapText="1"/>
    </xf>
    <xf numFmtId="0" fontId="17" fillId="0" borderId="113" xfId="2" applyBorder="1" applyAlignment="1">
      <alignment horizontal="center" wrapText="1"/>
    </xf>
    <xf numFmtId="0" fontId="2" fillId="13" borderId="113" xfId="2" applyFont="1" applyFill="1" applyBorder="1" applyAlignment="1">
      <alignment horizontal="center" vertical="center" wrapText="1"/>
    </xf>
    <xf numFmtId="0" fontId="2" fillId="13" borderId="113" xfId="2" applyFont="1" applyFill="1" applyBorder="1" applyAlignment="1">
      <alignment horizontal="center" vertical="center"/>
    </xf>
    <xf numFmtId="9" fontId="0" fillId="0" borderId="120" xfId="12" applyFont="1" applyBorder="1"/>
    <xf numFmtId="166" fontId="17" fillId="0" borderId="120" xfId="2" applyNumberFormat="1" applyBorder="1" applyAlignment="1">
      <alignment wrapText="1"/>
    </xf>
    <xf numFmtId="0" fontId="17" fillId="0" borderId="120" xfId="2" applyBorder="1" applyAlignment="1">
      <alignment horizontal="center" wrapText="1"/>
    </xf>
    <xf numFmtId="9" fontId="0" fillId="0" borderId="121" xfId="12" applyFont="1" applyBorder="1"/>
    <xf numFmtId="2" fontId="17" fillId="0" borderId="121" xfId="2" applyNumberFormat="1" applyBorder="1"/>
    <xf numFmtId="0" fontId="17" fillId="0" borderId="121" xfId="2" applyBorder="1" applyAlignment="1">
      <alignment horizontal="center"/>
    </xf>
    <xf numFmtId="0" fontId="2" fillId="13" borderId="122" xfId="2" applyFont="1" applyFill="1" applyBorder="1" applyAlignment="1">
      <alignment horizontal="center" wrapText="1"/>
    </xf>
    <xf numFmtId="0" fontId="2" fillId="13" borderId="122" xfId="2" applyFont="1" applyFill="1" applyBorder="1" applyAlignment="1">
      <alignment horizontal="center" vertical="center" wrapText="1"/>
    </xf>
    <xf numFmtId="0" fontId="2" fillId="13" borderId="122" xfId="2" applyFont="1" applyFill="1" applyBorder="1" applyAlignment="1">
      <alignment horizontal="center"/>
    </xf>
    <xf numFmtId="0" fontId="30" fillId="0" borderId="65" xfId="2" applyFont="1" applyBorder="1" applyAlignment="1">
      <alignment vertical="center"/>
    </xf>
    <xf numFmtId="0" fontId="32" fillId="12" borderId="65" xfId="2" applyFont="1" applyFill="1" applyBorder="1" applyAlignment="1">
      <alignment horizontal="center" vertical="center"/>
    </xf>
    <xf numFmtId="0" fontId="17" fillId="0" borderId="0" xfId="2" applyAlignment="1">
      <alignment horizontal="center"/>
    </xf>
    <xf numFmtId="166" fontId="17" fillId="0" borderId="0" xfId="2" applyNumberFormat="1" applyAlignment="1">
      <alignment horizontal="right" wrapText="1"/>
    </xf>
    <xf numFmtId="0" fontId="3" fillId="0" borderId="0" xfId="2" applyFont="1" applyAlignment="1">
      <alignment horizontal="center" vertical="center" wrapText="1"/>
    </xf>
    <xf numFmtId="0" fontId="2" fillId="0" borderId="0" xfId="2" applyFont="1" applyAlignment="1">
      <alignment horizontal="left"/>
    </xf>
    <xf numFmtId="0" fontId="2" fillId="0" borderId="0" xfId="2" applyFont="1" applyAlignment="1">
      <alignment horizontal="center"/>
    </xf>
    <xf numFmtId="0" fontId="17" fillId="0" borderId="0" xfId="2" applyAlignment="1">
      <alignment wrapText="1"/>
    </xf>
    <xf numFmtId="0" fontId="6" fillId="0" borderId="0" xfId="2" applyFont="1"/>
    <xf numFmtId="166" fontId="17" fillId="0" borderId="0" xfId="2" applyNumberFormat="1"/>
    <xf numFmtId="166" fontId="17" fillId="2" borderId="0" xfId="2" applyNumberFormat="1" applyFill="1"/>
    <xf numFmtId="3" fontId="17" fillId="0" borderId="119" xfId="2" applyNumberFormat="1" applyBorder="1"/>
    <xf numFmtId="3" fontId="17" fillId="0" borderId="123" xfId="2" applyNumberFormat="1" applyBorder="1"/>
    <xf numFmtId="1" fontId="17" fillId="0" borderId="75" xfId="2" applyNumberFormat="1" applyBorder="1"/>
    <xf numFmtId="0" fontId="17" fillId="0" borderId="119" xfId="2" applyBorder="1"/>
    <xf numFmtId="0" fontId="17" fillId="0" borderId="123" xfId="2" applyBorder="1"/>
    <xf numFmtId="166" fontId="17" fillId="0" borderId="123" xfId="2" applyNumberFormat="1" applyBorder="1"/>
    <xf numFmtId="0" fontId="17" fillId="0" borderId="75" xfId="2" applyBorder="1"/>
    <xf numFmtId="3" fontId="17" fillId="0" borderId="124" xfId="2" applyNumberFormat="1" applyBorder="1"/>
    <xf numFmtId="3" fontId="17" fillId="0" borderId="0" xfId="2" applyNumberFormat="1"/>
    <xf numFmtId="1" fontId="17" fillId="0" borderId="59" xfId="2" applyNumberFormat="1" applyBorder="1"/>
    <xf numFmtId="0" fontId="17" fillId="0" borderId="124" xfId="2" applyBorder="1"/>
    <xf numFmtId="166" fontId="17" fillId="0" borderId="124" xfId="2" applyNumberFormat="1" applyBorder="1"/>
    <xf numFmtId="166" fontId="17" fillId="0" borderId="59" xfId="2" applyNumberFormat="1" applyBorder="1"/>
    <xf numFmtId="0" fontId="17" fillId="0" borderId="0" xfId="2" applyAlignment="1">
      <alignment horizontal="right" vertical="center"/>
    </xf>
    <xf numFmtId="0" fontId="3" fillId="0" borderId="0" xfId="2" applyFont="1"/>
    <xf numFmtId="0" fontId="17" fillId="0" borderId="125" xfId="2" applyBorder="1"/>
    <xf numFmtId="0" fontId="17" fillId="0" borderId="57" xfId="2" applyBorder="1"/>
    <xf numFmtId="166" fontId="17" fillId="0" borderId="57" xfId="2" applyNumberFormat="1" applyBorder="1"/>
    <xf numFmtId="0" fontId="17" fillId="0" borderId="74" xfId="2" applyBorder="1"/>
    <xf numFmtId="4" fontId="4" fillId="0" borderId="126" xfId="14" applyNumberFormat="1" applyBorder="1" applyAlignment="1">
      <alignment horizontal="right" wrapText="1"/>
    </xf>
    <xf numFmtId="0" fontId="4" fillId="0" borderId="0" xfId="15" applyAlignment="1">
      <alignment horizontal="right"/>
    </xf>
    <xf numFmtId="4" fontId="17" fillId="0" borderId="0" xfId="2" applyNumberFormat="1"/>
    <xf numFmtId="0" fontId="3" fillId="0" borderId="0" xfId="2" applyFont="1" applyAlignment="1">
      <alignment wrapText="1"/>
    </xf>
    <xf numFmtId="0" fontId="3" fillId="0" borderId="0" xfId="2" applyFont="1" applyAlignment="1">
      <alignment vertical="top" wrapText="1"/>
    </xf>
    <xf numFmtId="0" fontId="3" fillId="0" borderId="125" xfId="2" applyFont="1" applyBorder="1" applyAlignment="1">
      <alignment wrapText="1"/>
    </xf>
    <xf numFmtId="0" fontId="3" fillId="0" borderId="57" xfId="2" applyFont="1" applyBorder="1" applyAlignment="1">
      <alignment wrapText="1"/>
    </xf>
    <xf numFmtId="0" fontId="3" fillId="0" borderId="74" xfId="2" applyFont="1" applyBorder="1" applyAlignment="1">
      <alignment wrapText="1"/>
    </xf>
    <xf numFmtId="0" fontId="3" fillId="0" borderId="57" xfId="2" applyFont="1" applyBorder="1" applyAlignment="1">
      <alignment vertical="top" wrapText="1"/>
    </xf>
    <xf numFmtId="0" fontId="17" fillId="0" borderId="0" xfId="2" applyAlignment="1">
      <alignment vertical="top"/>
    </xf>
    <xf numFmtId="0" fontId="17" fillId="0" borderId="0" xfId="2" applyAlignment="1">
      <alignment horizontal="right" wrapText="1"/>
    </xf>
    <xf numFmtId="0" fontId="17" fillId="3" borderId="127" xfId="2" applyFill="1" applyBorder="1" applyAlignment="1">
      <alignment horizontal="right" wrapText="1"/>
    </xf>
    <xf numFmtId="3" fontId="17" fillId="0" borderId="128" xfId="2" applyNumberFormat="1" applyBorder="1" applyAlignment="1">
      <alignment horizontal="right" wrapText="1"/>
    </xf>
    <xf numFmtId="0" fontId="17" fillId="0" borderId="130" xfId="2" applyBorder="1" applyAlignment="1">
      <alignment horizontal="right" wrapText="1"/>
    </xf>
    <xf numFmtId="0" fontId="17" fillId="3" borderId="131" xfId="2" applyFill="1" applyBorder="1" applyAlignment="1">
      <alignment horizontal="right" wrapText="1"/>
    </xf>
    <xf numFmtId="3" fontId="17" fillId="0" borderId="132" xfId="2" applyNumberFormat="1" applyBorder="1" applyAlignment="1">
      <alignment horizontal="right" wrapText="1"/>
    </xf>
    <xf numFmtId="3" fontId="17" fillId="0" borderId="133" xfId="2" applyNumberFormat="1" applyBorder="1" applyAlignment="1">
      <alignment horizontal="right" wrapText="1"/>
    </xf>
    <xf numFmtId="0" fontId="17" fillId="0" borderId="134" xfId="2" applyBorder="1" applyAlignment="1">
      <alignment horizontal="right" wrapText="1"/>
    </xf>
    <xf numFmtId="3" fontId="17" fillId="0" borderId="131" xfId="2" applyNumberFormat="1" applyBorder="1" applyAlignment="1">
      <alignment horizontal="right" wrapText="1"/>
    </xf>
    <xf numFmtId="0" fontId="3" fillId="0" borderId="86" xfId="2" applyFont="1" applyBorder="1" applyAlignment="1">
      <alignment horizontal="center" vertical="center" wrapText="1"/>
    </xf>
    <xf numFmtId="0" fontId="3" fillId="0" borderId="85" xfId="2" applyFont="1" applyBorder="1" applyAlignment="1">
      <alignment horizontal="center" vertical="center" wrapText="1"/>
    </xf>
    <xf numFmtId="0" fontId="3" fillId="0" borderId="84" xfId="2" applyFont="1" applyBorder="1" applyAlignment="1">
      <alignment horizontal="center" vertical="center" wrapText="1"/>
    </xf>
    <xf numFmtId="0" fontId="29" fillId="0" borderId="138" xfId="16" applyBorder="1" applyAlignment="1">
      <alignment horizontal="right" wrapText="1"/>
    </xf>
    <xf numFmtId="0" fontId="17" fillId="3" borderId="139" xfId="2" applyFill="1" applyBorder="1" applyAlignment="1">
      <alignment horizontal="right" wrapText="1"/>
    </xf>
    <xf numFmtId="3" fontId="17" fillId="0" borderId="139" xfId="2" applyNumberFormat="1" applyBorder="1" applyAlignment="1">
      <alignment horizontal="right" wrapText="1"/>
    </xf>
    <xf numFmtId="0" fontId="29" fillId="0" borderId="140" xfId="16" applyBorder="1" applyAlignment="1">
      <alignment horizontal="right" wrapText="1"/>
    </xf>
    <xf numFmtId="0" fontId="17" fillId="3" borderId="133" xfId="2" applyFill="1" applyBorder="1" applyAlignment="1">
      <alignment horizontal="right" wrapText="1"/>
    </xf>
    <xf numFmtId="3" fontId="29" fillId="0" borderId="133" xfId="16" applyNumberFormat="1" applyBorder="1" applyAlignment="1">
      <alignment horizontal="right" wrapText="1"/>
    </xf>
    <xf numFmtId="0" fontId="17" fillId="0" borderId="141" xfId="2" applyBorder="1" applyAlignment="1">
      <alignment horizontal="right" wrapText="1"/>
    </xf>
    <xf numFmtId="0" fontId="3" fillId="0" borderId="142" xfId="2" applyFont="1" applyBorder="1" applyAlignment="1">
      <alignment horizontal="center" vertical="center" wrapText="1"/>
    </xf>
    <xf numFmtId="0" fontId="3" fillId="0" borderId="143" xfId="2" applyFont="1" applyBorder="1" applyAlignment="1">
      <alignment horizontal="center" vertical="center" wrapText="1"/>
    </xf>
    <xf numFmtId="0" fontId="3" fillId="0" borderId="144" xfId="2" applyFont="1" applyBorder="1" applyAlignment="1">
      <alignment horizontal="center" vertical="center" wrapText="1"/>
    </xf>
    <xf numFmtId="3" fontId="29" fillId="0" borderId="139" xfId="16" applyNumberFormat="1" applyBorder="1" applyAlignment="1">
      <alignment horizontal="right" wrapText="1"/>
    </xf>
    <xf numFmtId="0" fontId="29" fillId="3" borderId="139" xfId="16" applyFill="1" applyBorder="1" applyAlignment="1">
      <alignment horizontal="right" wrapText="1"/>
    </xf>
    <xf numFmtId="0" fontId="29" fillId="3" borderId="133" xfId="16" applyFill="1" applyBorder="1" applyAlignment="1">
      <alignment horizontal="right" wrapText="1"/>
    </xf>
    <xf numFmtId="1" fontId="29" fillId="0" borderId="133" xfId="16" applyNumberFormat="1" applyBorder="1" applyAlignment="1">
      <alignment horizontal="right" wrapText="1"/>
    </xf>
    <xf numFmtId="0" fontId="29" fillId="0" borderId="56" xfId="2" applyFont="1" applyBorder="1"/>
    <xf numFmtId="0" fontId="17" fillId="0" borderId="138" xfId="2" applyBorder="1" applyAlignment="1">
      <alignment horizontal="right" wrapText="1"/>
    </xf>
    <xf numFmtId="0" fontId="17" fillId="0" borderId="140" xfId="2" applyBorder="1" applyAlignment="1">
      <alignment horizontal="right" wrapText="1"/>
    </xf>
    <xf numFmtId="1" fontId="17" fillId="0" borderId="139" xfId="2" applyNumberFormat="1" applyBorder="1" applyAlignment="1">
      <alignment horizontal="right" wrapText="1"/>
    </xf>
    <xf numFmtId="1" fontId="17" fillId="0" borderId="133" xfId="2" applyNumberFormat="1" applyBorder="1" applyAlignment="1">
      <alignment horizontal="right" wrapText="1"/>
    </xf>
    <xf numFmtId="166" fontId="17" fillId="0" borderId="139" xfId="2" applyNumberFormat="1" applyBorder="1" applyAlignment="1">
      <alignment horizontal="right" wrapText="1"/>
    </xf>
    <xf numFmtId="166" fontId="17" fillId="0" borderId="133" xfId="2" applyNumberFormat="1" applyBorder="1" applyAlignment="1">
      <alignment horizontal="right" wrapText="1"/>
    </xf>
    <xf numFmtId="2" fontId="29" fillId="0" borderId="56" xfId="2" applyNumberFormat="1" applyFont="1" applyBorder="1"/>
    <xf numFmtId="166" fontId="17" fillId="0" borderId="129" xfId="2" applyNumberFormat="1" applyBorder="1" applyAlignment="1">
      <alignment horizontal="right" wrapText="1"/>
    </xf>
    <xf numFmtId="0" fontId="0" fillId="0" borderId="147" xfId="0" applyBorder="1"/>
    <xf numFmtId="0" fontId="12" fillId="0" borderId="146" xfId="0" applyFont="1" applyBorder="1" applyAlignment="1">
      <alignment horizontal="center" vertical="center" wrapText="1"/>
    </xf>
    <xf numFmtId="0" fontId="0" fillId="0" borderId="146" xfId="0" applyBorder="1"/>
    <xf numFmtId="2" fontId="10" fillId="0" borderId="116" xfId="0" applyNumberFormat="1" applyFont="1" applyBorder="1" applyAlignment="1">
      <alignment wrapText="1"/>
    </xf>
    <xf numFmtId="2" fontId="10" fillId="0" borderId="146" xfId="0" applyNumberFormat="1" applyFont="1" applyBorder="1" applyAlignment="1">
      <alignment wrapText="1"/>
    </xf>
    <xf numFmtId="0" fontId="26" fillId="0" borderId="148" xfId="0" applyFont="1" applyBorder="1" applyAlignment="1">
      <alignment horizontal="center" vertical="center" wrapText="1"/>
    </xf>
    <xf numFmtId="0" fontId="12" fillId="0" borderId="148" xfId="0" applyFont="1" applyBorder="1" applyAlignment="1">
      <alignment horizontal="center" vertical="center" wrapText="1"/>
    </xf>
    <xf numFmtId="2" fontId="10" fillId="0" borderId="149" xfId="0" applyNumberFormat="1" applyFont="1" applyBorder="1" applyAlignment="1">
      <alignment wrapText="1"/>
    </xf>
    <xf numFmtId="0" fontId="0" fillId="0" borderId="146" xfId="0" applyFill="1" applyBorder="1"/>
    <xf numFmtId="0" fontId="0" fillId="0" borderId="146" xfId="0" applyBorder="1" applyAlignment="1">
      <alignment wrapText="1"/>
    </xf>
    <xf numFmtId="0" fontId="0" fillId="0" borderId="149" xfId="0" applyBorder="1"/>
    <xf numFmtId="2" fontId="0" fillId="0" borderId="146" xfId="0" applyNumberFormat="1" applyFont="1" applyBorder="1" applyAlignment="1">
      <alignment wrapText="1"/>
    </xf>
    <xf numFmtId="2" fontId="0" fillId="0" borderId="116" xfId="0" applyNumberFormat="1" applyFont="1" applyBorder="1" applyAlignment="1">
      <alignment wrapText="1"/>
    </xf>
    <xf numFmtId="2" fontId="0" fillId="0" borderId="149" xfId="0" applyNumberFormat="1" applyFont="1" applyBorder="1" applyAlignment="1">
      <alignment wrapText="1"/>
    </xf>
    <xf numFmtId="0" fontId="0" fillId="0" borderId="116" xfId="0" applyBorder="1"/>
    <xf numFmtId="0" fontId="10" fillId="0" borderId="146" xfId="0" applyFont="1" applyBorder="1" applyAlignment="1">
      <alignment wrapText="1"/>
    </xf>
    <xf numFmtId="0" fontId="3" fillId="0" borderId="0" xfId="0" applyFont="1"/>
    <xf numFmtId="0" fontId="3" fillId="0" borderId="147" xfId="0" applyFont="1" applyBorder="1"/>
    <xf numFmtId="0" fontId="3" fillId="14" borderId="147" xfId="0" applyFont="1" applyFill="1" applyBorder="1"/>
    <xf numFmtId="43" fontId="33" fillId="15" borderId="147" xfId="19" applyFont="1" applyFill="1" applyBorder="1"/>
    <xf numFmtId="0" fontId="0" fillId="14" borderId="147" xfId="0" applyFill="1" applyBorder="1"/>
    <xf numFmtId="43" fontId="34" fillId="15" borderId="147" xfId="19" applyFont="1" applyFill="1" applyBorder="1"/>
    <xf numFmtId="172" fontId="0" fillId="0" borderId="0" xfId="0" applyNumberFormat="1"/>
    <xf numFmtId="0" fontId="0" fillId="2" borderId="0" xfId="0" applyFill="1"/>
    <xf numFmtId="1" fontId="2" fillId="4" borderId="147" xfId="0" applyNumberFormat="1" applyFont="1" applyFill="1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147" xfId="0" applyBorder="1" applyAlignment="1">
      <alignment wrapText="1"/>
    </xf>
    <xf numFmtId="0" fontId="0" fillId="17" borderId="147" xfId="0" applyFill="1" applyBorder="1" applyAlignment="1">
      <alignment wrapText="1"/>
    </xf>
    <xf numFmtId="0" fontId="0" fillId="16" borderId="147" xfId="0" applyFill="1" applyBorder="1" applyAlignment="1">
      <alignment wrapText="1"/>
    </xf>
    <xf numFmtId="1" fontId="2" fillId="4" borderId="149" xfId="0" applyNumberFormat="1" applyFont="1" applyFill="1" applyBorder="1" applyAlignment="1">
      <alignment horizontal="center" vertical="center"/>
    </xf>
    <xf numFmtId="0" fontId="2" fillId="17" borderId="115" xfId="0" applyFont="1" applyFill="1" applyBorder="1" applyAlignment="1">
      <alignment vertical="center" wrapText="1"/>
    </xf>
    <xf numFmtId="0" fontId="2" fillId="16" borderId="114" xfId="0" applyFont="1" applyFill="1" applyBorder="1" applyAlignment="1">
      <alignment vertical="center" wrapText="1"/>
    </xf>
    <xf numFmtId="0" fontId="28" fillId="17" borderId="147" xfId="0" applyFont="1" applyFill="1" applyBorder="1"/>
    <xf numFmtId="0" fontId="19" fillId="17" borderId="147" xfId="0" applyFont="1" applyFill="1" applyBorder="1"/>
    <xf numFmtId="0" fontId="28" fillId="16" borderId="147" xfId="0" applyFont="1" applyFill="1" applyBorder="1"/>
    <xf numFmtId="0" fontId="0" fillId="16" borderId="147" xfId="0" applyFill="1" applyBorder="1"/>
    <xf numFmtId="0" fontId="19" fillId="16" borderId="147" xfId="0" applyFont="1" applyFill="1" applyBorder="1"/>
    <xf numFmtId="0" fontId="0" fillId="0" borderId="147" xfId="0" applyBorder="1" applyAlignment="1">
      <alignment horizontal="center"/>
    </xf>
    <xf numFmtId="0" fontId="28" fillId="17" borderId="115" xfId="0" applyFont="1" applyFill="1" applyBorder="1"/>
    <xf numFmtId="0" fontId="28" fillId="0" borderId="147" xfId="0" applyFont="1" applyBorder="1"/>
    <xf numFmtId="2" fontId="28" fillId="0" borderId="147" xfId="0" applyNumberFormat="1" applyFont="1" applyBorder="1"/>
    <xf numFmtId="0" fontId="28" fillId="16" borderId="114" xfId="0" applyFont="1" applyFill="1" applyBorder="1"/>
    <xf numFmtId="4" fontId="28" fillId="0" borderId="147" xfId="0" applyNumberFormat="1" applyFont="1" applyBorder="1"/>
    <xf numFmtId="0" fontId="0" fillId="0" borderId="150" xfId="0" applyBorder="1"/>
    <xf numFmtId="14" fontId="0" fillId="0" borderId="150" xfId="0" applyNumberFormat="1" applyBorder="1"/>
    <xf numFmtId="14" fontId="10" fillId="0" borderId="150" xfId="0" applyNumberFormat="1" applyFont="1" applyBorder="1"/>
    <xf numFmtId="21" fontId="0" fillId="0" borderId="150" xfId="0" applyNumberFormat="1" applyBorder="1"/>
    <xf numFmtId="20" fontId="0" fillId="0" borderId="150" xfId="0" applyNumberFormat="1" applyBorder="1"/>
    <xf numFmtId="0" fontId="10" fillId="0" borderId="150" xfId="0" applyFont="1" applyBorder="1"/>
    <xf numFmtId="0" fontId="10" fillId="0" borderId="150" xfId="0" applyFont="1" applyBorder="1" applyAlignment="1">
      <alignment wrapText="1"/>
    </xf>
    <xf numFmtId="0" fontId="8" fillId="8" borderId="116" xfId="0" applyFont="1" applyFill="1" applyBorder="1" applyAlignment="1">
      <alignment horizontal="center" wrapText="1"/>
    </xf>
    <xf numFmtId="0" fontId="23" fillId="0" borderId="151" xfId="0" applyFont="1" applyBorder="1" applyAlignment="1">
      <alignment horizontal="center" vertical="center" wrapText="1"/>
    </xf>
    <xf numFmtId="0" fontId="0" fillId="0" borderId="151" xfId="0" applyBorder="1" applyAlignment="1">
      <alignment horizontal="center"/>
    </xf>
    <xf numFmtId="0" fontId="0" fillId="0" borderId="150" xfId="0" applyBorder="1" applyAlignment="1">
      <alignment horizontal="center"/>
    </xf>
    <xf numFmtId="14" fontId="0" fillId="0" borderId="150" xfId="0" applyNumberFormat="1" applyBorder="1" applyAlignment="1">
      <alignment horizontal="center"/>
    </xf>
    <xf numFmtId="14" fontId="10" fillId="0" borderId="150" xfId="0" applyNumberFormat="1" applyFont="1" applyBorder="1" applyAlignment="1">
      <alignment horizontal="center"/>
    </xf>
    <xf numFmtId="21" fontId="0" fillId="0" borderId="150" xfId="0" applyNumberFormat="1" applyBorder="1" applyAlignment="1">
      <alignment horizontal="center"/>
    </xf>
    <xf numFmtId="20" fontId="0" fillId="0" borderId="150" xfId="0" applyNumberFormat="1" applyBorder="1" applyAlignment="1">
      <alignment horizontal="center"/>
    </xf>
    <xf numFmtId="0" fontId="10" fillId="0" borderId="150" xfId="0" applyFont="1" applyBorder="1" applyAlignment="1">
      <alignment horizontal="center" wrapText="1"/>
    </xf>
    <xf numFmtId="20" fontId="10" fillId="0" borderId="150" xfId="0" applyNumberFormat="1" applyFont="1" applyBorder="1" applyAlignment="1">
      <alignment horizontal="center"/>
    </xf>
    <xf numFmtId="0" fontId="10" fillId="0" borderId="150" xfId="0" applyFont="1" applyBorder="1" applyAlignment="1">
      <alignment horizontal="center"/>
    </xf>
    <xf numFmtId="2" fontId="10" fillId="0" borderId="150" xfId="0" applyNumberFormat="1" applyFont="1" applyBorder="1" applyAlignment="1">
      <alignment horizontal="center" wrapText="1"/>
    </xf>
    <xf numFmtId="3" fontId="2" fillId="0" borderId="150" xfId="0" applyNumberFormat="1" applyFont="1" applyBorder="1" applyAlignment="1">
      <alignment horizontal="center"/>
    </xf>
    <xf numFmtId="0" fontId="0" fillId="2" borderId="150" xfId="0" applyFill="1" applyBorder="1" applyAlignment="1">
      <alignment horizontal="center"/>
    </xf>
    <xf numFmtId="1" fontId="10" fillId="0" borderId="150" xfId="0" applyNumberFormat="1" applyFont="1" applyBorder="1" applyAlignment="1">
      <alignment horizontal="center"/>
    </xf>
    <xf numFmtId="0" fontId="11" fillId="0" borderId="150" xfId="0" applyFont="1" applyBorder="1" applyAlignment="1">
      <alignment horizontal="center"/>
    </xf>
    <xf numFmtId="0" fontId="10" fillId="0" borderId="150" xfId="0" applyFont="1" applyBorder="1" applyAlignment="1">
      <alignment horizontal="left" vertical="center" wrapText="1"/>
    </xf>
    <xf numFmtId="0" fontId="12" fillId="0" borderId="151" xfId="0" applyFont="1" applyBorder="1" applyAlignment="1">
      <alignment horizontal="center" vertical="center"/>
    </xf>
    <xf numFmtId="0" fontId="12" fillId="0" borderId="151" xfId="0" applyFont="1" applyFill="1" applyBorder="1" applyAlignment="1">
      <alignment horizontal="center" vertical="center"/>
    </xf>
    <xf numFmtId="0" fontId="0" fillId="0" borderId="150" xfId="0" applyFill="1" applyBorder="1"/>
    <xf numFmtId="14" fontId="0" fillId="0" borderId="150" xfId="0" applyNumberFormat="1" applyFill="1" applyBorder="1"/>
    <xf numFmtId="14" fontId="10" fillId="0" borderId="150" xfId="0" applyNumberFormat="1" applyFont="1" applyFill="1" applyBorder="1"/>
    <xf numFmtId="21" fontId="0" fillId="0" borderId="150" xfId="0" applyNumberFormat="1" applyFill="1" applyBorder="1"/>
    <xf numFmtId="0" fontId="10" fillId="0" borderId="150" xfId="0" applyFont="1" applyFill="1" applyBorder="1"/>
    <xf numFmtId="0" fontId="10" fillId="0" borderId="150" xfId="0" applyFont="1" applyFill="1" applyBorder="1" applyAlignment="1">
      <alignment wrapText="1"/>
    </xf>
    <xf numFmtId="0" fontId="0" fillId="0" borderId="104" xfId="0" applyBorder="1" applyAlignment="1"/>
    <xf numFmtId="0" fontId="10" fillId="0" borderId="35" xfId="0" applyFont="1" applyBorder="1" applyAlignment="1">
      <alignment horizontal="left" vertical="center"/>
    </xf>
    <xf numFmtId="0" fontId="10" fillId="0" borderId="55" xfId="0" applyFont="1" applyBorder="1" applyAlignment="1">
      <alignment horizontal="left" vertical="center"/>
    </xf>
    <xf numFmtId="21" fontId="0" fillId="0" borderId="0" xfId="0" applyNumberFormat="1"/>
    <xf numFmtId="0" fontId="0" fillId="0" borderId="0" xfId="0" applyBorder="1" applyAlignment="1">
      <alignment vertical="top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right" vertical="center"/>
    </xf>
    <xf numFmtId="0" fontId="30" fillId="9" borderId="0" xfId="0" applyFont="1" applyFill="1" applyBorder="1" applyAlignment="1">
      <alignment horizontal="right" vertical="center"/>
    </xf>
    <xf numFmtId="0" fontId="0" fillId="0" borderId="0" xfId="0" applyBorder="1" applyAlignment="1">
      <alignment vertical="top" wrapText="1"/>
    </xf>
    <xf numFmtId="0" fontId="35" fillId="0" borderId="0" xfId="0" applyFont="1" applyBorder="1"/>
    <xf numFmtId="46" fontId="0" fillId="0" borderId="0" xfId="0" applyNumberFormat="1"/>
    <xf numFmtId="0" fontId="0" fillId="0" borderId="0" xfId="0" applyAlignment="1"/>
    <xf numFmtId="173" fontId="0" fillId="0" borderId="0" xfId="0" applyNumberFormat="1"/>
    <xf numFmtId="0" fontId="7" fillId="0" borderId="31" xfId="0" applyFont="1" applyBorder="1" applyAlignment="1">
      <alignment horizontal="left" vertical="top" wrapText="1" indent="2"/>
    </xf>
    <xf numFmtId="0" fontId="7" fillId="0" borderId="0" xfId="0" applyFont="1" applyAlignment="1">
      <alignment horizontal="left" vertical="top" wrapText="1" indent="2"/>
    </xf>
    <xf numFmtId="0" fontId="7" fillId="0" borderId="29" xfId="0" applyFont="1" applyBorder="1" applyAlignment="1">
      <alignment horizontal="left" vertical="top" wrapText="1" indent="2"/>
    </xf>
    <xf numFmtId="0" fontId="7" fillId="0" borderId="30" xfId="0" applyFont="1" applyBorder="1" applyAlignment="1">
      <alignment horizontal="left" vertical="top" wrapText="1" indent="2"/>
    </xf>
    <xf numFmtId="20" fontId="2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19" fontId="27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20" fontId="20" fillId="0" borderId="0" xfId="0" applyNumberFormat="1" applyFont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0" fillId="0" borderId="49" xfId="0" applyBorder="1" applyAlignment="1">
      <alignment horizontal="center"/>
    </xf>
    <xf numFmtId="0" fontId="0" fillId="0" borderId="49" xfId="0" applyBorder="1" applyAlignment="1">
      <alignment horizontal="left" wrapText="1"/>
    </xf>
    <xf numFmtId="0" fontId="30" fillId="0" borderId="113" xfId="2" applyFont="1" applyBorder="1" applyAlignment="1">
      <alignment horizontal="center" vertical="center"/>
    </xf>
    <xf numFmtId="0" fontId="29" fillId="0" borderId="115" xfId="11" applyBorder="1" applyAlignment="1">
      <alignment horizontal="left"/>
    </xf>
    <xf numFmtId="0" fontId="29" fillId="0" borderId="114" xfId="11" applyBorder="1" applyAlignment="1">
      <alignment horizontal="left"/>
    </xf>
    <xf numFmtId="22" fontId="29" fillId="0" borderId="115" xfId="10" applyNumberFormat="1" applyBorder="1" applyAlignment="1">
      <alignment horizontal="left"/>
    </xf>
    <xf numFmtId="22" fontId="29" fillId="0" borderId="114" xfId="10" applyNumberFormat="1" applyBorder="1" applyAlignment="1">
      <alignment horizontal="left"/>
    </xf>
    <xf numFmtId="14" fontId="29" fillId="0" borderId="115" xfId="10" applyNumberFormat="1" applyBorder="1" applyAlignment="1">
      <alignment horizontal="left"/>
    </xf>
    <xf numFmtId="14" fontId="29" fillId="0" borderId="114" xfId="10" applyNumberFormat="1" applyBorder="1" applyAlignment="1">
      <alignment horizontal="left"/>
    </xf>
    <xf numFmtId="22" fontId="29" fillId="0" borderId="66" xfId="13" applyNumberFormat="1" applyBorder="1" applyAlignment="1">
      <alignment horizontal="left"/>
    </xf>
    <xf numFmtId="0" fontId="29" fillId="0" borderId="65" xfId="13" applyBorder="1" applyAlignment="1">
      <alignment horizontal="left"/>
    </xf>
    <xf numFmtId="2" fontId="17" fillId="0" borderId="120" xfId="2" applyNumberFormat="1" applyBorder="1" applyAlignment="1">
      <alignment horizontal="center"/>
    </xf>
    <xf numFmtId="0" fontId="2" fillId="13" borderId="115" xfId="2" applyFont="1" applyFill="1" applyBorder="1" applyAlignment="1">
      <alignment horizontal="center" wrapText="1"/>
    </xf>
    <xf numFmtId="0" fontId="2" fillId="13" borderId="114" xfId="2" applyFont="1" applyFill="1" applyBorder="1" applyAlignment="1">
      <alignment horizontal="center" wrapText="1"/>
    </xf>
    <xf numFmtId="2" fontId="17" fillId="0" borderId="121" xfId="2" applyNumberFormat="1" applyBorder="1" applyAlignment="1">
      <alignment horizontal="center"/>
    </xf>
    <xf numFmtId="0" fontId="32" fillId="0" borderId="64" xfId="2" applyFont="1" applyBorder="1" applyAlignment="1">
      <alignment horizontal="center" vertical="center"/>
    </xf>
    <xf numFmtId="0" fontId="32" fillId="0" borderId="66" xfId="2" applyFont="1" applyBorder="1" applyAlignment="1">
      <alignment horizontal="center" vertical="center"/>
    </xf>
    <xf numFmtId="0" fontId="32" fillId="0" borderId="65" xfId="2" applyFont="1" applyBorder="1" applyAlignment="1">
      <alignment horizontal="center" vertical="center"/>
    </xf>
    <xf numFmtId="0" fontId="2" fillId="13" borderId="113" xfId="2" applyFont="1" applyFill="1" applyBorder="1" applyAlignment="1">
      <alignment horizontal="center" vertical="center" wrapText="1"/>
    </xf>
    <xf numFmtId="0" fontId="29" fillId="0" borderId="64" xfId="13" applyBorder="1" applyAlignment="1">
      <alignment horizontal="left"/>
    </xf>
    <xf numFmtId="0" fontId="29" fillId="0" borderId="66" xfId="13" applyBorder="1" applyAlignment="1">
      <alignment horizontal="left"/>
    </xf>
    <xf numFmtId="14" fontId="29" fillId="0" borderId="66" xfId="13" applyNumberFormat="1" applyBorder="1" applyAlignment="1">
      <alignment horizontal="left"/>
    </xf>
    <xf numFmtId="0" fontId="17" fillId="0" borderId="0" xfId="2" applyAlignment="1">
      <alignment vertical="top"/>
    </xf>
    <xf numFmtId="0" fontId="17" fillId="0" borderId="0" xfId="2"/>
    <xf numFmtId="0" fontId="17" fillId="0" borderId="122" xfId="2" applyBorder="1"/>
    <xf numFmtId="0" fontId="17" fillId="0" borderId="103" xfId="2" applyBorder="1"/>
    <xf numFmtId="0" fontId="17" fillId="0" borderId="116" xfId="2" applyBorder="1"/>
    <xf numFmtId="0" fontId="17" fillId="0" borderId="123" xfId="2" applyBorder="1"/>
    <xf numFmtId="0" fontId="17" fillId="0" borderId="0" xfId="2" applyAlignment="1">
      <alignment horizontal="center" wrapText="1"/>
    </xf>
    <xf numFmtId="0" fontId="17" fillId="0" borderId="0" xfId="2" applyAlignment="1">
      <alignment horizontal="center"/>
    </xf>
    <xf numFmtId="0" fontId="17" fillId="10" borderId="122" xfId="2" applyFill="1" applyBorder="1"/>
    <xf numFmtId="0" fontId="17" fillId="10" borderId="103" xfId="2" applyFill="1" applyBorder="1"/>
    <xf numFmtId="0" fontId="17" fillId="10" borderId="116" xfId="2" applyFill="1" applyBorder="1"/>
    <xf numFmtId="0" fontId="7" fillId="0" borderId="137" xfId="2" applyFont="1" applyBorder="1" applyAlignment="1">
      <alignment horizontal="left" vertical="top" wrapText="1" indent="2"/>
    </xf>
    <xf numFmtId="0" fontId="7" fillId="0" borderId="136" xfId="2" applyFont="1" applyBorder="1" applyAlignment="1">
      <alignment horizontal="left" vertical="top" wrapText="1" indent="2"/>
    </xf>
    <xf numFmtId="0" fontId="7" fillId="0" borderId="135" xfId="2" applyFont="1" applyBorder="1" applyAlignment="1">
      <alignment horizontal="left" vertical="top" wrapText="1" indent="2"/>
    </xf>
    <xf numFmtId="0" fontId="7" fillId="0" borderId="31" xfId="2" applyFont="1" applyBorder="1" applyAlignment="1">
      <alignment horizontal="left" vertical="top" wrapText="1" indent="2"/>
    </xf>
    <xf numFmtId="0" fontId="7" fillId="0" borderId="0" xfId="2" applyFont="1" applyAlignment="1">
      <alignment horizontal="left" vertical="top" wrapText="1" indent="2"/>
    </xf>
    <xf numFmtId="0" fontId="7" fillId="0" borderId="145" xfId="2" applyFont="1" applyBorder="1" applyAlignment="1">
      <alignment horizontal="left" vertical="top" wrapText="1" indent="2"/>
    </xf>
    <xf numFmtId="0" fontId="17" fillId="10" borderId="118" xfId="2" applyFill="1" applyBorder="1"/>
    <xf numFmtId="0" fontId="17" fillId="10" borderId="54" xfId="2" applyFill="1" applyBorder="1"/>
    <xf numFmtId="0" fontId="17" fillId="10" borderId="117" xfId="2" applyFill="1" applyBorder="1"/>
    <xf numFmtId="0" fontId="17" fillId="0" borderId="57" xfId="2" applyBorder="1" applyAlignment="1">
      <alignment vertical="top"/>
    </xf>
    <xf numFmtId="0" fontId="17" fillId="2" borderId="57" xfId="2" applyFill="1" applyBorder="1" applyAlignment="1">
      <alignment vertical="top"/>
    </xf>
    <xf numFmtId="0" fontId="17" fillId="2" borderId="0" xfId="2" applyFill="1" applyAlignment="1">
      <alignment vertical="top"/>
    </xf>
    <xf numFmtId="0" fontId="17" fillId="2" borderId="123" xfId="2" applyFill="1" applyBorder="1" applyAlignment="1">
      <alignment vertical="top"/>
    </xf>
    <xf numFmtId="2" fontId="17" fillId="0" borderId="122" xfId="2" applyNumberFormat="1" applyBorder="1"/>
    <xf numFmtId="0" fontId="2" fillId="16" borderId="115" xfId="0" applyFont="1" applyFill="1" applyBorder="1" applyAlignment="1">
      <alignment horizontal="center" vertical="center" wrapText="1"/>
    </xf>
    <xf numFmtId="0" fontId="0" fillId="0" borderId="114" xfId="0" applyBorder="1" applyAlignment="1">
      <alignment horizontal="center" vertical="center"/>
    </xf>
    <xf numFmtId="1" fontId="2" fillId="4" borderId="115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2" borderId="104" xfId="0" applyFill="1" applyBorder="1"/>
  </cellXfs>
  <cellStyles count="21">
    <cellStyle name="Comma" xfId="1" builtinId="3"/>
    <cellStyle name="Comma 2 2" xfId="19" xr:uid="{079D03E1-EDC3-4CCA-BD7F-3E3A7C352EF0}"/>
    <cellStyle name="Comma 3" xfId="3" xr:uid="{960C2D25-7E76-4C21-8FAC-779E359B94F2}"/>
    <cellStyle name="Comma 5" xfId="20" xr:uid="{58F581CC-F014-4F7E-8373-739E5FBFB333}"/>
    <cellStyle name="Currency 2" xfId="4" xr:uid="{E344AC3C-3F45-455B-B4EE-CF7888B7C090}"/>
    <cellStyle name="Normal" xfId="0" builtinId="0"/>
    <cellStyle name="Normal 2" xfId="2" xr:uid="{75582CB3-E61C-4CDC-B384-C5C282F8753C}"/>
    <cellStyle name="Normal 3" xfId="16" xr:uid="{ABBDE48C-D781-4E18-8FB0-216717CD8570}"/>
    <cellStyle name="Normal 4" xfId="18" xr:uid="{27CCBDB3-790D-4A9C-8B78-0BE3A5596C8F}"/>
    <cellStyle name="Normal_Email Image" xfId="13" xr:uid="{73F304B0-8DEC-4525-8BAD-131CF6B2DC0D}"/>
    <cellStyle name="Normal_Performance Chart" xfId="10" xr:uid="{CD4F2C4C-4A48-48C4-B934-7375DA0E39CA}"/>
    <cellStyle name="Normal_Performance Chart_1" xfId="8" xr:uid="{B2AA4DF7-8D39-46D1-AC90-F131A3DC9369}"/>
    <cellStyle name="Normal_Performance Chart_3" xfId="5" xr:uid="{98864EC8-61D6-4BE4-9058-4330623C0B21}"/>
    <cellStyle name="Normal_Performance Chart_4" xfId="7" xr:uid="{DE571AEB-2721-44FB-8878-83EB99C0DF47}"/>
    <cellStyle name="Normal_Performance Chart_5" xfId="6" xr:uid="{3DED22CE-433E-4975-978B-346361367308}"/>
    <cellStyle name="Normal_Performance Chart_6" xfId="9" xr:uid="{7897445A-A5EB-46CB-BB72-61E6D265EC9A}"/>
    <cellStyle name="Normal_Performance Chart_9" xfId="11" xr:uid="{E784631A-978E-4503-817E-41D938279C72}"/>
    <cellStyle name="Normal_Quarters" xfId="14" xr:uid="{2C93C105-A773-4DE6-9BD0-7785C67ECAAB}"/>
    <cellStyle name="Normal_SQL Results - CY" xfId="15" xr:uid="{F62FF3FF-22DC-44D9-9CE6-64DD34E754CE}"/>
    <cellStyle name="Percent 2" xfId="12" xr:uid="{9265CB80-3649-4442-B760-116C6468A9CD}"/>
    <cellStyle name="Percent 3" xfId="17" xr:uid="{FA994709-A777-45B8-8801-AFCD199F65CE}"/>
  </cellStyles>
  <dxfs count="230">
    <dxf>
      <numFmt numFmtId="3" formatCode="#,##0"/>
    </dxf>
    <dxf>
      <numFmt numFmtId="173" formatCode="_(* #,##0_);_(* \(#,##0\);_(* &quot;-&quot;??_);_(@_)"/>
    </dxf>
    <dxf>
      <numFmt numFmtId="2" formatCode="0.00"/>
    </dxf>
    <dxf>
      <numFmt numFmtId="2" formatCode="0.00"/>
    </dxf>
    <dxf>
      <numFmt numFmtId="3" formatCode="#,##0"/>
    </dxf>
    <dxf>
      <numFmt numFmtId="173" formatCode="_(* #,##0_);_(* \(#,##0\);_(* &quot;-&quot;??_);_(@_)"/>
    </dxf>
    <dxf>
      <numFmt numFmtId="2" formatCode="0.00"/>
    </dxf>
    <dxf>
      <numFmt numFmtId="2" formatCode="0.00"/>
    </dxf>
    <dxf>
      <numFmt numFmtId="3" formatCode="#,##0"/>
    </dxf>
    <dxf>
      <numFmt numFmtId="173" formatCode="_(* #,##0_);_(* \(#,##0\);_(* &quot;-&quot;??_);_(@_)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1C9444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1C9444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73" formatCode="_(* #,##0_);_(* \(#,##0\);_(* &quot;-&quot;??_);_(@_)"/>
    </dxf>
    <dxf>
      <numFmt numFmtId="3" formatCode="#,##0"/>
    </dxf>
    <dxf>
      <numFmt numFmtId="2" formatCode="0.00"/>
    </dxf>
    <dxf>
      <numFmt numFmtId="2" formatCode="0.00"/>
    </dxf>
    <dxf>
      <numFmt numFmtId="0" formatCode="General"/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8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6.xml"/><Relationship Id="rId37" Type="http://schemas.openxmlformats.org/officeDocument/2006/relationships/pivotCacheDefinition" Target="pivotCache/pivotCacheDefinition11.xml"/><Relationship Id="rId40" Type="http://schemas.openxmlformats.org/officeDocument/2006/relationships/pivotCacheDefinition" Target="pivotCache/pivotCacheDefinition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2.xml"/><Relationship Id="rId36" Type="http://schemas.openxmlformats.org/officeDocument/2006/relationships/pivotCacheDefinition" Target="pivotCache/pivotCacheDefinition10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4.xml"/><Relationship Id="rId35" Type="http://schemas.openxmlformats.org/officeDocument/2006/relationships/pivotCacheDefinition" Target="pivotCache/pivotCacheDefinition9.xml"/><Relationship Id="rId43" Type="http://schemas.openxmlformats.org/officeDocument/2006/relationships/connections" Target="connection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7.xml"/><Relationship Id="rId38" Type="http://schemas.openxmlformats.org/officeDocument/2006/relationships/pivotCacheDefinition" Target="pivotCache/pivotCacheDefinition1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813986026773876E-2"/>
          <c:y val="4.6303258598376126E-2"/>
          <c:w val="0.89377347320402845"/>
          <c:h val="0.81498157533866911"/>
        </c:manualLayout>
      </c:layout>
      <c:lineChart>
        <c:grouping val="standard"/>
        <c:varyColors val="0"/>
        <c:ser>
          <c:idx val="1"/>
          <c:order val="1"/>
          <c:tx>
            <c:strRef>
              <c:f>'5Yr SAIFI and SAIDI'!$G$22</c:f>
              <c:strCache>
                <c:ptCount val="1"/>
                <c:pt idx="0">
                  <c:v>5-Year Avg. SAIDI (left)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'5Yr SAIFI and SAIDI'!$A$27:$A$48</c15:sqref>
                  </c15:fullRef>
                </c:ext>
              </c:extLst>
              <c:f>'5Yr SAIFI and SAIDI'!$A$43:$A$48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 Projection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'5Yr SAIFI and SAIDI'!$G$27:$G$48</c15:sqref>
                  </c15:fullRef>
                </c:ext>
              </c:extLst>
              <c:f>'5Yr SAIFI and SAIDI'!$G$43:$G$48</c:f>
              <c:numCache>
                <c:formatCode>0.00</c:formatCode>
                <c:ptCount val="6"/>
                <c:pt idx="0">
                  <c:v>181.64</c:v>
                </c:pt>
                <c:pt idx="1">
                  <c:v>318.64940000000001</c:v>
                </c:pt>
                <c:pt idx="2">
                  <c:v>338.61573333333337</c:v>
                </c:pt>
                <c:pt idx="3">
                  <c:v>308.85352499999999</c:v>
                </c:pt>
                <c:pt idx="4">
                  <c:v>288.59854000000001</c:v>
                </c:pt>
                <c:pt idx="5">
                  <c:v>301.21476459152393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'5Yr SAIFI and SAIDI'!$G$36</c15:sqref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2D14-48F4-BED1-DEF97C667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7250064"/>
        <c:axId val="-1197235376"/>
      </c:lineChart>
      <c:lineChart>
        <c:grouping val="standard"/>
        <c:varyColors val="0"/>
        <c:ser>
          <c:idx val="0"/>
          <c:order val="0"/>
          <c:tx>
            <c:strRef>
              <c:f>'5Yr SAIFI and SAIDI'!$E$22</c:f>
              <c:strCache>
                <c:ptCount val="1"/>
                <c:pt idx="0">
                  <c:v>5-Year Avg. SAIFI (right)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'5Yr SAIFI and SAIDI'!$A$27:$A$48</c15:sqref>
                  </c15:fullRef>
                </c:ext>
              </c:extLst>
              <c:f>'5Yr SAIFI and SAIDI'!$A$43:$A$48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 Projection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'5Yr SAIFI and SAIDI'!$E$27:$E$48</c15:sqref>
                  </c15:fullRef>
                </c:ext>
              </c:extLst>
              <c:f>'5Yr SAIFI and SAIDI'!$E$43:$E$48</c:f>
              <c:numCache>
                <c:formatCode>0.00</c:formatCode>
                <c:ptCount val="6"/>
                <c:pt idx="0">
                  <c:v>1.5764</c:v>
                </c:pt>
                <c:pt idx="1">
                  <c:v>1.8892</c:v>
                </c:pt>
                <c:pt idx="2">
                  <c:v>2.0287999999999999</c:v>
                </c:pt>
                <c:pt idx="3">
                  <c:v>1.8848999999999998</c:v>
                </c:pt>
                <c:pt idx="4">
                  <c:v>1.80094</c:v>
                </c:pt>
                <c:pt idx="5">
                  <c:v>1.7843111486944845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'5Yr SAIFI and SAIDI'!$E$36</c15:sqref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2D14-48F4-BED1-DEF97C667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7238640"/>
        <c:axId val="-1197240816"/>
      </c:lineChart>
      <c:catAx>
        <c:axId val="-119725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197235376"/>
        <c:crosses val="autoZero"/>
        <c:auto val="1"/>
        <c:lblAlgn val="ctr"/>
        <c:lblOffset val="100"/>
        <c:noMultiLvlLbl val="0"/>
      </c:catAx>
      <c:valAx>
        <c:axId val="-1197235376"/>
        <c:scaling>
          <c:orientation val="minMax"/>
          <c:max val="500"/>
          <c:min val="16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-1197250064"/>
        <c:crosses val="autoZero"/>
        <c:crossBetween val="between"/>
      </c:valAx>
      <c:valAx>
        <c:axId val="-1197240816"/>
        <c:scaling>
          <c:orientation val="minMax"/>
          <c:max val="2.25"/>
          <c:min val="0.5"/>
        </c:scaling>
        <c:delete val="0"/>
        <c:axPos val="r"/>
        <c:numFmt formatCode="0.00" sourceLinked="1"/>
        <c:majorTickMark val="out"/>
        <c:minorTickMark val="none"/>
        <c:tickLblPos val="nextTo"/>
        <c:crossAx val="-1197238640"/>
        <c:crosses val="max"/>
        <c:crossBetween val="between"/>
      </c:valAx>
      <c:catAx>
        <c:axId val="-119723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97240816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Monthly</a:t>
            </a:r>
            <a:r>
              <a:rPr lang="en-US" sz="1100" baseline="0"/>
              <a:t> SAIFI Performance</a:t>
            </a:r>
            <a:endParaRPr lang="en-US" sz="11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2"/>
          <c:tx>
            <c:strRef>
              <c:f>'SAIDI-SAIFI'!$R$143</c:f>
              <c:strCache>
                <c:ptCount val="1"/>
                <c:pt idx="0">
                  <c:v>ACTUAL SAIFI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val>
            <c:numRef>
              <c:f>'SAIDI-SAIFI'!$R$216:$R$227</c:f>
              <c:numCache>
                <c:formatCode>0.000</c:formatCode>
                <c:ptCount val="12"/>
                <c:pt idx="0">
                  <c:v>3.5769034236075624E-3</c:v>
                </c:pt>
                <c:pt idx="1">
                  <c:v>0.21448184684226584</c:v>
                </c:pt>
                <c:pt idx="2">
                  <c:v>3.2624834740160681E-2</c:v>
                </c:pt>
                <c:pt idx="3">
                  <c:v>7.6497508390114918E-2</c:v>
                </c:pt>
                <c:pt idx="4">
                  <c:v>5.6910403742499747E-2</c:v>
                </c:pt>
                <c:pt idx="5">
                  <c:v>2.1966846333774027E-2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B-4B66-90D1-0DC6D8AB87E8}"/>
            </c:ext>
          </c:extLst>
        </c:ser>
        <c:ser>
          <c:idx val="3"/>
          <c:order val="3"/>
          <c:tx>
            <c:strRef>
              <c:f>'SAIDI-SAIFI'!$T$143</c:f>
              <c:strCache>
                <c:ptCount val="1"/>
                <c:pt idx="0">
                  <c:v>TARGET SAIFI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val>
            <c:numRef>
              <c:f>'SAIDI-SAIFI'!$T$216:$T$227</c:f>
              <c:numCache>
                <c:formatCode>0.000</c:formatCode>
                <c:ptCount val="12"/>
                <c:pt idx="0">
                  <c:v>0.28932259999999999</c:v>
                </c:pt>
                <c:pt idx="1">
                  <c:v>7.80058E-2</c:v>
                </c:pt>
                <c:pt idx="2">
                  <c:v>0.13287120000000002</c:v>
                </c:pt>
                <c:pt idx="3">
                  <c:v>5.3432199999999999E-2</c:v>
                </c:pt>
                <c:pt idx="4">
                  <c:v>5.0292199999999995E-2</c:v>
                </c:pt>
                <c:pt idx="5">
                  <c:v>0.1099262</c:v>
                </c:pt>
                <c:pt idx="6">
                  <c:v>0.28343100000000004</c:v>
                </c:pt>
                <c:pt idx="7">
                  <c:v>0.1340944</c:v>
                </c:pt>
                <c:pt idx="8">
                  <c:v>0.14853239999999998</c:v>
                </c:pt>
                <c:pt idx="9">
                  <c:v>0.15232340000000003</c:v>
                </c:pt>
                <c:pt idx="10">
                  <c:v>0.10514860000000001</c:v>
                </c:pt>
                <c:pt idx="11">
                  <c:v>0.2636676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B-4B66-90D1-0DC6D8AB87E8}"/>
            </c:ext>
          </c:extLst>
        </c:ser>
        <c:ser>
          <c:idx val="4"/>
          <c:order val="4"/>
          <c:tx>
            <c:strRef>
              <c:f>'SAIDI-SAIFI'!$V$143</c:f>
              <c:strCache>
                <c:ptCount val="1"/>
                <c:pt idx="0">
                  <c:v>MTD SAIFI</c:v>
                </c:pt>
              </c:strCache>
            </c:strRef>
          </c:tx>
          <c:invertIfNegative val="0"/>
          <c:val>
            <c:numRef>
              <c:f>'SAIDI-SAIFI'!$V$216:$V$227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F2DB-4B66-90D1-0DC6D8AB8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8375120"/>
        <c:axId val="-1108369136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'SAIDI-SAIFI'!$P$143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'SAIDI-SAIFI'!$P$216:$P$227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2DB-4B66-90D1-0DC6D8AB87E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'SAIDI-SAIFI'!$Q$143</c15:sqref>
                        </c15:formulaRef>
                      </c:ext>
                    </c:extLst>
                    <c:strCache>
                      <c:ptCount val="1"/>
                      <c:pt idx="0">
                        <c:v>Period Value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'SAIDI-SAIFI'!$Q$216:$Q$227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2DB-4B66-90D1-0DC6D8AB87E8}"/>
                  </c:ext>
                </c:extLst>
              </c15:ser>
            </c15:filteredBarSeries>
          </c:ext>
        </c:extLst>
      </c:bar3DChart>
      <c:catAx>
        <c:axId val="-110837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108369136"/>
        <c:crosses val="autoZero"/>
        <c:auto val="1"/>
        <c:lblAlgn val="ctr"/>
        <c:lblOffset val="100"/>
        <c:noMultiLvlLbl val="0"/>
      </c:catAx>
      <c:valAx>
        <c:axId val="-1108369136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-1108375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Monthly</a:t>
            </a:r>
            <a:r>
              <a:rPr lang="en-US" sz="1100" baseline="0"/>
              <a:t> SAIDI Performance</a:t>
            </a:r>
            <a:endParaRPr lang="en-US" sz="11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2"/>
          <c:tx>
            <c:strRef>
              <c:f>'SAIDI-SAIFI'!$S$143</c:f>
              <c:strCache>
                <c:ptCount val="1"/>
                <c:pt idx="0">
                  <c:v>ACTUAL SAIDI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val>
            <c:numRef>
              <c:f>'SAIDI-SAIFI'!$S$216:$S$227</c:f>
              <c:numCache>
                <c:formatCode>0.000</c:formatCode>
                <c:ptCount val="12"/>
                <c:pt idx="0">
                  <c:v>0.50043127235564644</c:v>
                </c:pt>
                <c:pt idx="1">
                  <c:v>33.02368758262989</c:v>
                </c:pt>
                <c:pt idx="2">
                  <c:v>2.8169551510220687</c:v>
                </c:pt>
                <c:pt idx="3">
                  <c:v>7.9903915386962279</c:v>
                </c:pt>
                <c:pt idx="4">
                  <c:v>14.463862503813669</c:v>
                </c:pt>
                <c:pt idx="5">
                  <c:v>3.1460185091020034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1-4072-B295-8DAE90F5ABA3}"/>
            </c:ext>
          </c:extLst>
        </c:ser>
        <c:ser>
          <c:idx val="3"/>
          <c:order val="3"/>
          <c:tx>
            <c:strRef>
              <c:f>'SAIDI-SAIFI'!$U$143</c:f>
              <c:strCache>
                <c:ptCount val="1"/>
                <c:pt idx="0">
                  <c:v>TARGET SAIDI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val>
            <c:numRef>
              <c:f>'SAIDI-SAIFI'!$U$216:$U$227</c:f>
              <c:numCache>
                <c:formatCode>0.000</c:formatCode>
                <c:ptCount val="12"/>
                <c:pt idx="0">
                  <c:v>39.242759999999997</c:v>
                </c:pt>
                <c:pt idx="1">
                  <c:v>10.275669800000001</c:v>
                </c:pt>
                <c:pt idx="2">
                  <c:v>26.043712799999998</c:v>
                </c:pt>
                <c:pt idx="3">
                  <c:v>7.0843036000000001</c:v>
                </c:pt>
                <c:pt idx="4">
                  <c:v>8.5367737999999989</c:v>
                </c:pt>
                <c:pt idx="5">
                  <c:v>14.635867999999999</c:v>
                </c:pt>
                <c:pt idx="6">
                  <c:v>25.699286000000001</c:v>
                </c:pt>
                <c:pt idx="7">
                  <c:v>12.662977000000001</c:v>
                </c:pt>
                <c:pt idx="8">
                  <c:v>15.124350000000002</c:v>
                </c:pt>
                <c:pt idx="9">
                  <c:v>26.400666600000001</c:v>
                </c:pt>
                <c:pt idx="10">
                  <c:v>25.087423800000003</c:v>
                </c:pt>
                <c:pt idx="11">
                  <c:v>77.805073000000007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1-4072-B295-8DAE90F5ABA3}"/>
            </c:ext>
          </c:extLst>
        </c:ser>
        <c:ser>
          <c:idx val="4"/>
          <c:order val="4"/>
          <c:tx>
            <c:strRef>
              <c:f>'SAIDI-SAIFI'!$W$143</c:f>
              <c:strCache>
                <c:ptCount val="1"/>
                <c:pt idx="0">
                  <c:v>MTD SAIDI</c:v>
                </c:pt>
              </c:strCache>
            </c:strRef>
          </c:tx>
          <c:invertIfNegative val="0"/>
          <c:val>
            <c:numRef>
              <c:f>'SAIDI-SAIFI'!$W$216:$W$227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4711-4072-B295-8DAE90F5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8374576"/>
        <c:axId val="-110836859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'SAIDI-SAIFI'!$P$143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'SAIDI-SAIFI'!$P$216:$P$227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711-4072-B295-8DAE90F5ABA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'SAIDI-SAIFI'!$Q$143</c15:sqref>
                        </c15:formulaRef>
                      </c:ext>
                    </c:extLst>
                    <c:strCache>
                      <c:ptCount val="1"/>
                      <c:pt idx="0">
                        <c:v>Period Value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'SAIDI-SAIFI'!$Q$216:$Q$227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711-4072-B295-8DAE90F5ABA3}"/>
                  </c:ext>
                </c:extLst>
              </c15:ser>
            </c15:filteredBarSeries>
          </c:ext>
        </c:extLst>
      </c:bar3DChart>
      <c:catAx>
        <c:axId val="-110837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108368592"/>
        <c:crosses val="autoZero"/>
        <c:auto val="1"/>
        <c:lblAlgn val="ctr"/>
        <c:lblOffset val="100"/>
        <c:noMultiLvlLbl val="0"/>
      </c:catAx>
      <c:valAx>
        <c:axId val="-110836859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-1108374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Monthly</a:t>
            </a:r>
            <a:r>
              <a:rPr lang="en-US" sz="1100" baseline="0"/>
              <a:t> SAIFI Performance</a:t>
            </a:r>
            <a:endParaRPr lang="en-US" sz="11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2"/>
          <c:tx>
            <c:strRef>
              <c:f>'SAIDI-SAIFI'!$R$143</c:f>
              <c:strCache>
                <c:ptCount val="1"/>
                <c:pt idx="0">
                  <c:v>ACTUAL SAIFI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val>
            <c:numRef>
              <c:f>'SAIDI-SAIFI'!$R$216:$R$227</c:f>
              <c:numCache>
                <c:formatCode>0.000</c:formatCode>
                <c:ptCount val="12"/>
                <c:pt idx="0">
                  <c:v>3.5769034236075624E-3</c:v>
                </c:pt>
                <c:pt idx="1">
                  <c:v>0.21448184684226584</c:v>
                </c:pt>
                <c:pt idx="2">
                  <c:v>3.2624834740160681E-2</c:v>
                </c:pt>
                <c:pt idx="3">
                  <c:v>7.6497508390114918E-2</c:v>
                </c:pt>
                <c:pt idx="4">
                  <c:v>5.6910403742499747E-2</c:v>
                </c:pt>
                <c:pt idx="5">
                  <c:v>2.1966846333774027E-2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8-496A-A4A2-300FCE2B66BB}"/>
            </c:ext>
          </c:extLst>
        </c:ser>
        <c:ser>
          <c:idx val="3"/>
          <c:order val="3"/>
          <c:tx>
            <c:strRef>
              <c:f>'SAIDI-SAIFI'!$T$143</c:f>
              <c:strCache>
                <c:ptCount val="1"/>
                <c:pt idx="0">
                  <c:v>TARGET SAIFI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val>
            <c:numRef>
              <c:f>'SAIDI-SAIFI'!$T$216:$T$227</c:f>
              <c:numCache>
                <c:formatCode>0.000</c:formatCode>
                <c:ptCount val="12"/>
                <c:pt idx="0">
                  <c:v>0.28932259999999999</c:v>
                </c:pt>
                <c:pt idx="1">
                  <c:v>7.80058E-2</c:v>
                </c:pt>
                <c:pt idx="2">
                  <c:v>0.13287120000000002</c:v>
                </c:pt>
                <c:pt idx="3">
                  <c:v>5.3432199999999999E-2</c:v>
                </c:pt>
                <c:pt idx="4">
                  <c:v>5.0292199999999995E-2</c:v>
                </c:pt>
                <c:pt idx="5">
                  <c:v>0.1099262</c:v>
                </c:pt>
                <c:pt idx="6">
                  <c:v>0.28343100000000004</c:v>
                </c:pt>
                <c:pt idx="7">
                  <c:v>0.1340944</c:v>
                </c:pt>
                <c:pt idx="8">
                  <c:v>0.14853239999999998</c:v>
                </c:pt>
                <c:pt idx="9">
                  <c:v>0.15232340000000003</c:v>
                </c:pt>
                <c:pt idx="10">
                  <c:v>0.10514860000000001</c:v>
                </c:pt>
                <c:pt idx="11">
                  <c:v>0.2636676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8-496A-A4A2-300FCE2B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8375120"/>
        <c:axId val="-1108369136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'SAIDI-SAIFI'!$P$143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'SAIDI-SAIFI'!$P$216:$P$227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608-496A-A4A2-300FCE2B66B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'SAIDI-SAIFI'!$Q$143</c15:sqref>
                        </c15:formulaRef>
                      </c:ext>
                    </c:extLst>
                    <c:strCache>
                      <c:ptCount val="1"/>
                      <c:pt idx="0">
                        <c:v>Period Value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'SAIDI-SAIFI'!$Q$216:$Q$227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608-496A-A4A2-300FCE2B66BB}"/>
                  </c:ext>
                </c:extLst>
              </c15:ser>
            </c15:filteredBarSeries>
          </c:ext>
        </c:extLst>
      </c:bar3DChart>
      <c:catAx>
        <c:axId val="-110837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108369136"/>
        <c:crosses val="autoZero"/>
        <c:auto val="1"/>
        <c:lblAlgn val="ctr"/>
        <c:lblOffset val="100"/>
        <c:noMultiLvlLbl val="0"/>
      </c:catAx>
      <c:valAx>
        <c:axId val="-1108369136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-1108375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Monthly</a:t>
            </a:r>
            <a:r>
              <a:rPr lang="en-US" sz="1100" baseline="0"/>
              <a:t> SAIDI Performance</a:t>
            </a:r>
            <a:endParaRPr lang="en-US" sz="11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2"/>
          <c:tx>
            <c:strRef>
              <c:f>'SAIDI-SAIFI'!$S$143</c:f>
              <c:strCache>
                <c:ptCount val="1"/>
                <c:pt idx="0">
                  <c:v>ACTUAL SAIDI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val>
            <c:numRef>
              <c:f>'SAIDI-SAIFI'!$S$216:$S$227</c:f>
              <c:numCache>
                <c:formatCode>0.000</c:formatCode>
                <c:ptCount val="12"/>
                <c:pt idx="0">
                  <c:v>0.50043127235564644</c:v>
                </c:pt>
                <c:pt idx="1">
                  <c:v>33.02368758262989</c:v>
                </c:pt>
                <c:pt idx="2">
                  <c:v>2.8169551510220687</c:v>
                </c:pt>
                <c:pt idx="3">
                  <c:v>7.9903915386962279</c:v>
                </c:pt>
                <c:pt idx="4">
                  <c:v>14.463862503813669</c:v>
                </c:pt>
                <c:pt idx="5">
                  <c:v>3.1460185091020034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6-4DF2-BDD2-5AA9A16DA86A}"/>
            </c:ext>
          </c:extLst>
        </c:ser>
        <c:ser>
          <c:idx val="3"/>
          <c:order val="3"/>
          <c:tx>
            <c:strRef>
              <c:f>'SAIDI-SAIFI'!$U$143</c:f>
              <c:strCache>
                <c:ptCount val="1"/>
                <c:pt idx="0">
                  <c:v>TARGET SAIDI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val>
            <c:numRef>
              <c:f>'SAIDI-SAIFI'!$U$216:$U$227</c:f>
              <c:numCache>
                <c:formatCode>0.000</c:formatCode>
                <c:ptCount val="12"/>
                <c:pt idx="0">
                  <c:v>39.242759999999997</c:v>
                </c:pt>
                <c:pt idx="1">
                  <c:v>10.275669800000001</c:v>
                </c:pt>
                <c:pt idx="2">
                  <c:v>26.043712799999998</c:v>
                </c:pt>
                <c:pt idx="3">
                  <c:v>7.0843036000000001</c:v>
                </c:pt>
                <c:pt idx="4">
                  <c:v>8.5367737999999989</c:v>
                </c:pt>
                <c:pt idx="5">
                  <c:v>14.635867999999999</c:v>
                </c:pt>
                <c:pt idx="6">
                  <c:v>25.699286000000001</c:v>
                </c:pt>
                <c:pt idx="7">
                  <c:v>12.662977000000001</c:v>
                </c:pt>
                <c:pt idx="8">
                  <c:v>15.124350000000002</c:v>
                </c:pt>
                <c:pt idx="9">
                  <c:v>26.400666600000001</c:v>
                </c:pt>
                <c:pt idx="10">
                  <c:v>25.087423800000003</c:v>
                </c:pt>
                <c:pt idx="11">
                  <c:v>77.805073000000007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6-4DF2-BDD2-5AA9A16DA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8374576"/>
        <c:axId val="-110836859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'SAIDI-SAIFI'!$P$143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'SAIDI-SAIFI'!$P$216:$P$227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8E6-4DF2-BDD2-5AA9A16DA86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'SAIDI-SAIFI'!$Q$143</c15:sqref>
                        </c15:formulaRef>
                      </c:ext>
                    </c:extLst>
                    <c:strCache>
                      <c:ptCount val="1"/>
                      <c:pt idx="0">
                        <c:v>Period Value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'SAIDI-SAIFI'!$Q$216:$Q$227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8E6-4DF2-BDD2-5AA9A16DA86A}"/>
                  </c:ext>
                </c:extLst>
              </c15:ser>
            </c15:filteredBarSeries>
          </c:ext>
        </c:extLst>
      </c:bar3DChart>
      <c:catAx>
        <c:axId val="-110837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108368592"/>
        <c:crosses val="autoZero"/>
        <c:auto val="1"/>
        <c:lblAlgn val="ctr"/>
        <c:lblOffset val="100"/>
        <c:noMultiLvlLbl val="0"/>
      </c:catAx>
      <c:valAx>
        <c:axId val="-110836859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-1108374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SAIFI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Goal</c:v>
          </c:tx>
          <c:spPr>
            <a:ln>
              <a:solidFill>
                <a:schemeClr val="bg1">
                  <a:lumMod val="50000"/>
                  <a:alpha val="75000"/>
                </a:schemeClr>
              </a:solidFill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1.2121212121212121E-2"/>
                  <c:y val="-2.2522522522522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04E-8B6F-B385144EF7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'SAIDI-SAIFI'!$Q$216:$Q$227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'SAIDI-SAIFI'!$AD$216:$AD$227</c:f>
              <c:numCache>
                <c:formatCode>0.000</c:formatCode>
                <c:ptCount val="12"/>
                <c:pt idx="0">
                  <c:v>0.28932259999999999</c:v>
                </c:pt>
                <c:pt idx="1">
                  <c:v>0.3673284</c:v>
                </c:pt>
                <c:pt idx="2">
                  <c:v>0.50019959999999997</c:v>
                </c:pt>
                <c:pt idx="3">
                  <c:v>0.55363180000000001</c:v>
                </c:pt>
                <c:pt idx="4">
                  <c:v>0.60392400000000002</c:v>
                </c:pt>
                <c:pt idx="5">
                  <c:v>0.71385019999999999</c:v>
                </c:pt>
                <c:pt idx="6">
                  <c:v>0.99728119999999998</c:v>
                </c:pt>
                <c:pt idx="7">
                  <c:v>1.1313755999999999</c:v>
                </c:pt>
                <c:pt idx="8">
                  <c:v>1.2799079999999998</c:v>
                </c:pt>
                <c:pt idx="9">
                  <c:v>1.4322313999999998</c:v>
                </c:pt>
                <c:pt idx="10">
                  <c:v>1.5373799999999997</c:v>
                </c:pt>
                <c:pt idx="11">
                  <c:v>1.8010475999999997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B4-404E-8B6F-B385144EF7EF}"/>
            </c:ext>
          </c:extLst>
        </c:ser>
        <c:ser>
          <c:idx val="1"/>
          <c:order val="1"/>
          <c:tx>
            <c:strRef>
              <c:f>'SAIDI-SAIFI'!$AB$143</c:f>
              <c:strCache>
                <c:ptCount val="1"/>
                <c:pt idx="0">
                  <c:v>YTD Actual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xVal>
            <c:numRef>
              <c:f>'SAIDI-SAIFI'!$Q$216:$Q$227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'SAIDI-SAIFI'!$AB$216:$AB$227</c:f>
              <c:numCache>
                <c:formatCode>0.000</c:formatCode>
                <c:ptCount val="12"/>
                <c:pt idx="0">
                  <c:v>3.5769034236075624E-3</c:v>
                </c:pt>
                <c:pt idx="1">
                  <c:v>0.2180587502658734</c:v>
                </c:pt>
                <c:pt idx="2">
                  <c:v>0.2506835850060341</c:v>
                </c:pt>
                <c:pt idx="3">
                  <c:v>0.32718109339614904</c:v>
                </c:pt>
                <c:pt idx="4">
                  <c:v>0.38409149713864876</c:v>
                </c:pt>
                <c:pt idx="5">
                  <c:v>0.40605834347242281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B4-404E-8B6F-B385144EF7EF}"/>
            </c:ext>
          </c:extLst>
        </c:ser>
        <c:ser>
          <c:idx val="2"/>
          <c:order val="2"/>
          <c:tx>
            <c:strRef>
              <c:f>'SAIDI-SAIFI'!$AH$143</c:f>
              <c:strCache>
                <c:ptCount val="1"/>
                <c:pt idx="0">
                  <c:v>YTD Projected</c:v>
                </c:pt>
              </c:strCache>
            </c:strRef>
          </c:tx>
          <c:spPr>
            <a:ln>
              <a:solidFill>
                <a:schemeClr val="accent2">
                  <a:alpha val="50000"/>
                </a:schemeClr>
              </a:solidFill>
              <a:prstDash val="dash"/>
            </a:ln>
          </c:spPr>
          <c:marker>
            <c:symbol val="square"/>
            <c:size val="7"/>
            <c:spPr>
              <a:solidFill>
                <a:schemeClr val="accent2">
                  <a:alpha val="50000"/>
                </a:schemeClr>
              </a:solidFill>
              <a:ln>
                <a:solidFill>
                  <a:schemeClr val="accent2"/>
                </a:solidFill>
              </a:ln>
            </c:spPr>
          </c:marker>
          <c:xVal>
            <c:numRef>
              <c:f>'SAIDI-SAIFI'!$Q$216:$Q$227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'SAIDI-SAIFI'!$AH$216:$AH$227</c:f>
              <c:numCache>
                <c:formatCode>0.000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0.68948934347242286</c:v>
                </c:pt>
                <c:pt idx="7">
                  <c:v>0.82358374347242291</c:v>
                </c:pt>
                <c:pt idx="8">
                  <c:v>0.97211614347242292</c:v>
                </c:pt>
                <c:pt idx="9">
                  <c:v>1.124439543472423</c:v>
                </c:pt>
                <c:pt idx="10">
                  <c:v>1.229588143472423</c:v>
                </c:pt>
                <c:pt idx="11">
                  <c:v>1.493255743472423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B4-404E-8B6F-B385144E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190832"/>
        <c:axId val="809191392"/>
      </c:scatterChart>
      <c:valAx>
        <c:axId val="809190832"/>
        <c:scaling>
          <c:orientation val="minMax"/>
          <c:max val="1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9191392"/>
        <c:crosses val="autoZero"/>
        <c:crossBetween val="midCat"/>
        <c:majorUnit val="1"/>
      </c:valAx>
      <c:valAx>
        <c:axId val="809191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SAIFI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809190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SAIDI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Goal</c:v>
          </c:tx>
          <c:spPr>
            <a:ln>
              <a:solidFill>
                <a:schemeClr val="bg1">
                  <a:lumMod val="50000"/>
                  <a:alpha val="50000"/>
                </a:schemeClr>
              </a:solidFill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1.9524510434380821E-3"/>
                  <c:y val="-1.8249856134927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3-4E18-8B05-A7FA0AB74E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'SAIDI-SAIFI'!$Q$216:$Q$227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'SAIDI-SAIFI'!$AC$216:$AC$227</c:f>
              <c:numCache>
                <c:formatCode>0.000</c:formatCode>
                <c:ptCount val="12"/>
                <c:pt idx="0">
                  <c:v>39.242759999999997</c:v>
                </c:pt>
                <c:pt idx="1">
                  <c:v>49.5184298</c:v>
                </c:pt>
                <c:pt idx="2">
                  <c:v>75.562142600000001</c:v>
                </c:pt>
                <c:pt idx="3">
                  <c:v>82.6464462</c:v>
                </c:pt>
                <c:pt idx="4">
                  <c:v>91.183220000000006</c:v>
                </c:pt>
                <c:pt idx="5">
                  <c:v>105.81908800000001</c:v>
                </c:pt>
                <c:pt idx="6">
                  <c:v>131.51837399999999</c:v>
                </c:pt>
                <c:pt idx="7">
                  <c:v>144.18135100000001</c:v>
                </c:pt>
                <c:pt idx="8">
                  <c:v>159.305701</c:v>
                </c:pt>
                <c:pt idx="9">
                  <c:v>185.70636759999999</c:v>
                </c:pt>
                <c:pt idx="10">
                  <c:v>210.7937914</c:v>
                </c:pt>
                <c:pt idx="11">
                  <c:v>288.59886440000002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13-4E18-8B05-A7FA0AB74EDE}"/>
            </c:ext>
          </c:extLst>
        </c:ser>
        <c:ser>
          <c:idx val="4"/>
          <c:order val="1"/>
          <c:tx>
            <c:strRef>
              <c:f>'SAIDI-SAIFI'!$AA$143</c:f>
              <c:strCache>
                <c:ptCount val="1"/>
                <c:pt idx="0">
                  <c:v>YTD Actual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xVal>
            <c:numRef>
              <c:f>'SAIDI-SAIFI'!$Q$216:$Q$227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'SAIDI-SAIFI'!$AA$216:$AA$227</c:f>
              <c:numCache>
                <c:formatCode>0.000</c:formatCode>
                <c:ptCount val="12"/>
                <c:pt idx="0">
                  <c:v>0.50043127235564644</c:v>
                </c:pt>
                <c:pt idx="1">
                  <c:v>33.524118854985538</c:v>
                </c:pt>
                <c:pt idx="2">
                  <c:v>36.341074006007609</c:v>
                </c:pt>
                <c:pt idx="3">
                  <c:v>44.331465544703839</c:v>
                </c:pt>
                <c:pt idx="4">
                  <c:v>58.795328048517504</c:v>
                </c:pt>
                <c:pt idx="5">
                  <c:v>61.941346557619511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13-4E18-8B05-A7FA0AB74EDE}"/>
            </c:ext>
          </c:extLst>
        </c:ser>
        <c:ser>
          <c:idx val="5"/>
          <c:order val="2"/>
          <c:tx>
            <c:strRef>
              <c:f>'SAIDI-SAIFI'!$AF$143</c:f>
              <c:strCache>
                <c:ptCount val="1"/>
                <c:pt idx="0">
                  <c:v>YTD Projected</c:v>
                </c:pt>
              </c:strCache>
            </c:strRef>
          </c:tx>
          <c:spPr>
            <a:ln>
              <a:solidFill>
                <a:schemeClr val="accent2">
                  <a:alpha val="50000"/>
                </a:schemeClr>
              </a:solidFill>
              <a:prstDash val="dash"/>
            </a:ln>
          </c:spPr>
          <c:marker>
            <c:symbol val="square"/>
            <c:size val="7"/>
            <c:spPr>
              <a:solidFill>
                <a:schemeClr val="accent2">
                  <a:alpha val="50000"/>
                </a:schemeClr>
              </a:solidFill>
              <a:ln>
                <a:solidFill>
                  <a:schemeClr val="accent2"/>
                </a:solidFill>
              </a:ln>
            </c:spPr>
          </c:marker>
          <c:xVal>
            <c:numRef>
              <c:f>'SAIDI-SAIFI'!$Q$216:$Q$227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'SAIDI-SAIFI'!$AF$216:$AF$227</c:f>
              <c:numCache>
                <c:formatCode>0.000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87.640632557619512</c:v>
                </c:pt>
                <c:pt idx="7">
                  <c:v>100.30360955761951</c:v>
                </c:pt>
                <c:pt idx="8">
                  <c:v>115.42795955761952</c:v>
                </c:pt>
                <c:pt idx="9">
                  <c:v>141.82862615761951</c:v>
                </c:pt>
                <c:pt idx="10">
                  <c:v>166.91604995761952</c:v>
                </c:pt>
                <c:pt idx="11">
                  <c:v>244.72112295761951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13-4E18-8B05-A7FA0AB7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195312"/>
        <c:axId val="809195872"/>
      </c:scatterChart>
      <c:valAx>
        <c:axId val="809195312"/>
        <c:scaling>
          <c:orientation val="minMax"/>
          <c:max val="12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09195872"/>
        <c:crosses val="autoZero"/>
        <c:crossBetween val="midCat"/>
        <c:majorUnit val="1"/>
      </c:valAx>
      <c:valAx>
        <c:axId val="809195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SAIDI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09195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'5Yr SAIFI and SAIDI'!$F$22</c:f>
              <c:strCache>
                <c:ptCount val="1"/>
                <c:pt idx="0">
                  <c:v>Sum of SAIDI (left)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'5Yr SAIFI and SAIDI'!$A$34:$A$48</c15:sqref>
                  </c15:fullRef>
                </c:ext>
              </c:extLst>
              <c:f>'5Yr SAIFI and SAIDI'!$A$43:$A$48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 Projection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'5Yr SAIFI and SAIDI'!$F$34:$F$48</c15:sqref>
                  </c15:fullRef>
                </c:ext>
              </c:extLst>
              <c:f>'5Yr SAIFI and SAIDI'!$F$43:$F$48</c:f>
              <c:numCache>
                <c:formatCode>0.00</c:formatCode>
                <c:ptCount val="6"/>
                <c:pt idx="0">
                  <c:v>181.64</c:v>
                </c:pt>
                <c:pt idx="1">
                  <c:v>455.65879999999999</c:v>
                </c:pt>
                <c:pt idx="2">
                  <c:v>378.54840000000002</c:v>
                </c:pt>
                <c:pt idx="3">
                  <c:v>219.5669</c:v>
                </c:pt>
                <c:pt idx="4">
                  <c:v>207.57859999999999</c:v>
                </c:pt>
                <c:pt idx="5">
                  <c:v>244.72112295761951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'5Yr SAIFI and SAIDI'!$F$34</c15:sqref>
                  <c15:dLbl>
                    <c:idx val="-1"/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3-66CC-419D-BC1D-E8589085745B}"/>
                      </c:ext>
                    </c:extLst>
                  </c15:dLbl>
                </c15:categoryFilterException>
                <c15:categoryFilterException>
                  <c15:sqref>'5Yr SAIFI and SAIDI'!$F$37</c15:sqref>
                  <c15:dLbl>
                    <c:idx val="-1"/>
                    <c:dLblPos val="b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4-66CC-419D-BC1D-E8589085745B}"/>
                      </c:ext>
                    </c:extLst>
                  </c15:dLbl>
                </c15:categoryFilterException>
                <c15:categoryFilterException>
                  <c15:sqref>'5Yr SAIFI and SAIDI'!$F$39</c15:sqref>
                  <c15:dLbl>
                    <c:idx val="-1"/>
                    <c:layout>
                      <c:manualLayout>
                        <c:x val="-3.2372037714998365E-2"/>
                        <c:y val="3.0483465843178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66CC-419D-BC1D-E8589085745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8151-47CC-BBCB-E2E9DFFA5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7246800"/>
        <c:axId val="-11029343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'5Yr SAIFI and SAIDI'!$I$22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2225" cap="rnd">
                    <a:solidFill>
                      <a:schemeClr val="accent4"/>
                    </a:solidFill>
                    <a:prstDash val="sysDot"/>
                  </a:ln>
                  <a:effectLst>
                    <a:glow rad="139700">
                      <a:schemeClr val="accent4"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7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50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'5Yr SAIFI and SAIDI'!$A$34:$A$48</c15:sqref>
                        </c15:fullRef>
                        <c15:formulaRef>
                          <c15:sqref>'5Yr SAIFI and SAIDI'!$A$43:$A$48</c15:sqref>
                        </c15:formulaRef>
                      </c:ext>
                    </c:extLst>
                    <c:strCach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 Projection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'5Yr SAIFI and SAIDI'!$I$34:$I$45</c15:sqref>
                        </c15:fullRef>
                        <c15:formulaRef>
                          <c15:sqref>'5Yr SAIFI and SAIDI'!$I$43:$I$45</c15:sqref>
                        </c15:formulaRef>
                      </c:ext>
                    </c:extLst>
                    <c:numCache>
                      <c:formatCode>0.00</c:formatCode>
                      <c:ptCount val="3"/>
                    </c:numCache>
                  </c:numRef>
                </c:val>
                <c:smooth val="0"/>
                <c:extLst>
                  <c:ext uri="{02D57815-91ED-43cb-92C2-25804820EDAC}">
                    <c15:categoryFilterExceptions>
                      <c15:categoryFilterException>
                        <c15:sqref>'5Yr SAIFI and SAIDI'!$I$38</c15:sqref>
                        <c15:dLbl>
                          <c:idx val="-1"/>
                          <c:layout>
                            <c:manualLayout>
                              <c:x val="9.7365399618266305E-4"/>
                              <c:y val="-2.5022079851039221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 xmlns:c16="http://schemas.microsoft.com/office/drawing/2014/chart"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7-66CC-419D-BC1D-E8589085745B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5-8151-47CC-BBCB-E2E9DFFA5308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'5Yr SAIFI and SAIDI'!$G$22</c15:sqref>
                        </c15:formulaRef>
                      </c:ext>
                    </c:extLst>
                    <c:strCache>
                      <c:ptCount val="1"/>
                      <c:pt idx="0">
                        <c:v>5-Year Avg. SAIDI (left)</c:v>
                      </c:pt>
                    </c:strCache>
                  </c:strRef>
                </c:tx>
                <c:spPr>
                  <a:ln w="22225" cap="rnd">
                    <a:solidFill>
                      <a:schemeClr val="accent6"/>
                    </a:solidFill>
                  </a:ln>
                  <a:effectLst>
                    <a:glow rad="139700">
                      <a:schemeClr val="accent6"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'5Yr SAIFI and SAIDI'!$A$34:$A$48</c15:sqref>
                        </c15:fullRef>
                        <c15:formulaRef>
                          <c15:sqref>'5Yr SAIFI and SAIDI'!$A$43:$A$48</c15:sqref>
                        </c15:formulaRef>
                      </c:ext>
                    </c:extLst>
                    <c:strCach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 Projection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'5Yr SAIFI and SAIDI'!$G$34:$G$48</c15:sqref>
                        </c15:fullRef>
                        <c15:formulaRef>
                          <c15:sqref>'5Yr SAIFI and SAIDI'!$G$43:$G$48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181.64</c:v>
                      </c:pt>
                      <c:pt idx="1">
                        <c:v>318.64940000000001</c:v>
                      </c:pt>
                      <c:pt idx="2">
                        <c:v>338.61573333333337</c:v>
                      </c:pt>
                      <c:pt idx="3">
                        <c:v>308.85352499999999</c:v>
                      </c:pt>
                      <c:pt idx="4">
                        <c:v>288.59854000000001</c:v>
                      </c:pt>
                      <c:pt idx="5">
                        <c:v>301.21476459152393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932-491F-8D15-97880198E1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0"/>
          <c:order val="0"/>
          <c:tx>
            <c:strRef>
              <c:f>'5Yr SAIFI and SAIDI'!$D$22</c:f>
              <c:strCache>
                <c:ptCount val="1"/>
                <c:pt idx="0">
                  <c:v>Sum of SAIFI (right)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'5Yr SAIFI and SAIDI'!$A$34:$A$48</c15:sqref>
                  </c15:fullRef>
                </c:ext>
              </c:extLst>
              <c:f>'5Yr SAIFI and SAIDI'!$A$43:$A$48</c:f>
              <c:strCach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 Projection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'5Yr SAIFI and SAIDI'!$D$34:$D$48</c15:sqref>
                  </c15:fullRef>
                </c:ext>
              </c:extLst>
              <c:f>'5Yr SAIFI and SAIDI'!$D$43:$D$48</c:f>
              <c:numCache>
                <c:formatCode>0.00</c:formatCode>
                <c:ptCount val="6"/>
                <c:pt idx="0">
                  <c:v>1.5764</c:v>
                </c:pt>
                <c:pt idx="1">
                  <c:v>2.202</c:v>
                </c:pt>
                <c:pt idx="2">
                  <c:v>2.3079999999999998</c:v>
                </c:pt>
                <c:pt idx="3">
                  <c:v>1.4532</c:v>
                </c:pt>
                <c:pt idx="4">
                  <c:v>1.4651000000000001</c:v>
                </c:pt>
                <c:pt idx="5">
                  <c:v>1.493255743472423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'5Yr SAIFI and SAIDI'!$D$34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0-66CC-419D-BC1D-E8589085745B}"/>
                      </c:ext>
                    </c:extLst>
                  </c15:dLbl>
                </c15:categoryFilterException>
                <c15:categoryFilterException>
                  <c15:sqref>'5Yr SAIFI and SAIDI'!$D$37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="http://schemas.microsoft.com/office/drawing/2014/chart">
                      <c:ext uri="{CE6537A1-D6FC-4f65-9D91-7224C49458BB}"/>
                      <c:ext xmlns:c16="http://schemas.microsoft.com/office/drawing/2014/chart" uri="{C3380CC4-5D6E-409C-BE32-E72D297353CC}">
                        <c16:uniqueId val="{00000001-66CC-419D-BC1D-E8589085745B}"/>
                      </c:ext>
                    </c:extLst>
                  </c15:dLbl>
                </c15:categoryFilterException>
                <c15:categoryFilterException>
                  <c15:sqref>'5Yr SAIFI and SAIDI'!$D$39</c15:sqref>
                  <c15:dLbl>
                    <c:idx val="-1"/>
                    <c:layout>
                      <c:manualLayout>
                        <c:x val="-1.9657496673757109E-2"/>
                        <c:y val="-4.287812091275821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66CC-419D-BC1D-E8589085745B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8151-47CC-BBCB-E2E9DFFA5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8380016"/>
        <c:axId val="-11029239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'5Yr SAIFI and SAIDI'!$H$22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2225" cap="rnd">
                    <a:solidFill>
                      <a:schemeClr val="accent3"/>
                    </a:solidFill>
                    <a:prstDash val="sysDot"/>
                  </a:ln>
                  <a:effectLst>
                    <a:glow rad="139700">
                      <a:schemeClr val="accent3"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7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50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'5Yr SAIFI and SAIDI'!$A$34:$A$48</c15:sqref>
                        </c15:fullRef>
                        <c15:formulaRef>
                          <c15:sqref>'5Yr SAIFI and SAIDI'!$A$43:$A$48</c15:sqref>
                        </c15:formulaRef>
                      </c:ext>
                    </c:extLst>
                    <c:strCach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 Projection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'5Yr SAIFI and SAIDI'!$H$34:$H$45</c15:sqref>
                        </c15:fullRef>
                        <c15:formulaRef>
                          <c15:sqref>'5Yr SAIFI and SAIDI'!$H$43:$H$45</c15:sqref>
                        </c15:formulaRef>
                      </c:ext>
                    </c:extLst>
                    <c:numCache>
                      <c:formatCode>0.00</c:formatCode>
                      <c:ptCount val="3"/>
                    </c:numCache>
                  </c:numRef>
                </c:val>
                <c:smooth val="0"/>
                <c:extLst>
                  <c:ext uri="{02D57815-91ED-43cb-92C2-25804820EDAC}">
                    <c15:categoryFilterExceptions>
                      <c15:categoryFilterException>
                        <c15:sqref>'5Yr SAIFI and SAIDI'!$H$38</c15:sqref>
                        <c15:dLbl>
                          <c:idx val="-1"/>
                          <c:layout>
                            <c:manualLayout>
                              <c:x val="3.8946159847306522E-3"/>
                              <c:y val="-2.6690218507775101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 xmlns:c16="http://schemas.microsoft.com/office/drawing/2014/chart"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6-66CC-419D-BC1D-E8589085745B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4-8151-47CC-BBCB-E2E9DFFA53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'5Yr SAIFI and SAIDI'!$E$22</c15:sqref>
                        </c15:formulaRef>
                      </c:ext>
                    </c:extLst>
                    <c:strCache>
                      <c:ptCount val="1"/>
                      <c:pt idx="0">
                        <c:v>5-Year Avg. SAIFI (right)</c:v>
                      </c:pt>
                    </c:strCache>
                  </c:strRef>
                </c:tx>
                <c:spPr>
                  <a:ln w="22225" cap="rnd">
                    <a:solidFill>
                      <a:schemeClr val="accent5"/>
                    </a:solidFill>
                  </a:ln>
                  <a:effectLst>
                    <a:glow rad="139700">
                      <a:schemeClr val="accent5">
                        <a:satMod val="175000"/>
                        <a:alpha val="14000"/>
                      </a:schemeClr>
                    </a:glow>
                  </a:effectLst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'5Yr SAIFI and SAIDI'!$A$34:$A$48</c15:sqref>
                        </c15:fullRef>
                        <c15:formulaRef>
                          <c15:sqref>'5Yr SAIFI and SAIDI'!$A$43:$A$48</c15:sqref>
                        </c15:formulaRef>
                      </c:ext>
                    </c:extLst>
                    <c:strCache>
                      <c:ptCount val="6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  <c:pt idx="5">
                        <c:v>2025 Projection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'5Yr SAIFI and SAIDI'!$E$34:$E$48</c15:sqref>
                        </c15:fullRef>
                        <c15:formulaRef>
                          <c15:sqref>'5Yr SAIFI and SAIDI'!$E$43:$E$48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1.5764</c:v>
                      </c:pt>
                      <c:pt idx="1">
                        <c:v>1.8892</c:v>
                      </c:pt>
                      <c:pt idx="2">
                        <c:v>2.0287999999999999</c:v>
                      </c:pt>
                      <c:pt idx="3">
                        <c:v>1.8848999999999998</c:v>
                      </c:pt>
                      <c:pt idx="4">
                        <c:v>1.80094</c:v>
                      </c:pt>
                      <c:pt idx="5">
                        <c:v>1.7843111486944845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932-491F-8D15-97880198E167}"/>
                  </c:ext>
                </c:extLst>
              </c15:ser>
            </c15:filteredLineSeries>
          </c:ext>
        </c:extLst>
      </c:lineChart>
      <c:catAx>
        <c:axId val="-11972468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in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  <a:alpha val="25000"/>
                    </a:schemeClr>
                  </a:gs>
                  <a:gs pos="0">
                    <a:schemeClr val="dk1">
                      <a:lumMod val="65000"/>
                      <a:lumOff val="35000"/>
                      <a:alpha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2934320"/>
        <c:crosses val="autoZero"/>
        <c:auto val="1"/>
        <c:lblAlgn val="ctr"/>
        <c:lblOffset val="100"/>
        <c:noMultiLvlLbl val="0"/>
      </c:catAx>
      <c:valAx>
        <c:axId val="-1102934320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in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  <a:alpha val="25000"/>
                    </a:schemeClr>
                  </a:gs>
                  <a:gs pos="0">
                    <a:schemeClr val="dk1">
                      <a:lumMod val="65000"/>
                      <a:lumOff val="35000"/>
                      <a:alpha val="25000"/>
                    </a:schemeClr>
                  </a:gs>
                </a:gsLst>
                <a:lin ang="5400000" scaled="0"/>
              </a:gra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7246800"/>
        <c:crosses val="autoZero"/>
        <c:crossBetween val="between"/>
      </c:valAx>
      <c:valAx>
        <c:axId val="-1102923984"/>
        <c:scaling>
          <c:orientation val="minMax"/>
          <c:min val="0.4"/>
        </c:scaling>
        <c:delete val="0"/>
        <c:axPos val="r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8380016"/>
        <c:crosses val="max"/>
        <c:crossBetween val="between"/>
      </c:valAx>
      <c:catAx>
        <c:axId val="-1108380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2923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1805460733592"/>
          <c:y val="5.7567746238685311E-2"/>
          <c:w val="0.80117174659525936"/>
          <c:h val="0.81498157533866911"/>
        </c:manualLayout>
      </c:layout>
      <c:lineChart>
        <c:grouping val="standard"/>
        <c:varyColors val="0"/>
        <c:ser>
          <c:idx val="1"/>
          <c:order val="0"/>
          <c:tx>
            <c:strRef>
              <c:f>'5Yr SAIFI and SAIDI'!$G$22</c:f>
              <c:strCache>
                <c:ptCount val="1"/>
                <c:pt idx="0">
                  <c:v>5-Year Avg. SAIDI (left)</c:v>
                </c:pt>
              </c:strCache>
            </c:strRef>
          </c:tx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0593-471F-8ECF-10E33EC438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'5Yr SAIFI and SAIDI'!$A$37:$A$48</c:f>
              <c:strCach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 Projection</c:v>
                </c:pt>
              </c:strCache>
            </c:strRef>
          </c:cat>
          <c:val>
            <c:numRef>
              <c:f>'5Yr SAIFI and SAIDI'!$G$37:$G$48</c:f>
              <c:numCache>
                <c:formatCode>0.00</c:formatCode>
                <c:ptCount val="12"/>
                <c:pt idx="6">
                  <c:v>181.64</c:v>
                </c:pt>
                <c:pt idx="7">
                  <c:v>318.64940000000001</c:v>
                </c:pt>
                <c:pt idx="8">
                  <c:v>338.61573333333337</c:v>
                </c:pt>
                <c:pt idx="9">
                  <c:v>308.85352499999999</c:v>
                </c:pt>
                <c:pt idx="10">
                  <c:v>288.59854000000001</c:v>
                </c:pt>
                <c:pt idx="11">
                  <c:v>301.21476459152393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3-471F-8ECF-10E33EC43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08379472"/>
        <c:axId val="-1157624464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'5Yr SAIFI and SAIDI'!$I$22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63500">
                    <a:prstDash val="sysDot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'5Yr SAIFI and SAIDI'!$A$37:$A$48</c15:sqref>
                        </c15:formulaRef>
                      </c:ext>
                    </c:extLst>
                    <c:strCache>
                      <c:ptCount val="12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 Projection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'5Yr SAIFI and SAIDI'!$I$37:$I$45</c15:sqref>
                        </c15:formulaRef>
                      </c:ext>
                    </c:extLst>
                    <c:numCache>
                      <c:formatCode>0.00</c:formatCode>
                      <c:ptCount val="9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0593-471F-8ECF-10E33EC438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0"/>
          <c:order val="1"/>
          <c:tx>
            <c:strRef>
              <c:f>'5Yr SAIFI and SAIDI'!$E$22</c:f>
              <c:strCache>
                <c:ptCount val="1"/>
                <c:pt idx="0">
                  <c:v>5-Year Avg. SAIFI (right)</c:v>
                </c:pt>
              </c:strCache>
            </c:strRef>
          </c:tx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0593-471F-8ECF-10E33EC438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'5Yr SAIFI and SAIDI'!$A$37:$A$48</c:f>
              <c:strCach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 Projection</c:v>
                </c:pt>
              </c:strCache>
            </c:strRef>
          </c:cat>
          <c:val>
            <c:numRef>
              <c:f>'5Yr SAIFI and SAIDI'!$E$37:$E$48</c:f>
              <c:numCache>
                <c:formatCode>0.00</c:formatCode>
                <c:ptCount val="12"/>
                <c:pt idx="6">
                  <c:v>1.5764</c:v>
                </c:pt>
                <c:pt idx="7">
                  <c:v>1.8892</c:v>
                </c:pt>
                <c:pt idx="8">
                  <c:v>2.0287999999999999</c:v>
                </c:pt>
                <c:pt idx="9">
                  <c:v>1.8848999999999998</c:v>
                </c:pt>
                <c:pt idx="10">
                  <c:v>1.80094</c:v>
                </c:pt>
                <c:pt idx="11">
                  <c:v>1.7843111486944845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93-471F-8ECF-10E33EC43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3048192"/>
        <c:axId val="-136681670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'5Yr SAIFI and SAIDI'!$H$22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63500">
                    <a:prstDash val="sysDot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'5Yr SAIFI and SAIDI'!$A$37:$A$48</c15:sqref>
                        </c15:formulaRef>
                      </c:ext>
                    </c:extLst>
                    <c:strCache>
                      <c:ptCount val="12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 Projection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'5Yr SAIFI and SAIDI'!$H$37:$H$45</c15:sqref>
                        </c15:formulaRef>
                      </c:ext>
                    </c:extLst>
                    <c:numCache>
                      <c:formatCode>0.00</c:formatCode>
                      <c:ptCount val="9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0593-471F-8ECF-10E33EC43829}"/>
                  </c:ext>
                </c:extLst>
              </c15:ser>
            </c15:filteredLineSeries>
          </c:ext>
        </c:extLst>
      </c:lineChar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1108379472"/>
        <c:axId val="-1157624464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'5Yr SAIFI and SAIDI'!$F$22</c15:sqref>
                        </c15:formulaRef>
                      </c:ext>
                    </c:extLst>
                    <c:strCache>
                      <c:ptCount val="1"/>
                      <c:pt idx="0">
                        <c:v>Sum of SAIDI (left)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strRef>
                    <c:extLst>
                      <c:ext uri="{02D57815-91ED-43cb-92C2-25804820EDAC}">
                        <c15:formulaRef>
                          <c15:sqref>'5Yr SAIFI and SAIDI'!$A$37:$A$48</c15:sqref>
                        </c15:formulaRef>
                      </c:ext>
                    </c:extLst>
                    <c:strCache>
                      <c:ptCount val="12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 Projection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'5Yr SAIFI and SAIDI'!$F$37:$F$48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6">
                        <c:v>181.64</c:v>
                      </c:pt>
                      <c:pt idx="7">
                        <c:v>455.65879999999999</c:v>
                      </c:pt>
                      <c:pt idx="8">
                        <c:v>378.54840000000002</c:v>
                      </c:pt>
                      <c:pt idx="9">
                        <c:v>219.5669</c:v>
                      </c:pt>
                      <c:pt idx="10">
                        <c:v>207.57859999999999</c:v>
                      </c:pt>
                      <c:pt idx="11">
                        <c:v>244.72112295761951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7-0593-471F-8ECF-10E33EC43829}"/>
                  </c:ext>
                </c:extLst>
              </c15:ser>
            </c15:filteredScatterSeries>
          </c:ext>
        </c:extLst>
      </c:scatterChar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923048192"/>
        <c:axId val="-1366816704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'5Yr SAIFI and SAIDI'!$D$22</c15:sqref>
                        </c15:formulaRef>
                      </c:ext>
                    </c:extLst>
                    <c:strCache>
                      <c:ptCount val="1"/>
                      <c:pt idx="0">
                        <c:v>Sum of SAIFI (right)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strRef>
                    <c:extLst>
                      <c:ext uri="{02D57815-91ED-43cb-92C2-25804820EDAC}">
                        <c15:formulaRef>
                          <c15:sqref>'5Yr SAIFI and SAIDI'!$A$37:$A$48</c15:sqref>
                        </c15:formulaRef>
                      </c:ext>
                    </c:extLst>
                    <c:strCache>
                      <c:ptCount val="12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  <c:pt idx="8">
                        <c:v>2022</c:v>
                      </c:pt>
                      <c:pt idx="9">
                        <c:v>2023</c:v>
                      </c:pt>
                      <c:pt idx="10">
                        <c:v>2024</c:v>
                      </c:pt>
                      <c:pt idx="11">
                        <c:v>2025 Projection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'5Yr SAIFI and SAIDI'!$D$37:$D$48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6">
                        <c:v>1.5764</c:v>
                      </c:pt>
                      <c:pt idx="7">
                        <c:v>2.202</c:v>
                      </c:pt>
                      <c:pt idx="8">
                        <c:v>2.3079999999999998</c:v>
                      </c:pt>
                      <c:pt idx="9">
                        <c:v>1.4532</c:v>
                      </c:pt>
                      <c:pt idx="10">
                        <c:v>1.4651000000000001</c:v>
                      </c:pt>
                      <c:pt idx="11">
                        <c:v>1.493255743472423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0593-471F-8ECF-10E33EC43829}"/>
                  </c:ext>
                </c:extLst>
              </c15:ser>
            </c15:filteredScatterSeries>
          </c:ext>
        </c:extLst>
      </c:scatterChart>
      <c:catAx>
        <c:axId val="-110837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-1157624464"/>
        <c:crosses val="autoZero"/>
        <c:auto val="1"/>
        <c:lblAlgn val="ctr"/>
        <c:lblOffset val="100"/>
        <c:noMultiLvlLbl val="0"/>
      </c:catAx>
      <c:valAx>
        <c:axId val="-1157624464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/>
                  <a:t>SAIDI</a:t>
                </a:r>
              </a:p>
            </c:rich>
          </c:tx>
          <c:layout>
            <c:manualLayout>
              <c:xMode val="edge"/>
              <c:yMode val="edge"/>
              <c:x val="1.6302687469874975E-2"/>
              <c:y val="0.5460479062856711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-1108379472"/>
        <c:crosses val="autoZero"/>
        <c:crossBetween val="between"/>
      </c:valAx>
      <c:valAx>
        <c:axId val="-1366816704"/>
        <c:scaling>
          <c:orientation val="minMax"/>
          <c:min val="0.5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2400"/>
                </a:pPr>
                <a:r>
                  <a:rPr lang="en-US" sz="2400"/>
                  <a:t>SAIFI</a:t>
                </a:r>
              </a:p>
            </c:rich>
          </c:tx>
          <c:layout>
            <c:manualLayout>
              <c:xMode val="edge"/>
              <c:yMode val="edge"/>
              <c:x val="0.95427943719771802"/>
              <c:y val="0.244721141467879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-923048192"/>
        <c:crosses val="max"/>
        <c:crossBetween val="between"/>
      </c:valAx>
      <c:catAx>
        <c:axId val="-92304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6681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7.8802728230705804E-2"/>
          <c:y val="8.3753355469493741E-3"/>
          <c:w val="0.85300973927950297"/>
          <c:h val="3.4321061603147004E-2"/>
        </c:manualLayout>
      </c:layout>
      <c:overlay val="0"/>
      <c:txPr>
        <a:bodyPr/>
        <a:lstStyle/>
        <a:p>
          <a:pPr>
            <a:defRPr sz="20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'5Yr SAIFI and SAIDI'!$J$22</c:f>
              <c:strCache>
                <c:ptCount val="1"/>
              </c:strCache>
            </c:strRef>
          </c:tx>
          <c:spPr>
            <a:solidFill>
              <a:srgbClr val="FF0000">
                <a:alpha val="4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826014466324892E-2"/>
                  <c:y val="4.14851170820302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C-474F-8C41-EDE521C132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C-474F-8C41-EDE521C1327D}"/>
                </c:ext>
              </c:extLst>
            </c:dLbl>
            <c:dLbl>
              <c:idx val="2"/>
              <c:layout>
                <c:manualLayout>
                  <c:x val="3.9618624277313379E-2"/>
                  <c:y val="5.37056450438025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EC-474F-8C41-EDE521C132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EC-474F-8C41-EDE521C1327D}"/>
                </c:ext>
              </c:extLst>
            </c:dLbl>
            <c:dLbl>
              <c:idx val="4"/>
              <c:layout>
                <c:manualLayout>
                  <c:x val="4.1692910376188108E-2"/>
                  <c:y val="4.43276402944775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C-474F-8C41-EDE521C132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C-474F-8C41-EDE521C1327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'5Yr SAIFI and SAIDI'!$A$37:$A$48</c:f>
              <c:strCach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 Projection</c:v>
                </c:pt>
              </c:strCache>
            </c:strRef>
          </c:cat>
          <c:val>
            <c:numRef>
              <c:f>'5Yr SAIFI and SAIDI'!$J$37:$J$45</c:f>
              <c:numCache>
                <c:formatCode>0.00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6-15EC-474F-8C41-EDE521C1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-923057984"/>
        <c:axId val="-923047648"/>
      </c:barChart>
      <c:scatterChart>
        <c:scatterStyle val="lineMarker"/>
        <c:varyColors val="0"/>
        <c:ser>
          <c:idx val="0"/>
          <c:order val="0"/>
          <c:tx>
            <c:strRef>
              <c:f>'5Yr SAIFI and SAIDI'!$D$22</c:f>
              <c:strCache>
                <c:ptCount val="1"/>
                <c:pt idx="0">
                  <c:v>Sum of SAIFI (right)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0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02718020284787E-2"/>
                  <c:y val="-8.87198941788226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EC-474F-8C41-EDE521C1327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EC-474F-8C41-EDE521C1327D}"/>
                </c:ext>
              </c:extLst>
            </c:dLbl>
            <c:dLbl>
              <c:idx val="2"/>
              <c:layout>
                <c:manualLayout>
                  <c:x val="1.1205602212885786E-2"/>
                  <c:y val="-4.435994708941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EC-474F-8C41-EDE521C1327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EC-474F-8C41-EDE521C1327D}"/>
                </c:ext>
              </c:extLst>
            </c:dLbl>
            <c:dLbl>
              <c:idx val="4"/>
              <c:layout>
                <c:manualLayout>
                  <c:x val="1.4606241645804636E-2"/>
                  <c:y val="-7.709154833822257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EC-474F-8C41-EDE521C1327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strRef>
              <c:f>'5Yr SAIFI and SAIDI'!$A$37:$A$48</c:f>
              <c:strCach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 Projection</c:v>
                </c:pt>
              </c:strCache>
            </c:strRef>
          </c:xVal>
          <c:yVal>
            <c:numRef>
              <c:f>'5Yr SAIFI and SAIDI'!$D$37:$D$48</c:f>
              <c:numCache>
                <c:formatCode>0.00</c:formatCode>
                <c:ptCount val="12"/>
                <c:pt idx="6">
                  <c:v>1.5764</c:v>
                </c:pt>
                <c:pt idx="7">
                  <c:v>2.202</c:v>
                </c:pt>
                <c:pt idx="8">
                  <c:v>2.3079999999999998</c:v>
                </c:pt>
                <c:pt idx="9">
                  <c:v>1.4532</c:v>
                </c:pt>
                <c:pt idx="10">
                  <c:v>1.4651000000000001</c:v>
                </c:pt>
                <c:pt idx="11">
                  <c:v>1.493255743472423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5EC-474F-8C41-EDE521C1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3057984"/>
        <c:axId val="-923047648"/>
      </c:scatterChart>
      <c:catAx>
        <c:axId val="-9230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23047648"/>
        <c:crosses val="autoZero"/>
        <c:auto val="1"/>
        <c:lblAlgn val="ctr"/>
        <c:lblOffset val="100"/>
        <c:noMultiLvlLbl val="0"/>
      </c:catAx>
      <c:valAx>
        <c:axId val="-92304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2305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'5Yr SAIFI and SAIDI'!$K$22</c:f>
              <c:strCache>
                <c:ptCount val="1"/>
              </c:strCache>
            </c:strRef>
          </c:tx>
          <c:spPr>
            <a:solidFill>
              <a:srgbClr val="FF0000">
                <a:alpha val="4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5.0037069030106227E-2"/>
                  <c:y val="7.88333302296588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8-4D24-A269-8D2838D8B9B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'5Yr SAIFI and SAIDI'!$A$37:$A$48</c:f>
              <c:strCach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 Projection</c:v>
                </c:pt>
              </c:strCache>
            </c:strRef>
          </c:cat>
          <c:val>
            <c:numRef>
              <c:f>'5Yr SAIFI and SAIDI'!$K$37:$K$45</c:f>
              <c:numCache>
                <c:formatCode>0.00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1-A298-4D24-A269-8D2838D8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-923043296"/>
        <c:axId val="-923057440"/>
      </c:barChart>
      <c:scatterChart>
        <c:scatterStyle val="lineMarker"/>
        <c:varyColors val="0"/>
        <c:ser>
          <c:idx val="0"/>
          <c:order val="0"/>
          <c:tx>
            <c:strRef>
              <c:f>'5Yr SAIFI and SAIDI'!$F$22</c:f>
              <c:strCache>
                <c:ptCount val="1"/>
                <c:pt idx="0">
                  <c:v>Sum of SAIDI (left)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27000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2.1876194387543738E-2"/>
                  <c:y val="1.833333261154858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8-4D24-A269-8D2838D8B9B7}"/>
                </c:ext>
              </c:extLst>
            </c:dLbl>
            <c:dLbl>
              <c:idx val="5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8-4D24-A269-8D2838D8B9B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xVal>
            <c:strRef>
              <c:f>'5Yr SAIFI and SAIDI'!$A$37:$A$48</c:f>
              <c:strCache>
                <c:ptCount val="1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 Projection</c:v>
                </c:pt>
              </c:strCache>
            </c:strRef>
          </c:xVal>
          <c:yVal>
            <c:numRef>
              <c:f>'5Yr SAIFI and SAIDI'!$F$37:$F$48</c:f>
              <c:numCache>
                <c:formatCode>0.00</c:formatCode>
                <c:ptCount val="12"/>
                <c:pt idx="6">
                  <c:v>181.64</c:v>
                </c:pt>
                <c:pt idx="7">
                  <c:v>455.65879999999999</c:v>
                </c:pt>
                <c:pt idx="8">
                  <c:v>378.54840000000002</c:v>
                </c:pt>
                <c:pt idx="9">
                  <c:v>219.5669</c:v>
                </c:pt>
                <c:pt idx="10">
                  <c:v>207.57859999999999</c:v>
                </c:pt>
                <c:pt idx="11">
                  <c:v>244.72112295761951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98-4D24-A269-8D2838D8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3043296"/>
        <c:axId val="-923057440"/>
      </c:scatterChart>
      <c:catAx>
        <c:axId val="-9230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23057440"/>
        <c:crosses val="autoZero"/>
        <c:auto val="1"/>
        <c:lblAlgn val="ctr"/>
        <c:lblOffset val="100"/>
        <c:noMultiLvlLbl val="0"/>
      </c:catAx>
      <c:valAx>
        <c:axId val="-92305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2304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 5 Yr SAIFI and SAIDI through CY25 06302025.xlsx]CAUSE!PivotTable1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Outage Causes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marker>
          <c:symbol val="none"/>
        </c:marker>
        <c:dLbl>
          <c:idx val="0"/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2.2952529994783515E-2"/>
              <c:y val="-2.1192050033262064E-2"/>
            </c:manualLayout>
          </c:layout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dLbl>
          <c:idx val="0"/>
          <c:layout>
            <c:manualLayout>
              <c:x val="4.3497631611919406E-2"/>
              <c:y val="-4.8855257804612584E-2"/>
            </c:manualLayout>
          </c:layout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7.546415459396881E-2"/>
              <c:y val="-2.2172994942789247E-2"/>
            </c:manualLayout>
          </c:layout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1.2084592145015106E-2"/>
              <c:y val="1.4618545178498768E-2"/>
            </c:manualLayout>
          </c:layout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90000"/>
            </a:schemeClr>
          </a:solidFill>
          <a:ln w="19050">
            <a:solidFill>
              <a:schemeClr val="accent1">
                <a:lumMod val="75000"/>
              </a:schemeClr>
            </a:solidFill>
          </a:ln>
          <a:effectLst>
            <a:innerShdw blurRad="114300">
              <a:schemeClr val="accent1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1">
                <a:lumMod val="75000"/>
              </a:schemeClr>
            </a:contourClr>
          </a:sp3d>
        </c:spPr>
      </c:pivotFmt>
      <c:pivotFmt>
        <c:idx val="7"/>
        <c:spPr>
          <a:solidFill>
            <a:schemeClr val="accent2">
              <a:alpha val="90000"/>
            </a:schemeClr>
          </a:solidFill>
          <a:ln w="19050">
            <a:solidFill>
              <a:schemeClr val="accent2">
                <a:lumMod val="75000"/>
              </a:schemeClr>
            </a:solidFill>
          </a:ln>
          <a:effectLst>
            <a:innerShdw blurRad="114300">
              <a:schemeClr val="accent2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2">
                <a:lumMod val="75000"/>
              </a:schemeClr>
            </a:contourClr>
          </a:sp3d>
        </c:spPr>
      </c:pivotFmt>
      <c:pivotFmt>
        <c:idx val="8"/>
      </c:pivotFmt>
      <c:pivotFmt>
        <c:idx val="9"/>
        <c:dLbl>
          <c:idx val="0"/>
          <c:layout>
            <c:manualLayout>
              <c:x val="1.3773580417251376E-3"/>
              <c:y val="-9.4529901543522754E-2"/>
            </c:manualLayout>
          </c:layout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0.11267605633802809"/>
              <c:y val="7.0640166777540207E-3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-7.7203964527908189E-2"/>
              <c:y val="-2.82560667110161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6.6802081394501944E-2"/>
              <c:y val="-1.4618545178498768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C0504D"/>
              </a:solidFill>
              <a:round/>
            </a:ln>
            <a:effectLst>
              <a:outerShdw blurRad="50800" dist="38100" dir="2700000" algn="tl" rotWithShape="0">
                <a:srgbClr val="C0504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2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9BBB59"/>
              </a:solidFill>
              <a:round/>
            </a:ln>
            <a:effectLst>
              <a:outerShdw blurRad="50800" dist="38100" dir="2700000" algn="tl" rotWithShape="0">
                <a:srgbClr val="9BBB59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3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solidFill>
            <a:schemeClr val="accent1">
              <a:alpha val="90000"/>
            </a:schemeClr>
          </a:solidFill>
          <a:ln w="19050">
            <a:solidFill>
              <a:schemeClr val="accent1">
                <a:lumMod val="75000"/>
              </a:schemeClr>
            </a:solidFill>
          </a:ln>
          <a:effectLst>
            <a:innerShdw blurRad="114300">
              <a:schemeClr val="accent1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1">
                <a:lumMod val="75000"/>
              </a:schemeClr>
            </a:contourClr>
          </a:sp3d>
        </c:spPr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  <c:spPr>
          <a:solidFill>
            <a:schemeClr val="accent1">
              <a:alpha val="90000"/>
            </a:schemeClr>
          </a:solidFill>
          <a:ln w="19050">
            <a:solidFill>
              <a:schemeClr val="accent1">
                <a:lumMod val="75000"/>
              </a:schemeClr>
            </a:solidFill>
          </a:ln>
          <a:effectLst>
            <a:innerShdw blurRad="114300">
              <a:schemeClr val="accent1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1">
                <a:lumMod val="75000"/>
              </a:schemeClr>
            </a:contourClr>
          </a:sp3d>
        </c:spPr>
      </c:pivotFmt>
      <c:pivotFmt>
        <c:idx val="26"/>
      </c:pivotFmt>
      <c:pivotFmt>
        <c:idx val="27"/>
      </c:pivotFmt>
      <c:pivotFmt>
        <c:idx val="28"/>
      </c:pivotFmt>
      <c:pivotFmt>
        <c:idx val="29"/>
        <c:dLbl>
          <c:idx val="0"/>
          <c:layout>
            <c:manualLayout>
              <c:x val="0.17557606845802368"/>
              <c:y val="-1.481040676367067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2332990750256937E-2"/>
              <c:y val="-8.0401998481743217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8.8510115940889214E-2"/>
              <c:y val="-3.3019195181247525E-2"/>
            </c:manualLayout>
          </c:layout>
          <c:tx>
            <c:rich>
              <a:bodyPr/>
              <a:lstStyle/>
              <a:p>
                <a:fld id="{EB073429-24FB-4088-ABE4-8F1582DF2EFE}" type="CATEGORYNAME">
                  <a:rPr lang="en-US" b="1"/>
                  <a:pPr/>
                  <a:t>[CATEGORY NAME]</a:t>
                </a:fld>
                <a:r>
                  <a:rPr lang="en-US" baseline="0"/>
                  <a:t>
</a:t>
                </a:r>
                <a:fld id="{271B99C4-5EC1-4F8F-95B4-357BAB323507}" type="PERCENTAGE">
                  <a:rPr lang="en-US" baseline="0"/>
                  <a:pPr/>
                  <a:t>[PERCENTAGE]</a:t>
                </a:fld>
                <a:endParaRPr lang="en-US" baseline="0"/>
              </a:p>
            </c:rich>
          </c:tx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2"/>
        <c:dLbl>
          <c:idx val="0"/>
          <c:layout>
            <c:manualLayout>
              <c:x val="1.4388489208633094E-2"/>
              <c:y val="-3.6546362946247085E-3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8479355488418936E-2"/>
              <c:y val="-1.82731814731234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0.10669140677656977"/>
              <c:y val="-2.3952831594935078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9.2994420334779906E-2"/>
              <c:y val="-1.1040572510191521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1.4098690835850993E-2"/>
              <c:y val="-8.4056634776367919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0.1745528757488857"/>
              <c:y val="-1.4746543778801852E-2"/>
            </c:manualLayout>
          </c:layout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510152044974874"/>
                  <c:h val="0.14477854784281"/>
                </c:manualLayout>
              </c15:layout>
            </c:ext>
          </c:extLst>
        </c:dLbl>
      </c:pivotFmt>
      <c:pivotFmt>
        <c:idx val="38"/>
        <c:dLbl>
          <c:idx val="0"/>
          <c:layout>
            <c:manualLayout>
              <c:x val="-5.0185873605947957E-2"/>
              <c:y val="-1.46185451784987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7.0631970260223054E-2"/>
              <c:y val="-3.3500445700718902E-17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3">
              <a:alpha val="90000"/>
            </a:schemeClr>
          </a:solidFill>
          <a:ln w="19050">
            <a:solidFill>
              <a:schemeClr val="accent3">
                <a:lumMod val="75000"/>
              </a:schemeClr>
            </a:solidFill>
          </a:ln>
          <a:effectLst>
            <a:innerShdw blurRad="114300">
              <a:schemeClr val="accent3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3">
                <a:lumMod val="75000"/>
              </a:schemeClr>
            </a:contourClr>
          </a:sp3d>
        </c:spPr>
      </c:pivotFmt>
      <c:pivotFmt>
        <c:idx val="41"/>
        <c:spPr>
          <a:solidFill>
            <a:schemeClr val="accent4">
              <a:alpha val="90000"/>
            </a:schemeClr>
          </a:solidFill>
          <a:ln w="19050">
            <a:solidFill>
              <a:schemeClr val="accent4">
                <a:lumMod val="75000"/>
              </a:schemeClr>
            </a:solidFill>
          </a:ln>
          <a:effectLst>
            <a:innerShdw blurRad="114300">
              <a:schemeClr val="accent4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4">
                <a:lumMod val="75000"/>
              </a:schemeClr>
            </a:contourClr>
          </a:sp3d>
        </c:spPr>
      </c:pivotFmt>
      <c:pivotFmt>
        <c:idx val="42"/>
        <c:spPr>
          <a:solidFill>
            <a:schemeClr val="accent5">
              <a:alpha val="90000"/>
            </a:schemeClr>
          </a:solidFill>
          <a:ln w="19050">
            <a:solidFill>
              <a:schemeClr val="accent5">
                <a:lumMod val="75000"/>
              </a:schemeClr>
            </a:solidFill>
          </a:ln>
          <a:effectLst>
            <a:innerShdw blurRad="114300">
              <a:schemeClr val="accent5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5">
                <a:lumMod val="75000"/>
              </a:schemeClr>
            </a:contourClr>
          </a:sp3d>
        </c:spPr>
      </c:pivotFmt>
      <c:pivotFmt>
        <c:idx val="43"/>
        <c:spPr>
          <a:solidFill>
            <a:schemeClr val="accent6">
              <a:alpha val="90000"/>
            </a:schemeClr>
          </a:solidFill>
          <a:ln w="19050">
            <a:solidFill>
              <a:schemeClr val="accent6">
                <a:lumMod val="75000"/>
              </a:schemeClr>
            </a:solidFill>
          </a:ln>
          <a:effectLst>
            <a:innerShdw blurRad="114300">
              <a:schemeClr val="accent6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6">
                <a:lumMod val="75000"/>
              </a:schemeClr>
            </a:contourClr>
          </a:sp3d>
        </c:spPr>
      </c:pivotFmt>
      <c:pivotFmt>
        <c:idx val="44"/>
        <c:dLbl>
          <c:idx val="0"/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4F81BD"/>
              </a:solidFill>
              <a:round/>
            </a:ln>
            <a:effectLst>
              <a:outerShdw blurRad="50800" dist="38100" dir="2700000" algn="tl" rotWithShape="0">
                <a:srgbClr val="4F81B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2">
              <a:alpha val="90000"/>
            </a:schemeClr>
          </a:solidFill>
          <a:ln w="19050">
            <a:solidFill>
              <a:schemeClr val="accent2">
                <a:lumMod val="75000"/>
              </a:schemeClr>
            </a:solidFill>
          </a:ln>
          <a:effectLst>
            <a:innerShdw blurRad="114300">
              <a:schemeClr val="accent2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2">
                <a:lumMod val="75000"/>
              </a:schemeClr>
            </a:contourClr>
          </a:sp3d>
        </c:spPr>
      </c:pivotFmt>
      <c:pivotFmt>
        <c:idx val="46"/>
        <c:spPr>
          <a:solidFill>
            <a:schemeClr val="accent3">
              <a:alpha val="90000"/>
            </a:schemeClr>
          </a:solidFill>
          <a:ln w="19050">
            <a:solidFill>
              <a:schemeClr val="accent3">
                <a:lumMod val="75000"/>
              </a:schemeClr>
            </a:solidFill>
          </a:ln>
          <a:effectLst>
            <a:innerShdw blurRad="114300">
              <a:schemeClr val="accent3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3">
                <a:lumMod val="75000"/>
              </a:schemeClr>
            </a:contourClr>
          </a:sp3d>
        </c:spPr>
      </c:pivotFmt>
      <c:pivotFmt>
        <c:idx val="47"/>
        <c:spPr>
          <a:solidFill>
            <a:schemeClr val="accent4">
              <a:alpha val="90000"/>
            </a:schemeClr>
          </a:solidFill>
          <a:ln w="19050">
            <a:solidFill>
              <a:schemeClr val="accent4">
                <a:lumMod val="75000"/>
              </a:schemeClr>
            </a:solidFill>
          </a:ln>
          <a:effectLst>
            <a:innerShdw blurRad="114300">
              <a:schemeClr val="accent4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4">
                <a:lumMod val="75000"/>
              </a:schemeClr>
            </a:contourClr>
          </a:sp3d>
        </c:spPr>
      </c:pivotFmt>
      <c:pivotFmt>
        <c:idx val="48"/>
        <c:spPr>
          <a:solidFill>
            <a:schemeClr val="accent5">
              <a:alpha val="90000"/>
            </a:schemeClr>
          </a:solidFill>
          <a:ln w="19050">
            <a:solidFill>
              <a:schemeClr val="accent5">
                <a:lumMod val="75000"/>
              </a:schemeClr>
            </a:solidFill>
          </a:ln>
          <a:effectLst>
            <a:innerShdw blurRad="114300">
              <a:schemeClr val="accent5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5">
                <a:lumMod val="75000"/>
              </a:schemeClr>
            </a:contourClr>
          </a:sp3d>
        </c:spPr>
      </c:pivotFmt>
      <c:pivotFmt>
        <c:idx val="49"/>
        <c:spPr>
          <a:solidFill>
            <a:schemeClr val="accent6">
              <a:alpha val="90000"/>
            </a:schemeClr>
          </a:solidFill>
          <a:ln w="19050">
            <a:solidFill>
              <a:schemeClr val="accent6">
                <a:lumMod val="75000"/>
              </a:schemeClr>
            </a:solidFill>
          </a:ln>
          <a:effectLst>
            <a:innerShdw blurRad="114300">
              <a:schemeClr val="accent6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6">
                <a:lumMod val="75000"/>
              </a:schemeClr>
            </a:contourClr>
          </a:sp3d>
        </c:spPr>
      </c:pivotFmt>
      <c:pivotFmt>
        <c:idx val="50"/>
        <c:dLbl>
          <c:idx val="0"/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C0504D"/>
              </a:solidFill>
              <a:round/>
            </a:ln>
            <a:effectLst>
              <a:outerShdw blurRad="50800" dist="38100" dir="2700000" algn="tl" rotWithShape="0">
                <a:srgbClr val="C0504D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2">
              <a:alpha val="90000"/>
            </a:schemeClr>
          </a:solidFill>
          <a:ln w="19050">
            <a:solidFill>
              <a:schemeClr val="accent2">
                <a:lumMod val="75000"/>
              </a:schemeClr>
            </a:solidFill>
          </a:ln>
          <a:effectLst>
            <a:innerShdw blurRad="114300">
              <a:schemeClr val="accent2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2">
                <a:lumMod val="75000"/>
              </a:schemeClr>
            </a:contourClr>
          </a:sp3d>
        </c:spPr>
      </c:pivotFmt>
      <c:pivotFmt>
        <c:idx val="52"/>
        <c:spPr>
          <a:solidFill>
            <a:schemeClr val="accent3">
              <a:alpha val="90000"/>
            </a:schemeClr>
          </a:solidFill>
          <a:ln w="19050">
            <a:solidFill>
              <a:schemeClr val="accent3">
                <a:lumMod val="75000"/>
              </a:schemeClr>
            </a:solidFill>
          </a:ln>
          <a:effectLst>
            <a:innerShdw blurRad="114300">
              <a:schemeClr val="accent3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3">
                <a:lumMod val="75000"/>
              </a:schemeClr>
            </a:contourClr>
          </a:sp3d>
        </c:spPr>
      </c:pivotFmt>
      <c:pivotFmt>
        <c:idx val="53"/>
        <c:spPr>
          <a:solidFill>
            <a:schemeClr val="accent4">
              <a:alpha val="90000"/>
            </a:schemeClr>
          </a:solidFill>
          <a:ln w="19050">
            <a:solidFill>
              <a:schemeClr val="accent4">
                <a:lumMod val="75000"/>
              </a:schemeClr>
            </a:solidFill>
          </a:ln>
          <a:effectLst>
            <a:innerShdw blurRad="114300">
              <a:schemeClr val="accent4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4">
                <a:lumMod val="75000"/>
              </a:schemeClr>
            </a:contourClr>
          </a:sp3d>
        </c:spPr>
      </c:pivotFmt>
      <c:pivotFmt>
        <c:idx val="54"/>
        <c:spPr>
          <a:solidFill>
            <a:schemeClr val="accent5">
              <a:alpha val="90000"/>
            </a:schemeClr>
          </a:solidFill>
          <a:ln w="19050">
            <a:solidFill>
              <a:schemeClr val="accent5">
                <a:lumMod val="75000"/>
              </a:schemeClr>
            </a:solidFill>
          </a:ln>
          <a:effectLst>
            <a:innerShdw blurRad="114300">
              <a:schemeClr val="accent5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5">
                <a:lumMod val="75000"/>
              </a:schemeClr>
            </a:contourClr>
          </a:sp3d>
        </c:spPr>
      </c:pivotFmt>
      <c:pivotFmt>
        <c:idx val="55"/>
        <c:spPr>
          <a:solidFill>
            <a:schemeClr val="accent6">
              <a:alpha val="90000"/>
            </a:schemeClr>
          </a:solidFill>
          <a:ln w="19050">
            <a:solidFill>
              <a:schemeClr val="accent6">
                <a:lumMod val="75000"/>
              </a:schemeClr>
            </a:solidFill>
          </a:ln>
          <a:effectLst>
            <a:innerShdw blurRad="114300">
              <a:schemeClr val="accent6">
                <a:lumMod val="75000"/>
              </a:schemeClr>
            </a:innerShdw>
          </a:effectLst>
          <a:scene3d>
            <a:camera prst="orthographicFront"/>
            <a:lightRig rig="threePt" dir="t"/>
          </a:scene3d>
          <a:sp3d contourW="19050" prstMaterial="flat">
            <a:contourClr>
              <a:schemeClr val="accent6">
                <a:lumMod val="75000"/>
              </a:schemeClr>
            </a:contourClr>
          </a:sp3d>
        </c:spPr>
      </c:pivotFmt>
      <c:pivotFmt>
        <c:idx val="56"/>
        <c:dLbl>
          <c:idx val="0"/>
          <c:spPr>
            <a:solidFill>
              <a:sysClr val="window" lastClr="FFFFFF">
                <a:alpha val="90000"/>
              </a:sysClr>
            </a:solidFill>
            <a:ln w="12700" cap="flat" cmpd="sng" algn="ctr">
              <a:solidFill>
                <a:srgbClr val="9BBB59"/>
              </a:solidFill>
              <a:round/>
            </a:ln>
            <a:effectLst>
              <a:outerShdw blurRad="50800" dist="38100" dir="2700000" algn="tl" rotWithShape="0">
                <a:srgbClr val="9BBB59">
                  <a:lumMod val="75000"/>
                  <a:alpha val="40000"/>
                </a:srgb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accent1"/>
                  </a:solidFill>
                  <a:effectLst/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CAUSE!$B$5</c:f>
              <c:strCache>
                <c:ptCount val="1"/>
                <c:pt idx="0">
                  <c:v>Count of ID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C992-41CF-B50E-D88078EA7EB9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92-41CF-B50E-D88078EA7EB9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C992-41CF-B50E-D88078EA7EB9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92-41CF-B50E-D88078EA7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992-41CF-B50E-D88078EA7EB9}"/>
              </c:ext>
            </c:extLst>
          </c:dPt>
          <c:dPt>
            <c:idx val="5"/>
            <c:bubble3D val="0"/>
            <c:spPr>
              <a:solidFill>
                <a:schemeClr val="accent6">
                  <a:alpha val="9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>
                <a:innerShdw blurRad="114300">
                  <a:schemeClr val="accent6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6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92-41CF-B50E-D88078EA7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992-41CF-B50E-D88078EA7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992-41CF-B50E-D88078EA7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992-41CF-B50E-D88078EA7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31-816E-42EF-A4B4-7F2E55A099FB}"/>
              </c:ext>
            </c:extLst>
          </c:dPt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4F81BD"/>
                </a:solidFill>
                <a:round/>
              </a:ln>
              <a:effectLst>
                <a:outerShdw blurRad="50800" dist="38100" dir="2700000" algn="tl" rotWithShape="0">
                  <a:srgbClr val="4F81BD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CAUSE!$A$6:$A$12</c:f>
              <c:strCache>
                <c:ptCount val="6"/>
                <c:pt idx="0">
                  <c:v>Unknown</c:v>
                </c:pt>
                <c:pt idx="1">
                  <c:v>Other</c:v>
                </c:pt>
                <c:pt idx="2">
                  <c:v>Animal</c:v>
                </c:pt>
                <c:pt idx="3">
                  <c:v>Vegetation</c:v>
                </c:pt>
                <c:pt idx="4">
                  <c:v>Weather</c:v>
                </c:pt>
                <c:pt idx="5">
                  <c:v>Equipment </c:v>
                </c:pt>
              </c:strCache>
            </c:strRef>
          </c:cat>
          <c:val>
            <c:numRef>
              <c:f>CAUSE!$B$6:$B$12</c:f>
              <c:numCache>
                <c:formatCode>0</c:formatCode>
                <c:ptCount val="6"/>
                <c:pt idx="0">
                  <c:v>2</c:v>
                </c:pt>
                <c:pt idx="1">
                  <c:v>10</c:v>
                </c:pt>
                <c:pt idx="2">
                  <c:v>5</c:v>
                </c:pt>
                <c:pt idx="3">
                  <c:v>15</c:v>
                </c:pt>
                <c:pt idx="4">
                  <c:v>32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2-41CF-B50E-D88078EA7EB9}"/>
            </c:ext>
          </c:extLst>
        </c:ser>
        <c:ser>
          <c:idx val="1"/>
          <c:order val="1"/>
          <c:tx>
            <c:strRef>
              <c:f>CAUSE!$C$5</c:f>
              <c:strCache>
                <c:ptCount val="1"/>
                <c:pt idx="0">
                  <c:v>Sum of CI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33EE-412D-BC64-9B2EC4C44270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6-33EE-412D-BC64-9B2EC4C44270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33EE-412D-BC64-9B2EC4C44270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8-33EE-412D-BC64-9B2EC4C44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33EE-412D-BC64-9B2EC4C44270}"/>
              </c:ext>
            </c:extLst>
          </c:dPt>
          <c:dPt>
            <c:idx val="5"/>
            <c:bubble3D val="0"/>
            <c:spPr>
              <a:solidFill>
                <a:schemeClr val="accent6">
                  <a:alpha val="9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>
                <a:innerShdw blurRad="114300">
                  <a:schemeClr val="accent6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6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A-33EE-412D-BC64-9B2EC4C44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33EE-412D-BC64-9B2EC4C44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F-3867-4BA0-87C1-F1954C7289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3867-4BA0-87C1-F1954C7289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2BB4-4DFC-BC20-8D6C9A1F2206}"/>
              </c:ext>
            </c:extLst>
          </c:dPt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C0504D"/>
                </a:solidFill>
                <a:round/>
              </a:ln>
              <a:effectLst>
                <a:outerShdw blurRad="50800" dist="38100" dir="2700000" algn="tl" rotWithShape="0">
                  <a:srgbClr val="C0504D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CAUSE!$A$6:$A$12</c:f>
              <c:strCache>
                <c:ptCount val="6"/>
                <c:pt idx="0">
                  <c:v>Unknown</c:v>
                </c:pt>
                <c:pt idx="1">
                  <c:v>Other</c:v>
                </c:pt>
                <c:pt idx="2">
                  <c:v>Animal</c:v>
                </c:pt>
                <c:pt idx="3">
                  <c:v>Vegetation</c:v>
                </c:pt>
                <c:pt idx="4">
                  <c:v>Weather</c:v>
                </c:pt>
                <c:pt idx="5">
                  <c:v>Equipment </c:v>
                </c:pt>
              </c:strCache>
            </c:strRef>
          </c:cat>
          <c:val>
            <c:numRef>
              <c:f>CAUSE!$C$6:$C$12</c:f>
              <c:numCache>
                <c:formatCode>0</c:formatCode>
                <c:ptCount val="6"/>
                <c:pt idx="0">
                  <c:v>49</c:v>
                </c:pt>
                <c:pt idx="1">
                  <c:v>215</c:v>
                </c:pt>
                <c:pt idx="2">
                  <c:v>306</c:v>
                </c:pt>
                <c:pt idx="3">
                  <c:v>3677</c:v>
                </c:pt>
                <c:pt idx="4">
                  <c:v>8376</c:v>
                </c:pt>
                <c:pt idx="5">
                  <c:v>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EE-412D-BC64-9B2EC4C44270}"/>
            </c:ext>
          </c:extLst>
        </c:ser>
        <c:ser>
          <c:idx val="2"/>
          <c:order val="2"/>
          <c:tx>
            <c:strRef>
              <c:f>CAUSE!$D$5</c:f>
              <c:strCache>
                <c:ptCount val="1"/>
                <c:pt idx="0">
                  <c:v>Sum of CMI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alpha val="90000"/>
                </a:schemeClr>
              </a:solidFill>
              <a:ln w="19050">
                <a:solidFill>
                  <a:schemeClr val="accent1">
                    <a:lumMod val="75000"/>
                  </a:schemeClr>
                </a:solidFill>
              </a:ln>
              <a:effectLst>
                <a:innerShdw blurRad="114300">
                  <a:schemeClr val="accent1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C-33EE-412D-BC64-9B2EC4C44270}"/>
              </c:ext>
            </c:extLst>
          </c:dPt>
          <c:dPt>
            <c:idx val="1"/>
            <c:bubble3D val="0"/>
            <c:spPr>
              <a:solidFill>
                <a:schemeClr val="accent2">
                  <a:alpha val="90000"/>
                </a:schemeClr>
              </a:solidFill>
              <a:ln w="19050">
                <a:solidFill>
                  <a:schemeClr val="accent2">
                    <a:lumMod val="75000"/>
                  </a:schemeClr>
                </a:solidFill>
              </a:ln>
              <a:effectLst>
                <a:innerShdw blurRad="114300">
                  <a:schemeClr val="accent2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2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33EE-412D-BC64-9B2EC4C44270}"/>
              </c:ext>
            </c:extLst>
          </c:dPt>
          <c:dPt>
            <c:idx val="2"/>
            <c:bubble3D val="0"/>
            <c:spPr>
              <a:solidFill>
                <a:schemeClr val="accent3">
                  <a:alpha val="90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effectLst>
                <a:innerShdw blurRad="114300">
                  <a:schemeClr val="accent3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3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E-33EE-412D-BC64-9B2EC4C44270}"/>
              </c:ext>
            </c:extLst>
          </c:dPt>
          <c:dPt>
            <c:idx val="3"/>
            <c:bubble3D val="0"/>
            <c:spPr>
              <a:solidFill>
                <a:schemeClr val="accent4">
                  <a:alpha val="90000"/>
                </a:schemeClr>
              </a:solidFill>
              <a:ln w="19050">
                <a:solidFill>
                  <a:schemeClr val="accent4">
                    <a:lumMod val="75000"/>
                  </a:schemeClr>
                </a:solidFill>
              </a:ln>
              <a:effectLst>
                <a:innerShdw blurRad="114300">
                  <a:schemeClr val="accent4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4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33EE-412D-BC64-9B2EC4C44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20-33EE-412D-BC64-9B2EC4C44270}"/>
              </c:ext>
            </c:extLst>
          </c:dPt>
          <c:dPt>
            <c:idx val="5"/>
            <c:bubble3D val="0"/>
            <c:spPr>
              <a:solidFill>
                <a:schemeClr val="accent6">
                  <a:alpha val="9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>
                <a:innerShdw blurRad="114300">
                  <a:schemeClr val="accent6">
                    <a:lumMod val="75000"/>
                  </a:schemeClr>
                </a:innerShdw>
              </a:effectLst>
              <a:scene3d>
                <a:camera prst="orthographicFront"/>
                <a:lightRig rig="threePt" dir="t"/>
              </a:scene3d>
              <a:sp3d contourW="19050" prstMaterial="flat">
                <a:contourClr>
                  <a:schemeClr val="accent6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21-33EE-412D-BC64-9B2EC4C44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22-33EE-412D-BC64-9B2EC4C44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F-3867-4BA0-87C1-F1954C7289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31-3867-4BA0-87C1-F1954C7289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32-2BB4-4DFC-BC20-8D6C9A1F2206}"/>
              </c:ext>
            </c:extLst>
          </c:dPt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9BBB59"/>
                </a:solidFill>
                <a:round/>
              </a:ln>
              <a:effectLst>
                <a:outerShdw blurRad="50800" dist="38100" dir="2700000" algn="tl" rotWithShape="0">
                  <a:srgbClr val="9BBB59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CAUSE!$A$6:$A$12</c:f>
              <c:strCache>
                <c:ptCount val="6"/>
                <c:pt idx="0">
                  <c:v>Unknown</c:v>
                </c:pt>
                <c:pt idx="1">
                  <c:v>Other</c:v>
                </c:pt>
                <c:pt idx="2">
                  <c:v>Animal</c:v>
                </c:pt>
                <c:pt idx="3">
                  <c:v>Vegetation</c:v>
                </c:pt>
                <c:pt idx="4">
                  <c:v>Weather</c:v>
                </c:pt>
                <c:pt idx="5">
                  <c:v>Equipment </c:v>
                </c:pt>
              </c:strCache>
            </c:strRef>
          </c:cat>
          <c:val>
            <c:numRef>
              <c:f>CAUSE!$D$6:$D$12</c:f>
              <c:numCache>
                <c:formatCode>0</c:formatCode>
                <c:ptCount val="6"/>
                <c:pt idx="0">
                  <c:v>3262.2</c:v>
                </c:pt>
                <c:pt idx="1">
                  <c:v>22564.800000000003</c:v>
                </c:pt>
                <c:pt idx="2">
                  <c:v>38502.6</c:v>
                </c:pt>
                <c:pt idx="3">
                  <c:v>1219176.5999999978</c:v>
                </c:pt>
                <c:pt idx="4">
                  <c:v>966962.99999999965</c:v>
                </c:pt>
                <c:pt idx="5">
                  <c:v>640807.79999999993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EE-412D-BC64-9B2EC4C4427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Monthly</a:t>
            </a:r>
            <a:r>
              <a:rPr lang="en-US" sz="1100" baseline="0"/>
              <a:t> SAIFI Performance</a:t>
            </a:r>
            <a:endParaRPr lang="en-US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tx>
            <c:strRef>
              <c:f>'SAIDI-SAIFI'!$R$143</c:f>
              <c:strCache>
                <c:ptCount val="1"/>
                <c:pt idx="0">
                  <c:v>ACTUAL SAIFI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val>
            <c:numRef>
              <c:f>'SAIDI-SAIFI'!$R$216:$R$227</c:f>
              <c:numCache>
                <c:formatCode>0.000</c:formatCode>
                <c:ptCount val="12"/>
                <c:pt idx="0">
                  <c:v>3.5769034236075624E-3</c:v>
                </c:pt>
                <c:pt idx="1">
                  <c:v>0.21448184684226584</c:v>
                </c:pt>
                <c:pt idx="2">
                  <c:v>3.2624834740160681E-2</c:v>
                </c:pt>
                <c:pt idx="3">
                  <c:v>7.6497508390114918E-2</c:v>
                </c:pt>
                <c:pt idx="4">
                  <c:v>5.6910403742499747E-2</c:v>
                </c:pt>
                <c:pt idx="5">
                  <c:v>2.1966846333774027E-2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B-4670-A4AC-CB97423C70EE}"/>
            </c:ext>
          </c:extLst>
        </c:ser>
        <c:ser>
          <c:idx val="3"/>
          <c:order val="3"/>
          <c:tx>
            <c:strRef>
              <c:f>'SAIDI-SAIFI'!$T$143</c:f>
              <c:strCache>
                <c:ptCount val="1"/>
                <c:pt idx="0">
                  <c:v>TARGET SAIFI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val>
            <c:numRef>
              <c:f>'SAIDI-SAIFI'!$T$216:$T$227</c:f>
              <c:numCache>
                <c:formatCode>0.000</c:formatCode>
                <c:ptCount val="12"/>
                <c:pt idx="0">
                  <c:v>0.28932259999999999</c:v>
                </c:pt>
                <c:pt idx="1">
                  <c:v>7.80058E-2</c:v>
                </c:pt>
                <c:pt idx="2">
                  <c:v>0.13287120000000002</c:v>
                </c:pt>
                <c:pt idx="3">
                  <c:v>5.3432199999999999E-2</c:v>
                </c:pt>
                <c:pt idx="4">
                  <c:v>5.0292199999999995E-2</c:v>
                </c:pt>
                <c:pt idx="5">
                  <c:v>0.1099262</c:v>
                </c:pt>
                <c:pt idx="6">
                  <c:v>0.28343100000000004</c:v>
                </c:pt>
                <c:pt idx="7">
                  <c:v>0.1340944</c:v>
                </c:pt>
                <c:pt idx="8">
                  <c:v>0.14853239999999998</c:v>
                </c:pt>
                <c:pt idx="9">
                  <c:v>0.15232340000000003</c:v>
                </c:pt>
                <c:pt idx="10">
                  <c:v>0.10514860000000001</c:v>
                </c:pt>
                <c:pt idx="11">
                  <c:v>0.2636676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B-4670-A4AC-CB97423C7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8375120"/>
        <c:axId val="-1108369136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'SAIDI-SAIFI'!$P$143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'SAIDI-SAIFI'!$P$216:$P$227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EEB-4670-A4AC-CB97423C70E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'SAIDI-SAIFI'!$Q$143</c15:sqref>
                        </c15:formulaRef>
                      </c:ext>
                    </c:extLst>
                    <c:strCache>
                      <c:ptCount val="1"/>
                      <c:pt idx="0">
                        <c:v>Period Value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'SAIDI-SAIFI'!$Q$216:$Q$227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EEB-4670-A4AC-CB97423C70EE}"/>
                  </c:ext>
                </c:extLst>
              </c15:ser>
            </c15:filteredBarSeries>
          </c:ext>
        </c:extLst>
      </c:bar3DChart>
      <c:catAx>
        <c:axId val="-110837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8369136"/>
        <c:crosses val="autoZero"/>
        <c:auto val="1"/>
        <c:lblAlgn val="ctr"/>
        <c:lblOffset val="100"/>
        <c:noMultiLvlLbl val="0"/>
      </c:catAx>
      <c:valAx>
        <c:axId val="-110836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837512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Monthly</a:t>
            </a:r>
            <a:r>
              <a:rPr lang="en-US" sz="1100" baseline="0"/>
              <a:t> SAIDI Performance</a:t>
            </a:r>
            <a:endParaRPr lang="en-US" sz="1100"/>
          </a:p>
        </c:rich>
      </c:tx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2"/>
          <c:tx>
            <c:strRef>
              <c:f>'SAIDI-SAIFI'!$S$143</c:f>
              <c:strCache>
                <c:ptCount val="1"/>
                <c:pt idx="0">
                  <c:v>ACTUAL SAIDI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val>
            <c:numRef>
              <c:f>'SAIDI-SAIFI'!$S$216:$S$227</c:f>
              <c:numCache>
                <c:formatCode>0.000</c:formatCode>
                <c:ptCount val="12"/>
                <c:pt idx="0">
                  <c:v>0.50043127235564644</c:v>
                </c:pt>
                <c:pt idx="1">
                  <c:v>33.02368758262989</c:v>
                </c:pt>
                <c:pt idx="2">
                  <c:v>2.8169551510220687</c:v>
                </c:pt>
                <c:pt idx="3">
                  <c:v>7.9903915386962279</c:v>
                </c:pt>
                <c:pt idx="4">
                  <c:v>14.463862503813669</c:v>
                </c:pt>
                <c:pt idx="5">
                  <c:v>3.1460185091020034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7-40BB-B51A-9061786E10D2}"/>
            </c:ext>
          </c:extLst>
        </c:ser>
        <c:ser>
          <c:idx val="3"/>
          <c:order val="3"/>
          <c:tx>
            <c:strRef>
              <c:f>'SAIDI-SAIFI'!$U$143</c:f>
              <c:strCache>
                <c:ptCount val="1"/>
                <c:pt idx="0">
                  <c:v>TARGET SAIDI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val>
            <c:numRef>
              <c:f>'SAIDI-SAIFI'!$U$216:$U$227</c:f>
              <c:numCache>
                <c:formatCode>0.000</c:formatCode>
                <c:ptCount val="12"/>
                <c:pt idx="0">
                  <c:v>39.242759999999997</c:v>
                </c:pt>
                <c:pt idx="1">
                  <c:v>10.275669800000001</c:v>
                </c:pt>
                <c:pt idx="2">
                  <c:v>26.043712799999998</c:v>
                </c:pt>
                <c:pt idx="3">
                  <c:v>7.0843036000000001</c:v>
                </c:pt>
                <c:pt idx="4">
                  <c:v>8.5367737999999989</c:v>
                </c:pt>
                <c:pt idx="5">
                  <c:v>14.635867999999999</c:v>
                </c:pt>
                <c:pt idx="6">
                  <c:v>25.699286000000001</c:v>
                </c:pt>
                <c:pt idx="7">
                  <c:v>12.662977000000001</c:v>
                </c:pt>
                <c:pt idx="8">
                  <c:v>15.124350000000002</c:v>
                </c:pt>
                <c:pt idx="9">
                  <c:v>26.400666600000001</c:v>
                </c:pt>
                <c:pt idx="10">
                  <c:v>25.087423800000003</c:v>
                </c:pt>
                <c:pt idx="11">
                  <c:v>77.805073000000007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7-40BB-B51A-9061786E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8374576"/>
        <c:axId val="-1108368592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'SAIDI-SAIFI'!$P$143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'SAIDI-SAIFI'!$P$216:$P$227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C7-40BB-B51A-9061786E10D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'SAIDI-SAIFI'!$Q$143</c15:sqref>
                        </c15:formulaRef>
                      </c:ext>
                    </c:extLst>
                    <c:strCache>
                      <c:ptCount val="1"/>
                      <c:pt idx="0">
                        <c:v>Period Value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'SAIDI-SAIFI'!$Q$216:$Q$227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AC7-40BB-B51A-9061786E10D2}"/>
                  </c:ext>
                </c:extLst>
              </c15:ser>
            </c15:filteredBarSeries>
          </c:ext>
        </c:extLst>
      </c:bar3DChart>
      <c:catAx>
        <c:axId val="-110837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108368592"/>
        <c:crosses val="autoZero"/>
        <c:auto val="1"/>
        <c:lblAlgn val="ctr"/>
        <c:lblOffset val="100"/>
        <c:noMultiLvlLbl val="0"/>
      </c:catAx>
      <c:valAx>
        <c:axId val="-1108368592"/>
        <c:scaling>
          <c:orientation val="minMax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-1108374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25" r="0.25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CAIDI RESULTS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'SAIDI-SAIFI'!$BB$144</c:f>
              <c:strCache>
                <c:ptCount val="1"/>
                <c:pt idx="0">
                  <c:v>INTERRUPTIONS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'SAIDI-SAIFI'!$AY$145:$AY$148</c:f>
            </c:multiLvlStrRef>
          </c:cat>
          <c:val>
            <c:numRef>
              <c:f>'SAIDI-SAIFI'!$BB$153:$BB$156</c:f>
            </c:numRef>
          </c:val>
          <c:extLst>
            <c:ext xmlns:c16="http://schemas.microsoft.com/office/drawing/2014/chart" uri="{C3380CC4-5D6E-409C-BE32-E72D297353CC}">
              <c16:uniqueId val="{00000000-4688-4D84-B145-DA69100F6A44}"/>
            </c:ext>
          </c:extLst>
        </c:ser>
        <c:ser>
          <c:idx val="1"/>
          <c:order val="1"/>
          <c:tx>
            <c:strRef>
              <c:f>'SAIDI-SAIFI'!$BE$144</c:f>
              <c:strCache>
                <c:ptCount val="1"/>
                <c:pt idx="0">
                  <c:v>CAIDI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'SAIDI-SAIFI'!$AY$145:$AY$148</c:f>
            </c:multiLvlStrRef>
          </c:cat>
          <c:val>
            <c:numRef>
              <c:f>'SAIDI-SAIFI'!$BE$153:$BE$156</c:f>
            </c:numRef>
          </c:val>
          <c:extLst>
            <c:ext xmlns:c16="http://schemas.microsoft.com/office/drawing/2014/chart" uri="{C3380CC4-5D6E-409C-BE32-E72D297353CC}">
              <c16:uniqueId val="{00000001-4688-4D84-B145-DA69100F6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102931056"/>
        <c:axId val="-1102936496"/>
      </c:barChart>
      <c:catAx>
        <c:axId val="-110293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2936496"/>
        <c:crosses val="autoZero"/>
        <c:auto val="1"/>
        <c:lblAlgn val="ctr"/>
        <c:lblOffset val="100"/>
        <c:noMultiLvlLbl val="0"/>
      </c:catAx>
      <c:valAx>
        <c:axId val="-110293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02931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1057276</xdr:colOff>
      <xdr:row>22</xdr:row>
      <xdr:rowOff>28141</xdr:rowOff>
    </xdr:from>
    <xdr:to>
      <xdr:col>25</xdr:col>
      <xdr:colOff>19484</xdr:colOff>
      <xdr:row>49</xdr:row>
      <xdr:rowOff>57831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956701</xdr:colOff>
      <xdr:row>52</xdr:row>
      <xdr:rowOff>62753</xdr:rowOff>
    </xdr:from>
    <xdr:to>
      <xdr:col>24</xdr:col>
      <xdr:colOff>268941</xdr:colOff>
      <xdr:row>99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34635</xdr:colOff>
      <xdr:row>197</xdr:row>
      <xdr:rowOff>17318</xdr:rowOff>
    </xdr:from>
    <xdr:to>
      <xdr:col>38</xdr:col>
      <xdr:colOff>544285</xdr:colOff>
      <xdr:row>242</xdr:row>
      <xdr:rowOff>86592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27215</xdr:colOff>
      <xdr:row>118</xdr:row>
      <xdr:rowOff>106382</xdr:rowOff>
    </xdr:from>
    <xdr:to>
      <xdr:col>38</xdr:col>
      <xdr:colOff>530679</xdr:colOff>
      <xdr:row>155</xdr:row>
      <xdr:rowOff>175655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17320</xdr:colOff>
      <xdr:row>157</xdr:row>
      <xdr:rowOff>0</xdr:rowOff>
    </xdr:from>
    <xdr:to>
      <xdr:col>38</xdr:col>
      <xdr:colOff>544286</xdr:colOff>
      <xdr:row>195</xdr:row>
      <xdr:rowOff>173181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22</xdr:row>
      <xdr:rowOff>71436</xdr:rowOff>
    </xdr:from>
    <xdr:to>
      <xdr:col>9</xdr:col>
      <xdr:colOff>215900</xdr:colOff>
      <xdr:row>43</xdr:row>
      <xdr:rowOff>88899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31912B-F04C-FCCA-0CA8-DF1FF3B404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0</xdr:rowOff>
    </xdr:from>
    <xdr:to>
      <xdr:col>8</xdr:col>
      <xdr:colOff>371475</xdr:colOff>
      <xdr:row>16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928434-E86F-455A-93DC-A481275EF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18</xdr:row>
      <xdr:rowOff>152400</xdr:rowOff>
    </xdr:from>
    <xdr:to>
      <xdr:col>8</xdr:col>
      <xdr:colOff>371475</xdr:colOff>
      <xdr:row>35</xdr:row>
      <xdr:rowOff>142875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5DE40D63-D38F-4B06-865A-BC5D187AC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1361</xdr:colOff>
      <xdr:row>0</xdr:row>
      <xdr:rowOff>0</xdr:rowOff>
    </xdr:from>
    <xdr:to>
      <xdr:col>52</xdr:col>
      <xdr:colOff>544286</xdr:colOff>
      <xdr:row>17</xdr:row>
      <xdr:rowOff>95250</xdr:rowOff>
    </xdr:to>
    <xdr:graphicFrame macro="">
      <xdr:nvGraphicFramePr>
        <xdr:cNvPr id="8" name="Chart 14">
          <a:extLst>
            <a:ext uri="{FF2B5EF4-FFF2-40B4-BE49-F238E27FC236}">
              <a16:creationId xmlns:a16="http://schemas.microsoft.com/office/drawing/2014/main" id="{7695B8D4-15EC-4195-A4CB-1FAEE2332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425824</xdr:colOff>
      <xdr:row>0</xdr:row>
      <xdr:rowOff>0</xdr:rowOff>
    </xdr:from>
    <xdr:to>
      <xdr:col>16</xdr:col>
      <xdr:colOff>271184</xdr:colOff>
      <xdr:row>16</xdr:row>
      <xdr:rowOff>152400</xdr:rowOff>
    </xdr:to>
    <xdr:graphicFrame macro="">
      <xdr:nvGraphicFramePr>
        <xdr:cNvPr id="11" name="Chart 4">
          <a:extLst>
            <a:ext uri="{FF2B5EF4-FFF2-40B4-BE49-F238E27FC236}">
              <a16:creationId xmlns:a16="http://schemas.microsoft.com/office/drawing/2014/main" id="{023F3339-FDC9-4126-B006-E333C5A3A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18</xdr:row>
      <xdr:rowOff>152400</xdr:rowOff>
    </xdr:from>
    <xdr:to>
      <xdr:col>16</xdr:col>
      <xdr:colOff>304801</xdr:colOff>
      <xdr:row>35</xdr:row>
      <xdr:rowOff>142875</xdr:rowOff>
    </xdr:to>
    <xdr:graphicFrame macro="">
      <xdr:nvGraphicFramePr>
        <xdr:cNvPr id="12" name="Chart 5">
          <a:extLst>
            <a:ext uri="{FF2B5EF4-FFF2-40B4-BE49-F238E27FC236}">
              <a16:creationId xmlns:a16="http://schemas.microsoft.com/office/drawing/2014/main" id="{9C6195F5-ECEA-4466-9E71-E9B54D785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304801</xdr:colOff>
      <xdr:row>16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B89495-B2CD-468E-B02E-F0E968DD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13608</xdr:colOff>
      <xdr:row>19</xdr:row>
      <xdr:rowOff>16329</xdr:rowOff>
    </xdr:from>
    <xdr:to>
      <xdr:col>7</xdr:col>
      <xdr:colOff>318409</xdr:colOff>
      <xdr:row>36</xdr:row>
      <xdr:rowOff>6804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F7397B3C-D9FC-43DA-B12B-3BA12673E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598715</xdr:colOff>
      <xdr:row>19</xdr:row>
      <xdr:rowOff>13608</xdr:rowOff>
    </xdr:from>
    <xdr:to>
      <xdr:col>16</xdr:col>
      <xdr:colOff>530679</xdr:colOff>
      <xdr:row>35</xdr:row>
      <xdr:rowOff>149679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273D36-E4BE-4F83-ABC1-DC3CA4D9D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13608</xdr:colOff>
      <xdr:row>0</xdr:row>
      <xdr:rowOff>1</xdr:rowOff>
    </xdr:from>
    <xdr:to>
      <xdr:col>16</xdr:col>
      <xdr:colOff>530679</xdr:colOff>
      <xdr:row>16</xdr:row>
      <xdr:rowOff>136072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D1AABC-38DA-4F5E-9F41-5A878C50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108</xdr:row>
      <xdr:rowOff>0</xdr:rowOff>
    </xdr:from>
    <xdr:to>
      <xdr:col>46</xdr:col>
      <xdr:colOff>476190</xdr:colOff>
      <xdr:row>109</xdr:row>
      <xdr:rowOff>15850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74FB5-2791-4E1E-93D8-E2F955B9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31975" y="20574000"/>
          <a:ext cx="485715" cy="200000"/>
        </a:xfrm>
        <a:prstGeom prst="rect">
          <a:avLst/>
        </a:prstGeom>
      </xdr:spPr>
    </xdr:pic>
    <xdr:clientData/>
  </xdr:twoCellAnchor>
  <xdr:oneCellAnchor>
    <xdr:from>
      <xdr:col>61</xdr:col>
      <xdr:colOff>0</xdr:colOff>
      <xdr:row>108</xdr:row>
      <xdr:rowOff>0</xdr:rowOff>
    </xdr:from>
    <xdr:ext cx="485714" cy="200000"/>
    <xdr:pic>
      <xdr:nvPicPr>
        <xdr:cNvPr id="3" name="Picture 2">
          <a:extLst>
            <a:ext uri="{FF2B5EF4-FFF2-40B4-BE49-F238E27FC236}">
              <a16:creationId xmlns:a16="http://schemas.microsoft.com/office/drawing/2014/main" id="{BFFDA43D-D4CA-44B9-B4E3-873DA99C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85350" y="20574000"/>
          <a:ext cx="485714" cy="20000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0788194443" createdVersion="5" refreshedVersion="8" minRefreshableVersion="3" recordCount="250" xr:uid="{00000000-000A-0000-FFFF-FFFF23000000}">
  <cacheSource type="worksheet">
    <worksheetSource ref="A1:S1048576" sheet="July"/>
  </cacheSource>
  <cacheFields count="19">
    <cacheField name="ID" numFmtId="0">
      <sharedItems containsNonDate="0" containsString="0" containsBlank="1"/>
    </cacheField>
    <cacheField name="Feeder" numFmtId="0">
      <sharedItems containsNonDate="0" containsString="0" containsBlank="1"/>
    </cacheField>
    <cacheField name="Date" numFmtId="14">
      <sharedItems containsNonDate="0" containsString="0" containsBlank="1"/>
    </cacheField>
    <cacheField name="Quarter" numFmtId="0">
      <sharedItems containsBlank="1"/>
    </cacheField>
    <cacheField name="From" numFmtId="0">
      <sharedItems containsNonDate="0" containsString="0" containsBlank="1"/>
    </cacheField>
    <cacheField name="To" numFmtId="0">
      <sharedItems containsNonDate="0" containsString="0" containsBlank="1"/>
    </cacheField>
    <cacheField name="Elapsed" numFmtId="0">
      <sharedItems containsNonDate="0" containsDate="1" containsString="0" containsBlank="1" minDate="1899-12-30T00:00:00" maxDate="1899-12-31T00:0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/>
    </cacheField>
    <cacheField name="CI" numFmtId="0">
      <sharedItems containsNonDate="0" containsString="0" containsBlank="1"/>
    </cacheField>
    <cacheField name="CMI" numFmtId="0">
      <sharedItems containsString="0" containsBlank="1" containsNumber="1" containsInteger="1" minValue="0" maxValue="0"/>
    </cacheField>
    <cacheField name="Town" numFmtId="0">
      <sharedItems containsNonDate="0" containsString="0" containsBlank="1"/>
    </cacheField>
    <cacheField name="Comments" numFmtId="0">
      <sharedItems containsNonDate="0" containsString="0" containsBlank="1"/>
    </cacheField>
    <cacheField name="Cause" numFmtId="0">
      <sharedItems containsNonDate="0" containsString="0" containsBlank="1"/>
    </cacheField>
    <cacheField name="Subcause" numFmtId="0">
      <sharedItems containsNonDate="0" containsString="0" containsBlank="1"/>
    </cacheField>
    <cacheField name="Construction Type" numFmtId="0">
      <sharedItems containsNonDate="0" containsString="0" containsBlank="1"/>
    </cacheField>
    <cacheField name="E2_Exclusion" numFmtId="0">
      <sharedItems containsNonDate="0" containsBlank="1" count="11">
        <m/>
        <s v="NONE" u="1"/>
        <s v="FIRE/POLICE REQUEST" u="1"/>
        <s v="CUSTOMER OWNED" u="1"/>
        <s v="TRANSMISSION" u="1"/>
        <s v="PLANNED OUTAGE" u="1"/>
        <s v="SUBSTATION" u="1"/>
        <s v="LOSS OF SUPPLY" u="1"/>
        <s v="LOAD SHEDDING" u="1"/>
        <s v="PUC MED" u="1"/>
        <s v="UNKNOWN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812.399519675928" createdVersion="5" refreshedVersion="8" minRefreshableVersion="3" recordCount="249" xr:uid="{00000000-000A-0000-FFFF-FFFF1F000000}">
  <cacheSource type="worksheet">
    <worksheetSource ref="A1:S1048576" sheet="May"/>
  </cacheSource>
  <cacheFields count="19">
    <cacheField name="ID" numFmtId="0">
      <sharedItems containsString="0" containsBlank="1" containsNumber="1" containsInteger="1" minValue="120049496" maxValue="231084161"/>
    </cacheField>
    <cacheField name="Feeder" numFmtId="0">
      <sharedItems containsBlank="1"/>
    </cacheField>
    <cacheField name="Date" numFmtId="14">
      <sharedItems containsNonDate="0" containsDate="1" containsString="0" containsBlank="1" minDate="2025-05-01T00:00:00" maxDate="2025-06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1:00:00" maxDate="1899-12-30T23:37:00"/>
    </cacheField>
    <cacheField name="To" numFmtId="0">
      <sharedItems containsNonDate="0" containsDate="1" containsString="0" containsBlank="1" minDate="1899-12-30T00:02:18" maxDate="1899-12-30T23:10:00"/>
    </cacheField>
    <cacheField name="Elapsed" numFmtId="0">
      <sharedItems containsNonDate="0" containsDate="1" containsString="0" containsBlank="1" minDate="1899-12-30T00:00:00" maxDate="1899-12-30T13:59:00"/>
    </cacheField>
    <cacheField name="Hr" numFmtId="0">
      <sharedItems containsString="0" containsBlank="1" containsNumber="1" containsInteger="1" minValue="0" maxValue="13"/>
    </cacheField>
    <cacheField name="Min" numFmtId="0">
      <sharedItems containsString="0" containsBlank="1" containsNumber="1" containsInteger="1" minValue="0" maxValue="59"/>
    </cacheField>
    <cacheField name="Duration" numFmtId="0">
      <sharedItems containsBlank="1" containsMixedTypes="1" containsNumber="1" minValue="6" maxValue="839.33"/>
    </cacheField>
    <cacheField name="CI" numFmtId="0">
      <sharedItems containsString="0" containsBlank="1" containsNumber="1" containsInteger="1" minValue="1" maxValue="1199"/>
    </cacheField>
    <cacheField name="CMI" numFmtId="0">
      <sharedItems containsString="0" containsBlank="1" containsNumber="1" minValue="0" maxValue="444231"/>
    </cacheField>
    <cacheField name="Town" numFmtId="0">
      <sharedItems containsBlank="1"/>
    </cacheField>
    <cacheField name="Comments" numFmtId="0">
      <sharedItems containsBlank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12">
        <s v="PLANNED OUTAGE"/>
        <s v="THIRD PARTY"/>
        <s v="NONE"/>
        <s v="LOSS OF SUPPLY"/>
        <m/>
        <s v="LOAD SHEDDING" u="1"/>
        <s v="TRANSMISSION" u="1"/>
        <s v="FIRE/POLICE REQUEST" u="1"/>
        <s v="SUBSTATION" u="1"/>
        <s v="CUSTOMER OWNED" u="1"/>
        <s v="UNKNOWN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812.401972916668" createdVersion="8" refreshedVersion="8" minRefreshableVersion="3" recordCount="650" xr:uid="{21D2EC47-43E7-41EA-9485-A0042B46CA3A}">
  <cacheSource type="worksheet">
    <worksheetSource ref="A1:AB6351" sheet="ALL"/>
  </cacheSource>
  <cacheFields count="28">
    <cacheField name="ID" numFmtId="0">
      <sharedItems containsString="0" containsBlank="1" containsNumber="1" containsInteger="1" minValue="120036038" maxValue="232005021"/>
    </cacheField>
    <cacheField name="Feeder" numFmtId="0">
      <sharedItems containsBlank="1"/>
    </cacheField>
    <cacheField name="Date" numFmtId="0">
      <sharedItems containsNonDate="0" containsDate="1" containsString="0" containsBlank="1" minDate="2025-01-01T00:00:00" maxDate="2025-06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0:08:00" maxDate="1899-12-30T23:44:00"/>
    </cacheField>
    <cacheField name="To" numFmtId="0">
      <sharedItems containsNonDate="0" containsDate="1" containsString="0" containsBlank="1" minDate="1899-12-30T00:02:18" maxDate="1899-12-30T23:50:00"/>
    </cacheField>
    <cacheField name="Elapsed" numFmtId="0">
      <sharedItems containsNonDate="0" containsDate="1" containsString="0" containsBlank="1" minDate="1899-12-30T00:00:00" maxDate="1899-12-31T18:02:00"/>
    </cacheField>
    <cacheField name="Hr" numFmtId="0">
      <sharedItems containsString="0" containsBlank="1" containsNumber="1" containsInteger="1" minValue="0" maxValue="42"/>
    </cacheField>
    <cacheField name="Min" numFmtId="0">
      <sharedItems containsString="0" containsBlank="1" containsNumber="1" containsInteger="1" minValue="0" maxValue="59"/>
    </cacheField>
    <cacheField name="Duration" numFmtId="0">
      <sharedItems containsBlank="1" containsMixedTypes="1" containsNumber="1" minValue="6" maxValue="2522.5700000000002"/>
    </cacheField>
    <cacheField name="CI" numFmtId="0">
      <sharedItems containsString="0" containsBlank="1" containsNumber="1" containsInteger="1" minValue="0" maxValue="4297"/>
    </cacheField>
    <cacheField name="CMI" numFmtId="0">
      <sharedItems containsString="0" containsBlank="1" containsNumber="1" minValue="0" maxValue="1501348.8"/>
    </cacheField>
    <cacheField name="Town" numFmtId="0">
      <sharedItems containsBlank="1"/>
    </cacheField>
    <cacheField name="Comments" numFmtId="0">
      <sharedItems containsBlank="1"/>
    </cacheField>
    <cacheField name="Cause" numFmtId="0">
      <sharedItems containsBlank="1" count="22">
        <s v="Planned "/>
        <s v="Equipment "/>
        <s v="Act Of Man"/>
        <s v="Animal"/>
        <s v="Vegetation"/>
        <s v="Other"/>
        <s v="Weather"/>
        <s v="Loss of Supply"/>
        <s v="Unknown"/>
        <m/>
        <s v="Maintenance" u="1"/>
        <s v="Planned" u="1"/>
        <s v="Equipment" u="1"/>
        <s v="Loss of Supply " u="1"/>
        <s v="Squirrel" u="1"/>
        <s v="Vehicle strike" u="1"/>
        <s v="Vibration/Loose Connection" u="1"/>
        <s v="Wind" u="1"/>
        <s v="Wire Movement" u="1"/>
        <s v="Corrosion/Decay" u="1"/>
        <s v="Fall In Tree" u="1"/>
        <s v="Fall In Limb" u="1"/>
      </sharedItems>
    </cacheField>
    <cacheField name="SubCause" numFmtId="0">
      <sharedItems containsBlank="1"/>
    </cacheField>
    <cacheField name="Follow Up Required?" numFmtId="0">
      <sharedItems containsBlank="1"/>
    </cacheField>
    <cacheField name="E2_Exclusion" numFmtId="0">
      <sharedItems containsBlank="1" count="10">
        <s v="PLANNED OUTAGE"/>
        <s v="None"/>
        <s v="THIRD PARTY"/>
        <s v="LOSS OF SUPPLY"/>
        <s v="CUSTOMER OWNED"/>
        <m/>
        <s v="Fire/Police Request" u="1"/>
        <s v="PUC MED / IEEE MED" u="1"/>
        <s v="PUC MED" u="1"/>
        <s v="IEEE" u="1"/>
      </sharedItems>
    </cacheField>
    <cacheField name="District" numFmtId="0">
      <sharedItems containsBlank="1"/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m/>
        <n v="6" u="1"/>
        <n v="7" u="1"/>
        <n v="8" u="1"/>
        <n v="9" u="1"/>
        <n v="10" u="1"/>
        <n v="11" u="1"/>
        <n v="12" u="1"/>
      </sharedItems>
    </cacheField>
    <cacheField name="Year" numFmtId="0">
      <sharedItems containsString="0" containsBlank="1" containsNumber="1" containsInteger="1" minValue="1900" maxValue="2025" count="8">
        <n v="2025"/>
        <n v="1900"/>
        <m/>
        <n v="2020" u="1"/>
        <n v="2021" u="1"/>
        <n v="2022" u="1"/>
        <n v="2023" u="1"/>
        <n v="2024" u="1"/>
      </sharedItems>
    </cacheField>
    <cacheField name="Weekday" numFmtId="0">
      <sharedItems containsString="0" containsBlank="1" containsNumber="1" containsInteger="1" minValue="1" maxValue="7"/>
    </cacheField>
    <cacheField name="Cust Serv" numFmtId="0">
      <sharedItems containsString="0" containsBlank="1" containsNumber="1" containsInteger="1" minValue="48925" maxValue="49165"/>
    </cacheField>
    <cacheField name="Cust Serv Feeder" numFmtId="0">
      <sharedItems containsBlank="1" containsMixedTypes="1" containsNumber="1" containsInteger="1" minValue="3" maxValue="4479"/>
    </cacheField>
    <cacheField name="FEEDER SAIFI" numFmtId="0">
      <sharedItems containsBlank="1" containsMixedTypes="1" containsNumber="1" minValue="0" maxValue="1.598846787479407"/>
    </cacheField>
    <cacheField name="FEEDER SAIDI" numFmtId="0">
      <sharedItems containsBlank="1" containsMixedTypes="1" containsNumber="1" minValue="0" maxValue="603.98940397350987"/>
    </cacheField>
    <cacheField name="SAIFI" numFmtId="0">
      <sharedItems containsString="0" containsBlank="1" containsNumber="1" minValue="0" maxValue="8.7399572866876843E-2"/>
    </cacheField>
    <cacheField name="SAIDI" numFmtId="0">
      <sharedItems containsString="0" containsBlank="1" containsNumber="1" minValue="0" maxValue="30.5369429472185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812.408647800927" createdVersion="5" refreshedVersion="8" minRefreshableVersion="3" recordCount="240" xr:uid="{00000000-000A-0000-FFFF-FFFF1C000000}">
  <cacheSource type="worksheet">
    <worksheetSource ref="A1:S1048576" sheet="Mar"/>
  </cacheSource>
  <cacheFields count="19">
    <cacheField name="ID" numFmtId="0">
      <sharedItems containsString="0" containsBlank="1" containsNumber="1" containsInteger="1" minValue="120039794" maxValue="232005021"/>
    </cacheField>
    <cacheField name="Feeder" numFmtId="0">
      <sharedItems containsBlank="1"/>
    </cacheField>
    <cacheField name="Date" numFmtId="14">
      <sharedItems containsNonDate="0" containsDate="1" containsString="0" containsBlank="1" minDate="2025-03-04T00:00:00" maxDate="2025-04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1:00:00" maxDate="1899-12-30T23:13:00"/>
    </cacheField>
    <cacheField name="To" numFmtId="0">
      <sharedItems containsNonDate="0" containsDate="1" containsString="0" containsBlank="1" minDate="1899-12-30T00:14:30" maxDate="1899-12-30T23:47:57"/>
    </cacheField>
    <cacheField name="Elapsed" numFmtId="0">
      <sharedItems containsNonDate="0" containsDate="1" containsString="0" containsBlank="1" minDate="1899-12-30T00:00:00" maxDate="1899-12-30T08:20:00"/>
    </cacheField>
    <cacheField name="Hr" numFmtId="0">
      <sharedItems containsString="0" containsBlank="1" containsNumber="1" containsInteger="1" minValue="0" maxValue="8"/>
    </cacheField>
    <cacheField name="Min" numFmtId="0">
      <sharedItems containsString="0" containsBlank="1" containsNumber="1" containsInteger="1" minValue="0" maxValue="58"/>
    </cacheField>
    <cacheField name="Duration" numFmtId="0">
      <sharedItems containsBlank="1" containsMixedTypes="1" containsNumber="1" minValue="6.95" maxValue="1443.68"/>
    </cacheField>
    <cacheField name="CI" numFmtId="0">
      <sharedItems containsString="0" containsBlank="1" containsNumber="1" containsInteger="1" minValue="0" maxValue="4039"/>
    </cacheField>
    <cacheField name="CMI" numFmtId="0">
      <sharedItems containsString="0" containsBlank="1" containsNumber="1" minValue="0" maxValue="1501348.8"/>
    </cacheField>
    <cacheField name="Town" numFmtId="0">
      <sharedItems containsBlank="1"/>
    </cacheField>
    <cacheField name="Comments" numFmtId="0">
      <sharedItems containsBlank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16">
        <s v="PLANNED OUTAGE"/>
        <s v="LOSS OF SUPPLY / IEEE MED"/>
        <s v="PLANNED OUTAGE / IEEE MED"/>
        <s v="IEEE MED"/>
        <s v="CUSTOMER OWNED"/>
        <s v="NONE"/>
        <s v="THIRD PARTY"/>
        <s v="LOSS OF SUPPLY"/>
        <m/>
        <s v="PUC MED" u="1"/>
        <s v="E2_Exclusion" u="1"/>
        <s v="LOAD SHEDDING" u="1"/>
        <s v="TRANSMISSION" u="1"/>
        <s v="FIRE/POLICE REQUEST" u="1"/>
        <s v="SUBSTATION" u="1"/>
        <s v="UNKNOWN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840.49574791667" createdVersion="5" refreshedVersion="8" minRefreshableVersion="3" recordCount="249" xr:uid="{00000000-000A-0000-FFFF-FFFF21000000}">
  <cacheSource type="worksheet">
    <worksheetSource ref="A1:S1048576" sheet="June"/>
  </cacheSource>
  <cacheFields count="19">
    <cacheField name="ID" numFmtId="0">
      <sharedItems containsString="0" containsBlank="1" containsNumber="1" containsInteger="1" minValue="120053508" maxValue="231088214"/>
    </cacheField>
    <cacheField name="Feeder" numFmtId="0">
      <sharedItems containsBlank="1"/>
    </cacheField>
    <cacheField name="Date" numFmtId="14">
      <sharedItems containsNonDate="0" containsDate="1" containsString="0" containsBlank="1" minDate="2025-06-01T00:00:00" maxDate="2025-07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0:00:00" maxDate="1899-12-30T22:52:00"/>
    </cacheField>
    <cacheField name="To" numFmtId="0">
      <sharedItems containsNonDate="0" containsDate="1" containsString="0" containsBlank="1" minDate="1899-12-30T00:09:00" maxDate="1899-12-30T23:30:00"/>
    </cacheField>
    <cacheField name="Elapsed" numFmtId="0">
      <sharedItems containsNonDate="0" containsDate="1" containsString="0" containsBlank="1" minDate="1899-12-30T00:00:00" maxDate="1899-12-31T05:33:00"/>
    </cacheField>
    <cacheField name="Hr" numFmtId="0">
      <sharedItems containsString="0" containsBlank="1" containsNumber="1" containsInteger="1" minValue="0" maxValue="29"/>
    </cacheField>
    <cacheField name="Min" numFmtId="0">
      <sharedItems containsString="0" containsBlank="1" containsNumber="1" containsInteger="1" minValue="0" maxValue="59"/>
    </cacheField>
    <cacheField name="Duration" numFmtId="0">
      <sharedItems containsBlank="1" containsMixedTypes="1" containsNumber="1" minValue="9" maxValue="1773"/>
    </cacheField>
    <cacheField name="CI" numFmtId="0">
      <sharedItems containsString="0" containsBlank="1" containsNumber="1" containsInteger="1" minValue="1" maxValue="4858"/>
    </cacheField>
    <cacheField name="CMI" numFmtId="0">
      <sharedItems containsString="0" containsBlank="1" containsNumber="1" minValue="0" maxValue="1104498.6000000001"/>
    </cacheField>
    <cacheField name="Town" numFmtId="0">
      <sharedItems containsBlank="1"/>
    </cacheField>
    <cacheField name="Comments" numFmtId="0">
      <sharedItems containsBlank="1" longText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12">
        <s v="LOSS OF SUPPLY"/>
        <s v="PLANNED OUTAGE"/>
        <s v="NONE"/>
        <s v="THIRD PARTY"/>
        <m/>
        <s v="LOAD SHEDDING" u="1"/>
        <s v="TRANSMISSION" u="1"/>
        <s v="FIRE/POLICE REQUEST" u="1"/>
        <s v="SUBSTATION" u="1"/>
        <s v="CUSTOMER OWNED" u="1"/>
        <s v="UNKNOWN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840.496147685182" createdVersion="5" refreshedVersion="8" minRefreshableVersion="3" recordCount="249" xr:uid="{00000000-000A-0000-FFFF-FFFF20000000}">
  <cacheSource type="worksheet">
    <worksheetSource ref="A1:S1048576" sheet="June"/>
  </cacheSource>
  <cacheFields count="19">
    <cacheField name="ID" numFmtId="0">
      <sharedItems containsString="0" containsBlank="1" containsNumber="1" containsInteger="1" minValue="120053508" maxValue="231088214"/>
    </cacheField>
    <cacheField name="Feeder" numFmtId="0">
      <sharedItems containsBlank="1"/>
    </cacheField>
    <cacheField name="Date" numFmtId="14">
      <sharedItems containsNonDate="0" containsDate="1" containsString="0" containsBlank="1" minDate="2025-06-01T00:00:00" maxDate="2025-07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0:00:00" maxDate="1899-12-30T22:52:00"/>
    </cacheField>
    <cacheField name="To" numFmtId="0">
      <sharedItems containsNonDate="0" containsDate="1" containsString="0" containsBlank="1" minDate="1899-12-30T00:09:00" maxDate="1899-12-30T23:30:00"/>
    </cacheField>
    <cacheField name="Elapsed" numFmtId="0">
      <sharedItems containsNonDate="0" containsDate="1" containsString="0" containsBlank="1" minDate="1899-12-30T00:00:00" maxDate="1899-12-31T05:33:00"/>
    </cacheField>
    <cacheField name="Hr" numFmtId="0">
      <sharedItems containsString="0" containsBlank="1" containsNumber="1" containsInteger="1" minValue="0" maxValue="29"/>
    </cacheField>
    <cacheField name="Min" numFmtId="0">
      <sharedItems containsString="0" containsBlank="1" containsNumber="1" containsInteger="1" minValue="0" maxValue="59"/>
    </cacheField>
    <cacheField name="Duration" numFmtId="0">
      <sharedItems containsBlank="1" containsMixedTypes="1" containsNumber="1" minValue="9" maxValue="1773"/>
    </cacheField>
    <cacheField name="CI" numFmtId="0">
      <sharedItems containsString="0" containsBlank="1" containsNumber="1" containsInteger="1" minValue="1" maxValue="4858"/>
    </cacheField>
    <cacheField name="CMI" numFmtId="0">
      <sharedItems containsString="0" containsBlank="1" containsNumber="1" minValue="0" maxValue="1104498.6000000001"/>
    </cacheField>
    <cacheField name="Town" numFmtId="0">
      <sharedItems containsBlank="1"/>
    </cacheField>
    <cacheField name="Comments" numFmtId="0">
      <sharedItems containsBlank="1" longText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8">
        <s v="LOSS OF SUPPLY"/>
        <s v="PLANNED OUTAGE"/>
        <s v="NONE"/>
        <s v="THIRD PARTY"/>
        <m/>
        <s v="FIRE/POLICE REQUEST" u="1"/>
        <s v="CUSTOMER OWNED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840.501303703706" createdVersion="8" refreshedVersion="8" minRefreshableVersion="3" recordCount="650" xr:uid="{6F0B051E-C07F-4C61-9D6F-BE2A39BEAFDA}">
  <cacheSource type="worksheet">
    <worksheetSource ref="A1:AB1048576" sheet="ALL"/>
  </cacheSource>
  <cacheFields count="29">
    <cacheField name="ID" numFmtId="0">
      <sharedItems containsString="0" containsBlank="1" containsNumber="1" containsInteger="1" minValue="120036038" maxValue="232005021"/>
    </cacheField>
    <cacheField name="Feeder" numFmtId="0">
      <sharedItems containsBlank="1" count="93">
        <s v="MULLER1296"/>
        <s v="KBH4203"/>
        <s v="MEY3500"/>
        <s v="SRB51"/>
        <s v="POR3200"/>
        <s v="STL2300"/>
        <s v="STL3101"/>
        <s v="POR3100"/>
        <s v="MEY3300"/>
        <s v="MEY3100"/>
        <s v="MEY3200"/>
        <s v="STL3501"/>
        <s v="MEY3400"/>
        <s v="TAH5201"/>
        <s v="NST8400"/>
        <s v="TAH7300"/>
        <s v="TPZ1202"/>
        <s v="SQV7201"/>
        <s v="SQV8200"/>
        <s v="TAH7100"/>
        <s v="GLS7400"/>
        <s v="KBH4202"/>
        <s v="TAH7100; TAH7200"/>
        <s v="TRK7202"/>
        <s v="TRK7204"/>
        <s v="GLS7600"/>
        <s v="CEM41"/>
        <s v="POR3100; POR3200"/>
        <s v="WSH201"/>
        <s v="CEM42"/>
        <s v="KBH5200"/>
        <s v="MEY3200; MEY3400"/>
        <s v="STL2200"/>
        <s v="SLK257"/>
        <s v="CAL2501"/>
        <s v="MEY3300; MEY3400"/>
        <s v="MEY3100; STL3501"/>
        <s v="HOB7700"/>
        <s v="TAH7200"/>
        <s v="SQV8100; SQV8200"/>
        <s v="TRK7203"/>
        <s v="NST8400; NST8500; NST8600"/>
        <s v="SQV8300"/>
        <s v="CEM41; CEM42"/>
        <s v="KBH4201; KBH4202"/>
        <s v="SQV7201; SQV8100; SQV8200; SQV8300"/>
        <s v="KBH4203; KBH5100; KBH5200"/>
        <s v="TAH5201; TAH7100; TAH7200"/>
        <s v="RUS7900"/>
        <m/>
        <s v="7L1" u="1"/>
        <s v="9L1" u="1"/>
        <s v="16L3" u="1"/>
        <s v="40L3" u="1"/>
        <s v="19L8" u="1"/>
        <s v="14L1" u="1"/>
        <s v="1L2" u="1"/>
        <s v="13L2" u="1"/>
        <s v="12L1" u="1"/>
        <s v="14L3" u="1"/>
        <s v="14L2" u="1"/>
        <s v="7L2" u="1"/>
        <s v="6L3" u="1"/>
        <s v="13L1" u="1"/>
        <s v="14L4" u="1"/>
        <s v="39L2" u="1"/>
        <s v="15H1" u="1"/>
        <s v="16L1" u="1"/>
        <s v="12L2" u="1"/>
        <s v="1L1" u="1"/>
        <s v="9L3" u="1"/>
        <s v="13L3" u="1"/>
        <s v="16L5" u="1"/>
        <s v="18L2" u="1"/>
        <s v="19L6" u="1"/>
        <s v="11L1" u="1"/>
        <s v="6L2" u="1"/>
        <s v="6L4" u="1"/>
        <s v="40L1" u="1"/>
        <s v="9L2" u="1"/>
        <s v="18L3" u="1"/>
        <s v="11L2" u="1"/>
        <s v="1L3" u="1"/>
        <s v="18L4" u="1"/>
        <s v="10L2" u="1"/>
        <s v="10L1" u="1"/>
        <s v="16L2" u="1"/>
        <s v="18L1" u="1"/>
        <s v="21L4" u="1"/>
        <s v="21L7" u="1"/>
        <s v="21L1" u="1"/>
        <s v="21L6" u="1"/>
        <s v="1L4" u="1"/>
      </sharedItems>
    </cacheField>
    <cacheField name="Date" numFmtId="0">
      <sharedItems containsNonDate="0" containsDate="1" containsString="0" containsBlank="1" minDate="2025-01-01T00:00:00" maxDate="2025-07-01T00:00:00" count="133">
        <d v="2025-01-31T00:00:00"/>
        <d v="2025-01-30T00:00:00"/>
        <d v="2025-01-29T00:00:00"/>
        <d v="2025-01-24T00:00:00"/>
        <d v="2025-01-23T00:00:00"/>
        <d v="2025-01-22T00:00:00"/>
        <d v="2025-01-21T00:00:00"/>
        <d v="2025-01-20T00:00:00"/>
        <d v="2025-01-17T00:00:00"/>
        <d v="2025-01-16T00:00:00"/>
        <d v="2025-01-15T00:00:00"/>
        <d v="2025-01-09T00:00:00"/>
        <d v="2025-01-08T00:00:00"/>
        <d v="2025-01-07T00:00:00"/>
        <d v="2025-01-06T00:00:00"/>
        <d v="2025-01-03T00:00:00"/>
        <d v="2025-01-02T00:00:00"/>
        <d v="2025-01-01T00:00:00"/>
        <d v="2025-02-02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7T00:00:00"/>
        <d v="2025-02-28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4T00:00:00"/>
        <d v="2025-03-26T00:00:00"/>
        <d v="2025-03-27T00:00:00"/>
        <d v="2025-03-28T00:00:00"/>
        <d v="2025-03-30T00:00:00"/>
        <d v="2025-03-31T00:00:00"/>
        <d v="2025-04-17T00:00:00"/>
        <d v="2025-04-09T00:00:00"/>
        <d v="2025-04-24T00:00:00"/>
        <d v="2025-04-01T00:00:00"/>
        <d v="2025-04-03T00:00:00"/>
        <d v="2025-04-07T00:00:00"/>
        <d v="2025-04-08T00:00:00"/>
        <d v="2025-04-10T00:00:00"/>
        <d v="2025-04-16T00:00:00"/>
        <d v="2025-04-21T00:00:00"/>
        <d v="2025-04-25T00:00:00"/>
        <d v="2025-04-30T00:00:00"/>
        <d v="2025-04-11T00:00:00"/>
        <d v="2025-04-05T00:00:00"/>
        <d v="2025-04-14T00:00:00"/>
        <d v="2025-04-15T00:00:00"/>
        <d v="2025-04-18T00:00:00"/>
        <d v="2025-04-22T00:00:00"/>
        <d v="2025-04-23T00:00:00"/>
        <d v="2025-04-29T00:00:00"/>
        <d v="2025-05-01T00:00:00"/>
        <d v="2025-05-02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9T00:00:00"/>
        <d v="2025-06-10T00:00:00"/>
        <d v="2025-06-11T00:00:00"/>
        <d v="2025-06-12T00:00:00"/>
        <d v="2025-06-13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m/>
      </sharedItems>
      <fieldGroup par="28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0:00:00" maxDate="1899-12-30T23:44:00"/>
    </cacheField>
    <cacheField name="To" numFmtId="0">
      <sharedItems containsNonDate="0" containsDate="1" containsString="0" containsBlank="1" minDate="1899-12-30T00:02:18" maxDate="1899-12-30T23:50:00"/>
    </cacheField>
    <cacheField name="Elapsed" numFmtId="0">
      <sharedItems containsNonDate="0" containsDate="1" containsString="0" containsBlank="1" minDate="1899-12-30T00:00:00" maxDate="1899-12-31T18:02:00"/>
    </cacheField>
    <cacheField name="Hr" numFmtId="0">
      <sharedItems containsString="0" containsBlank="1" containsNumber="1" containsInteger="1" minValue="0" maxValue="42"/>
    </cacheField>
    <cacheField name="Min" numFmtId="0">
      <sharedItems containsString="0" containsBlank="1" containsNumber="1" containsInteger="1" minValue="0" maxValue="59"/>
    </cacheField>
    <cacheField name="Duration" numFmtId="0">
      <sharedItems containsBlank="1" containsMixedTypes="1" containsNumber="1" minValue="6" maxValue="2522.5700000000002"/>
    </cacheField>
    <cacheField name="CI" numFmtId="0">
      <sharedItems containsString="0" containsBlank="1" containsNumber="1" containsInteger="1" minValue="0" maxValue="4858"/>
    </cacheField>
    <cacheField name="CMI" numFmtId="0">
      <sharedItems containsString="0" containsBlank="1" containsNumber="1" minValue="0" maxValue="1501348.8"/>
    </cacheField>
    <cacheField name="Town" numFmtId="0">
      <sharedItems containsBlank="1"/>
    </cacheField>
    <cacheField name="Comments" numFmtId="0">
      <sharedItems containsBlank="1" longText="1"/>
    </cacheField>
    <cacheField name="Cause" numFmtId="0">
      <sharedItems containsBlank="1" count="19">
        <s v="Planned "/>
        <s v="Equipment "/>
        <s v="Act Of Man"/>
        <s v="Animal"/>
        <s v="Vegetation"/>
        <s v="Other"/>
        <s v="Weather"/>
        <s v="Loss of Supply"/>
        <s v="Unknown"/>
        <m/>
        <s v="Maintenance" u="1"/>
        <s v="Planned" u="1"/>
        <s v="Equipment" u="1"/>
        <s v="Loss of Supply " u="1"/>
        <s v="Squirrel" u="1"/>
        <s v="Vehicle strike" u="1"/>
        <s v="Vibration/Loose Connection" u="1"/>
        <s v="Wind" u="1"/>
        <s v="Wire Movement" u="1"/>
      </sharedItems>
    </cacheField>
    <cacheField name="SubCause" numFmtId="0">
      <sharedItems containsBlank="1" count="34">
        <s v="Maintenance"/>
        <s v="Other"/>
        <s v="Dig in"/>
        <s v="Squirrel"/>
        <s v="Fire"/>
        <s v="Corrosion/Decay"/>
        <s v="Vibration/Loose Connection"/>
        <s v="Fall In Tree"/>
        <s v="Unknown"/>
        <s v="Wind"/>
        <s v="Bird"/>
        <s v="Fall In Limb"/>
        <s v="Wire Movement"/>
        <s v="Ice/Snow"/>
        <s v="Supplier outage"/>
        <s v="Vegetation clearing"/>
        <s v="Vehicle strike"/>
        <s v="Construction by Co. Contractor"/>
        <m/>
        <s v="Fall In - Limb" u="1"/>
        <s v="Vines" u="1"/>
        <s v="Construction by Company" u="1"/>
        <s v="Construction by Others" u="1"/>
        <s v="Debris/Balloon" u="1"/>
        <s v="Lightning" u="1"/>
        <s v="Police / Fire Request" u="1"/>
        <s v="Overload" u="1"/>
        <s v="Grow In" u="1"/>
        <s v="Misoperation" u="1"/>
        <s v="Fall In - Tree" u="1"/>
        <s v="Vandalism" u="1"/>
        <s v="RTO forced outage" u="1"/>
        <s v="None" u="1"/>
        <s v="Other Animal" u="1"/>
      </sharedItems>
    </cacheField>
    <cacheField name="Follow Up Required?" numFmtId="0">
      <sharedItems containsBlank="1"/>
    </cacheField>
    <cacheField name="E2_Exclusion" numFmtId="0">
      <sharedItems containsBlank="1" count="15">
        <s v="PLANNED OUTAGE"/>
        <s v="None"/>
        <s v="THIRD PARTY"/>
        <s v="LOSS OF SUPPLY"/>
        <s v="LOSS OF SUPPLY / IEEE MED"/>
        <s v="PLANNED OUTAGE / IEEE MED"/>
        <s v="IEEE MED"/>
        <s v="CUSTOMER OWNED"/>
        <m/>
        <s v="Fire/Police Request" u="1"/>
        <s v="PUC MED / IEEE MED" u="1"/>
        <s v="PUC MED" u="1"/>
        <s v="IEEE" u="1"/>
        <s v="PUC MED/IEEE" u="1"/>
        <e v="#N/A" u="1"/>
      </sharedItems>
    </cacheField>
    <cacheField name="District" numFmtId="0">
      <sharedItems containsBlank="1"/>
    </cacheField>
    <cacheField name="Month" numFmtId="0">
      <sharedItems containsString="0" containsBlank="1" containsNumber="1" containsInteger="1" minValue="1" maxValue="6"/>
    </cacheField>
    <cacheField name="Year" numFmtId="0">
      <sharedItems containsString="0" containsBlank="1" containsNumber="1" containsInteger="1" minValue="1900" maxValue="2025" count="8">
        <n v="2025"/>
        <n v="1900"/>
        <m/>
        <n v="2020" u="1"/>
        <n v="2021" u="1"/>
        <n v="2022" u="1"/>
        <n v="2023" u="1"/>
        <n v="2024" u="1"/>
      </sharedItems>
    </cacheField>
    <cacheField name="Weekday" numFmtId="0">
      <sharedItems containsString="0" containsBlank="1" containsNumber="1" containsInteger="1" minValue="1" maxValue="7"/>
    </cacheField>
    <cacheField name="Cust Serv" numFmtId="0">
      <sharedItems containsString="0" containsBlank="1" containsNumber="1" containsInteger="1" minValue="48925" maxValue="49165"/>
    </cacheField>
    <cacheField name="Cust Serv Feeder" numFmtId="0">
      <sharedItems containsBlank="1" containsMixedTypes="1" containsNumber="1" containsInteger="1" minValue="3" maxValue="4479"/>
    </cacheField>
    <cacheField name="FEEDER SAIFI" numFmtId="0">
      <sharedItems containsBlank="1" containsMixedTypes="1" containsNumber="1" minValue="0" maxValue="1.598846787479407"/>
    </cacheField>
    <cacheField name="FEEDER SAIDI" numFmtId="0">
      <sharedItems containsBlank="1" containsMixedTypes="1" containsNumber="1" minValue="0" maxValue="603.98940397350987"/>
    </cacheField>
    <cacheField name="SAIFI" numFmtId="0">
      <sharedItems containsString="0" containsBlank="1" containsNumber="1" minValue="0" maxValue="9.881012915692057E-2"/>
    </cacheField>
    <cacheField name="SAIDI" numFmtId="0">
      <sharedItems containsString="0" containsBlank="1" containsNumber="1" minValue="0" maxValue="30.536942947218552"/>
    </cacheField>
    <cacheField name="Months (Date)" numFmtId="0" databaseField="0">
      <fieldGroup base="2">
        <rangePr groupBy="months" startDate="2025-01-01T00:00:00" endDate="2025-07-01T00:00:00"/>
        <groupItems count="14">
          <s v="&lt;1/1/202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7/1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0789583336" createdVersion="5" refreshedVersion="8" minRefreshableVersion="3" recordCount="251" xr:uid="{00000000-000A-0000-FFFF-FFFF18000000}">
  <cacheSource type="worksheet">
    <worksheetSource ref="A1:S1048576" sheet="Aug"/>
  </cacheSource>
  <cacheFields count="19">
    <cacheField name="ID" numFmtId="0">
      <sharedItems containsNonDate="0" containsString="0" containsBlank="1"/>
    </cacheField>
    <cacheField name="Feeder" numFmtId="0">
      <sharedItems containsNonDate="0" containsString="0" containsBlank="1"/>
    </cacheField>
    <cacheField name="Date" numFmtId="14">
      <sharedItems containsNonDate="0" containsString="0" containsBlank="1"/>
    </cacheField>
    <cacheField name="Quarter" numFmtId="0">
      <sharedItems containsBlank="1"/>
    </cacheField>
    <cacheField name="From" numFmtId="0">
      <sharedItems containsNonDate="0" containsString="0" containsBlank="1"/>
    </cacheField>
    <cacheField name="To" numFmtId="0">
      <sharedItems containsNonDate="0" containsString="0" containsBlank="1"/>
    </cacheField>
    <cacheField name="Elapsed" numFmtId="0">
      <sharedItems containsNonDate="0" containsDate="1" containsString="0" containsBlank="1" minDate="1899-12-30T00:00:00" maxDate="1899-12-31T00:0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/>
    </cacheField>
    <cacheField name="CI" numFmtId="0">
      <sharedItems containsNonDate="0" containsString="0" containsBlank="1"/>
    </cacheField>
    <cacheField name="CMI" numFmtId="0">
      <sharedItems containsString="0" containsBlank="1" containsNumber="1" containsInteger="1" minValue="0" maxValue="0"/>
    </cacheField>
    <cacheField name="Town" numFmtId="0">
      <sharedItems containsNonDate="0" containsString="0" containsBlank="1"/>
    </cacheField>
    <cacheField name="Comments" numFmtId="0">
      <sharedItems containsNonDate="0" containsString="0" containsBlank="1"/>
    </cacheField>
    <cacheField name="Cause" numFmtId="0">
      <sharedItems containsNonDate="0" containsString="0" containsBlank="1"/>
    </cacheField>
    <cacheField name="Subcause" numFmtId="0">
      <sharedItems containsNonDate="0" containsString="0" containsBlank="1"/>
    </cacheField>
    <cacheField name="Construction Type" numFmtId="0">
      <sharedItems containsNonDate="0" containsString="0" containsBlank="1"/>
    </cacheField>
    <cacheField name="E2_Exclusion" numFmtId="0">
      <sharedItems containsNonDate="0" containsBlank="1" count="11">
        <m/>
        <s v="NONE" u="1"/>
        <s v="LOSS OF SUPPLY" u="1"/>
        <s v="PUC MED" u="1"/>
        <s v="LOAD SHEDDING" u="1"/>
        <s v="TRANSMISSION" u="1"/>
        <s v="PLANNED OUTAGE" u="1"/>
        <s v="FIRE/POLICE REQUEST" u="1"/>
        <s v="SUBSTATION" u="1"/>
        <s v="CUSTOMER OWNED" u="1"/>
        <s v="UNKNOWN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0790972221" createdVersion="5" refreshedVersion="8" minRefreshableVersion="3" recordCount="240" xr:uid="{00000000-000A-0000-FFFF-FFFF17000000}">
  <cacheSource type="worksheet">
    <worksheetSource ref="A1:S1048576" sheet="Sept"/>
  </cacheSource>
  <cacheFields count="19">
    <cacheField name="ID" numFmtId="0">
      <sharedItems containsNonDate="0" containsString="0" containsBlank="1"/>
    </cacheField>
    <cacheField name="Feeder" numFmtId="0">
      <sharedItems containsNonDate="0" containsString="0" containsBlank="1"/>
    </cacheField>
    <cacheField name="Date" numFmtId="14">
      <sharedItems containsNonDate="0" containsString="0" containsBlank="1"/>
    </cacheField>
    <cacheField name="Quarter" numFmtId="0">
      <sharedItems containsBlank="1"/>
    </cacheField>
    <cacheField name="From" numFmtId="0">
      <sharedItems containsNonDate="0" containsString="0" containsBlank="1"/>
    </cacheField>
    <cacheField name="To" numFmtId="0">
      <sharedItems containsNonDate="0" containsString="0" containsBlank="1"/>
    </cacheField>
    <cacheField name="Elapsed" numFmtId="0">
      <sharedItems containsNonDate="0" containsDate="1" containsString="0" containsBlank="1" minDate="1899-12-30T00:00:00" maxDate="1899-12-31T00:0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/>
    </cacheField>
    <cacheField name="CI" numFmtId="0">
      <sharedItems containsNonDate="0" containsString="0" containsBlank="1"/>
    </cacheField>
    <cacheField name="CMI" numFmtId="0">
      <sharedItems containsString="0" containsBlank="1" containsNumber="1" containsInteger="1" minValue="0" maxValue="0"/>
    </cacheField>
    <cacheField name="Town" numFmtId="0">
      <sharedItems containsNonDate="0" containsString="0" containsBlank="1"/>
    </cacheField>
    <cacheField name="Comments" numFmtId="0">
      <sharedItems containsNonDate="0" containsString="0" containsBlank="1"/>
    </cacheField>
    <cacheField name="Cause" numFmtId="0">
      <sharedItems containsNonDate="0" containsString="0" containsBlank="1"/>
    </cacheField>
    <cacheField name="Subcause" numFmtId="0">
      <sharedItems containsNonDate="0" containsString="0" containsBlank="1"/>
    </cacheField>
    <cacheField name="Construction Type" numFmtId="0">
      <sharedItems containsNonDate="0" containsString="0" containsBlank="1"/>
    </cacheField>
    <cacheField name="E2_Exclusion" numFmtId="0">
      <sharedItems containsNonDate="0" containsBlank="1" count="11">
        <m/>
        <s v="NONE" u="1"/>
        <s v="LOAD SHEDDING" u="1"/>
        <s v="TRANSMISSION" u="1"/>
        <s v="LOSS OF SUPPLY" u="1"/>
        <s v="PLANNED OUTAGE" u="1"/>
        <s v="FIRE/POLICE REQUEST" u="1"/>
        <s v="SUBSTATION" u="1"/>
        <s v="CUSTOMER OWNED" u="1"/>
        <s v="UNKNOWN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0792245368" createdVersion="5" refreshedVersion="8" minRefreshableVersion="3" recordCount="250" xr:uid="{00000000-000A-0000-FFFF-FFFF16000000}">
  <cacheSource type="worksheet">
    <worksheetSource ref="A1:S1048576" sheet="Oct"/>
  </cacheSource>
  <cacheFields count="19">
    <cacheField name="ID" numFmtId="0">
      <sharedItems containsNonDate="0" containsString="0" containsBlank="1"/>
    </cacheField>
    <cacheField name="Feeder" numFmtId="0">
      <sharedItems containsNonDate="0" containsString="0" containsBlank="1"/>
    </cacheField>
    <cacheField name="Date" numFmtId="14">
      <sharedItems containsNonDate="0" containsString="0" containsBlank="1"/>
    </cacheField>
    <cacheField name="Quarter" numFmtId="0">
      <sharedItems containsBlank="1"/>
    </cacheField>
    <cacheField name="From" numFmtId="0">
      <sharedItems containsNonDate="0" containsString="0" containsBlank="1"/>
    </cacheField>
    <cacheField name="To" numFmtId="0">
      <sharedItems containsNonDate="0" containsString="0" containsBlank="1"/>
    </cacheField>
    <cacheField name="Elapsed" numFmtId="0">
      <sharedItems containsNonDate="0" containsDate="1" containsString="0" containsBlank="1" minDate="1899-12-30T00:00:00" maxDate="1899-12-31T00:0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/>
    </cacheField>
    <cacheField name="CI" numFmtId="0">
      <sharedItems containsNonDate="0" containsString="0" containsBlank="1"/>
    </cacheField>
    <cacheField name="CMI" numFmtId="0">
      <sharedItems containsString="0" containsBlank="1" containsNumber="1" containsInteger="1" minValue="0" maxValue="0"/>
    </cacheField>
    <cacheField name="Town" numFmtId="0">
      <sharedItems containsNonDate="0" containsString="0" containsBlank="1"/>
    </cacheField>
    <cacheField name="Comments" numFmtId="0">
      <sharedItems containsNonDate="0" containsString="0" containsBlank="1"/>
    </cacheField>
    <cacheField name="Cause" numFmtId="0">
      <sharedItems containsNonDate="0" containsString="0" containsBlank="1"/>
    </cacheField>
    <cacheField name="Subcause" numFmtId="0">
      <sharedItems containsNonDate="0" containsString="0" containsBlank="1"/>
    </cacheField>
    <cacheField name="Construction Type" numFmtId="0">
      <sharedItems containsNonDate="0" containsString="0" containsBlank="1"/>
    </cacheField>
    <cacheField name="E2_Exclusion" numFmtId="0">
      <sharedItems containsNonDate="0" containsBlank="1" count="11">
        <m/>
        <s v="NONE" u="1"/>
        <s v="LOAD SHEDDING" u="1"/>
        <s v="TRANSMISSION" u="1"/>
        <s v="LOSS OF SUPPLY" u="1"/>
        <s v="PLANNED OUTAGE" u="1"/>
        <s v="FIRE/POLICE REQUEST" u="1"/>
        <s v="SUBSTATION" u="1"/>
        <s v="CUSTOMER OWNED" u="1"/>
        <s v="UNKNOWN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0793634261" createdVersion="5" refreshedVersion="8" minRefreshableVersion="3" recordCount="250" xr:uid="{00000000-000A-0000-FFFF-FFFF15000000}">
  <cacheSource type="worksheet">
    <worksheetSource ref="A1:S1048576" sheet="Nov"/>
  </cacheSource>
  <cacheFields count="19">
    <cacheField name="ID" numFmtId="0">
      <sharedItems containsNonDate="0" containsString="0" containsBlank="1"/>
    </cacheField>
    <cacheField name="Feeder" numFmtId="0">
      <sharedItems containsNonDate="0" containsString="0" containsBlank="1"/>
    </cacheField>
    <cacheField name="Date" numFmtId="14">
      <sharedItems containsNonDate="0" containsString="0" containsBlank="1"/>
    </cacheField>
    <cacheField name="Quarter" numFmtId="0">
      <sharedItems containsBlank="1"/>
    </cacheField>
    <cacheField name="From" numFmtId="0">
      <sharedItems containsNonDate="0" containsString="0" containsBlank="1"/>
    </cacheField>
    <cacheField name="To" numFmtId="0">
      <sharedItems containsNonDate="0" containsString="0" containsBlank="1"/>
    </cacheField>
    <cacheField name="Elapsed" numFmtId="0">
      <sharedItems containsNonDate="0" containsDate="1" containsString="0" containsBlank="1" minDate="1899-12-30T00:00:00" maxDate="1899-12-31T00:0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/>
    </cacheField>
    <cacheField name="CI" numFmtId="0">
      <sharedItems containsNonDate="0" containsString="0" containsBlank="1"/>
    </cacheField>
    <cacheField name="CMI" numFmtId="0">
      <sharedItems containsString="0" containsBlank="1" containsNumber="1" containsInteger="1" minValue="0" maxValue="0"/>
    </cacheField>
    <cacheField name="Town" numFmtId="0">
      <sharedItems containsNonDate="0" containsString="0" containsBlank="1"/>
    </cacheField>
    <cacheField name="Comments" numFmtId="0">
      <sharedItems containsNonDate="0" containsString="0" containsBlank="1"/>
    </cacheField>
    <cacheField name="Cause" numFmtId="0">
      <sharedItems containsNonDate="0" containsString="0" containsBlank="1"/>
    </cacheField>
    <cacheField name="Subcause" numFmtId="0">
      <sharedItems containsNonDate="0" containsString="0" containsBlank="1"/>
    </cacheField>
    <cacheField name="Construction Type" numFmtId="0">
      <sharedItems containsNonDate="0" containsString="0" containsBlank="1"/>
    </cacheField>
    <cacheField name="E2_Exclusion" numFmtId="0">
      <sharedItems containsNonDate="0" containsBlank="1" count="11">
        <m/>
        <s v="NONE" u="1"/>
        <s v="LOAD SHEDDING" u="1"/>
        <s v="TRANSMISSION" u="1"/>
        <s v="LOSS OF SUPPLY" u="1"/>
        <s v="PLANNED OUTAGE" u="1"/>
        <s v="FIRE/POLICE REQUEST" u="1"/>
        <s v="SUBSTATION" u="1"/>
        <s v="CUSTOMER OWNED" u="1"/>
        <s v="UNKNOWN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0795023147" createdVersion="6" refreshedVersion="8" minRefreshableVersion="3" recordCount="251" xr:uid="{00000000-000A-0000-FFFF-FFFF19000000}">
  <cacheSource type="worksheet">
    <worksheetSource ref="A1:S1048576" sheet="Dec"/>
  </cacheSource>
  <cacheFields count="19">
    <cacheField name="ID" numFmtId="0">
      <sharedItems containsNonDate="0" containsString="0" containsBlank="1"/>
    </cacheField>
    <cacheField name="Feeder" numFmtId="0">
      <sharedItems containsNonDate="0" containsString="0" containsBlank="1"/>
    </cacheField>
    <cacheField name="Date" numFmtId="14">
      <sharedItems containsNonDate="0" containsString="0" containsBlank="1"/>
    </cacheField>
    <cacheField name="Quarter" numFmtId="0">
      <sharedItems containsBlank="1"/>
    </cacheField>
    <cacheField name="From" numFmtId="0">
      <sharedItems containsNonDate="0" containsString="0" containsBlank="1"/>
    </cacheField>
    <cacheField name="To" numFmtId="0">
      <sharedItems containsNonDate="0" containsString="0" containsBlank="1"/>
    </cacheField>
    <cacheField name="Elapsed" numFmtId="0">
      <sharedItems containsNonDate="0" containsDate="1" containsString="0" containsBlank="1" minDate="1899-12-30T00:00:00" maxDate="1899-12-31T00:0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/>
    </cacheField>
    <cacheField name="CI" numFmtId="0">
      <sharedItems containsNonDate="0" containsString="0" containsBlank="1"/>
    </cacheField>
    <cacheField name="CMI" numFmtId="0">
      <sharedItems containsString="0" containsBlank="1" containsNumber="1" containsInteger="1" minValue="0" maxValue="0"/>
    </cacheField>
    <cacheField name="Town" numFmtId="0">
      <sharedItems containsNonDate="0" containsString="0" containsBlank="1"/>
    </cacheField>
    <cacheField name="Comments" numFmtId="0">
      <sharedItems containsNonDate="0" containsString="0" containsBlank="1"/>
    </cacheField>
    <cacheField name="Cause" numFmtId="0">
      <sharedItems containsNonDate="0" containsString="0" containsBlank="1"/>
    </cacheField>
    <cacheField name="Subcause" numFmtId="0">
      <sharedItems containsNonDate="0" containsString="0" containsBlank="1"/>
    </cacheField>
    <cacheField name="Construction Type" numFmtId="0">
      <sharedItems containsNonDate="0" containsString="0" containsBlank="1"/>
    </cacheField>
    <cacheField name="E2_Exclusion" numFmtId="0">
      <sharedItems containsNonDate="0" containsBlank="1" count="12">
        <m/>
        <s v="NONE" u="1"/>
        <s v="E2_Exclusion" u="1"/>
        <s v="LOAD SHEDDING" u="1"/>
        <s v="TRANSMISSION" u="1"/>
        <s v="LOSS OF SUPPLY" u="1"/>
        <s v="PLANNED OUTAGE" u="1"/>
        <s v="FIRE/POLICE REQUEST" u="1"/>
        <s v="SUBSTATION" u="1"/>
        <s v="CUSTOMER OWNED" u="1"/>
        <s v="UNKNOWN" u="1"/>
        <s v="PUC M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695.695832870369" createdVersion="5" refreshedVersion="8" minRefreshableVersion="3" recordCount="250" xr:uid="{00000000-000A-0000-FFFF-FFFF1A000000}">
  <cacheSource type="worksheet">
    <worksheetSource ref="A1:S1048576" sheet="Jan"/>
  </cacheSource>
  <cacheFields count="19">
    <cacheField name="ID" numFmtId="0">
      <sharedItems containsString="0" containsBlank="1" containsNumber="1" containsInteger="1" minValue="120036038" maxValue="232004964"/>
    </cacheField>
    <cacheField name="Feeder" numFmtId="0">
      <sharedItems containsBlank="1"/>
    </cacheField>
    <cacheField name="Date" numFmtId="14">
      <sharedItems containsNonDate="0" containsDate="1" containsString="0" containsBlank="1" minDate="2025-01-01T00:00:00" maxDate="2025-02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2:00:00" maxDate="1899-12-30T22:28:55"/>
    </cacheField>
    <cacheField name="To" numFmtId="0">
      <sharedItems containsNonDate="0" containsDate="1" containsString="0" containsBlank="1" minDate="1899-12-30T00:30:00" maxDate="1899-12-30T23:50:00"/>
    </cacheField>
    <cacheField name="Elapsed" numFmtId="0">
      <sharedItems containsNonDate="0" containsDate="1" containsString="0" containsBlank="1" minDate="1899-12-30T00:00:00" maxDate="1899-12-30T07:20:00"/>
    </cacheField>
    <cacheField name="Hr" numFmtId="0">
      <sharedItems containsString="0" containsBlank="1" containsNumber="1" containsInteger="1" minValue="0" maxValue="0"/>
    </cacheField>
    <cacheField name="Min" numFmtId="0">
      <sharedItems containsString="0" containsBlank="1" containsNumber="1" containsInteger="1" minValue="0" maxValue="0"/>
    </cacheField>
    <cacheField name="Duration" numFmtId="0">
      <sharedItems containsBlank="1" containsMixedTypes="1" containsNumber="1" minValue="7" maxValue="900"/>
    </cacheField>
    <cacheField name="CI" numFmtId="0">
      <sharedItems containsString="0" containsBlank="1" containsNumber="1" containsInteger="1" minValue="1" maxValue="357"/>
    </cacheField>
    <cacheField name="CMI" numFmtId="0">
      <sharedItems containsString="0" containsBlank="1" containsNumber="1" minValue="0" maxValue="42688.200000000004"/>
    </cacheField>
    <cacheField name="Town" numFmtId="0">
      <sharedItems containsNonDate="0" containsString="0" containsBlank="1"/>
    </cacheField>
    <cacheField name="Comments" numFmtId="0">
      <sharedItems containsBlank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7">
        <s v="PLANNED OUTAGE"/>
        <s v="None"/>
        <s v="THIRD PARTY"/>
        <m/>
        <s v="PUC MED" u="1"/>
        <s v="FIRE/POLICE REQUEST" u="1"/>
        <s v="CUSTOMER OWN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779.675891782405" createdVersion="5" refreshedVersion="8" minRefreshableVersion="3" recordCount="251" xr:uid="{00000000-000A-0000-FFFF-FFFF1B000000}">
  <cacheSource type="worksheet">
    <worksheetSource ref="A1:S1048576" sheet="Feb"/>
  </cacheSource>
  <cacheFields count="19">
    <cacheField name="ID" numFmtId="0">
      <sharedItems containsString="0" containsBlank="1" containsNumber="1" containsInteger="1" minValue="120037803" maxValue="231063275"/>
    </cacheField>
    <cacheField name="Feeder" numFmtId="0">
      <sharedItems containsBlank="1"/>
    </cacheField>
    <cacheField name="Date" numFmtId="14">
      <sharedItems containsNonDate="0" containsDate="1" containsString="0" containsBlank="1" minDate="2025-02-02T00:00:00" maxDate="2025-03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0:08:00" maxDate="1899-12-30T23:44:00"/>
    </cacheField>
    <cacheField name="To" numFmtId="0">
      <sharedItems containsNonDate="0" containsDate="1" containsString="0" containsBlank="1" minDate="1899-12-30T00:04:00" maxDate="1899-12-30T23:30:00"/>
    </cacheField>
    <cacheField name="Elapsed" numFmtId="0">
      <sharedItems containsNonDate="0" containsDate="1" containsString="0" containsBlank="1" minDate="1899-12-30T00:00:00" maxDate="1899-12-31T18:02:00"/>
    </cacheField>
    <cacheField name="Hr" numFmtId="0">
      <sharedItems containsString="0" containsBlank="1" containsNumber="1" containsInteger="1" minValue="0" maxValue="42"/>
    </cacheField>
    <cacheField name="Min" numFmtId="0">
      <sharedItems containsString="0" containsBlank="1" containsNumber="1" containsInteger="1" minValue="0" maxValue="57"/>
    </cacheField>
    <cacheField name="Duration" numFmtId="0">
      <sharedItems containsBlank="1" containsMixedTypes="1" containsNumber="1" minValue="14.53" maxValue="2522.5700000000002"/>
    </cacheField>
    <cacheField name="CI" numFmtId="0">
      <sharedItems containsString="0" containsBlank="1" containsNumber="1" containsInteger="1" minValue="1" maxValue="3681"/>
    </cacheField>
    <cacheField name="CMI" numFmtId="0">
      <sharedItems containsString="0" containsBlank="1" containsNumber="1" minValue="0" maxValue="354031.8"/>
    </cacheField>
    <cacheField name="Town" numFmtId="0">
      <sharedItems containsBlank="1"/>
    </cacheField>
    <cacheField name="Comments" numFmtId="0">
      <sharedItems containsBlank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7">
        <s v="NONE"/>
        <s v="PLANNED OUTAGE"/>
        <s v="LOSS OF SUPPLY"/>
        <s v="THIRD PARTY"/>
        <m/>
        <s v="FIRE/POLICE REQUEST" u="1"/>
        <s v="CUSTOMER OWNED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 Rivera" refreshedDate="45779.684599421293" createdVersion="5" refreshedVersion="8" minRefreshableVersion="3" recordCount="252" xr:uid="{00000000-000A-0000-FFFF-FFFF1E000000}">
  <cacheSource type="worksheet">
    <worksheetSource ref="A1:S1048576" sheet="Apr"/>
  </cacheSource>
  <cacheFields count="19">
    <cacheField name="ID" numFmtId="0">
      <sharedItems containsString="0" containsBlank="1" containsNumber="1" containsInteger="1" minValue="120043417" maxValue="231075048"/>
    </cacheField>
    <cacheField name="Feeder" numFmtId="0">
      <sharedItems containsBlank="1"/>
    </cacheField>
    <cacheField name="Date" numFmtId="14">
      <sharedItems containsNonDate="0" containsDate="1" containsString="0" containsBlank="1" minDate="2025-04-01T00:00:00" maxDate="2025-05-01T00:00:00"/>
    </cacheField>
    <cacheField name="Quarter" numFmtId="0">
      <sharedItems containsBlank="1"/>
    </cacheField>
    <cacheField name="From" numFmtId="0">
      <sharedItems containsNonDate="0" containsDate="1" containsString="0" containsBlank="1" minDate="1899-12-30T00:20:37" maxDate="1899-12-30T23:19:48"/>
    </cacheField>
    <cacheField name="To" numFmtId="0">
      <sharedItems containsNonDate="0" containsDate="1" containsString="0" containsBlank="1" minDate="1899-12-30T03:56:00" maxDate="1899-12-30T18:35:00"/>
    </cacheField>
    <cacheField name="Elapsed" numFmtId="0">
      <sharedItems containsNonDate="0" containsDate="1" containsString="0" containsBlank="1" minDate="1899-12-30T00:00:00" maxDate="1899-12-31T00:49:00"/>
    </cacheField>
    <cacheField name="Hr" numFmtId="0">
      <sharedItems containsString="0" containsBlank="1" containsNumber="1" containsInteger="1" minValue="0" maxValue="24"/>
    </cacheField>
    <cacheField name="Min" numFmtId="0">
      <sharedItems containsString="0" containsBlank="1" containsNumber="1" containsInteger="1" minValue="0" maxValue="58"/>
    </cacheField>
    <cacheField name="Duration" numFmtId="0">
      <sharedItems containsBlank="1" containsMixedTypes="1" containsNumber="1" minValue="32.03" maxValue="1489.43"/>
    </cacheField>
    <cacheField name="CI" numFmtId="0">
      <sharedItems containsString="0" containsBlank="1" containsNumber="1" containsInteger="1" minValue="0" maxValue="4297"/>
    </cacheField>
    <cacheField name="CMI" numFmtId="0">
      <sharedItems containsString="0" containsBlank="1" containsNumber="1" minValue="0" maxValue="387713.4"/>
    </cacheField>
    <cacheField name="Town" numFmtId="0">
      <sharedItems containsBlank="1"/>
    </cacheField>
    <cacheField name="Comments" numFmtId="0">
      <sharedItems containsBlank="1"/>
    </cacheField>
    <cacheField name="Cause" numFmtId="0">
      <sharedItems containsBlank="1"/>
    </cacheField>
    <cacheField name="Subcause" numFmtId="0">
      <sharedItems containsBlank="1"/>
    </cacheField>
    <cacheField name="Construction Type" numFmtId="0">
      <sharedItems containsBlank="1"/>
    </cacheField>
    <cacheField name="E2_Exclusion" numFmtId="0">
      <sharedItems containsBlank="1" count="12">
        <s v="PLANNED OUTAGE"/>
        <s v="NONE"/>
        <s v="THIRD PARTY"/>
        <m/>
        <s v="PUC MED" u="1"/>
        <s v="LOAD SHEDDING" u="1"/>
        <s v="TRANSMISSION" u="1"/>
        <s v="LOSS OF SUPPLY" u="1"/>
        <s v="FIRE/POLICE REQUEST" u="1"/>
        <s v="SUBSTATION" u="1"/>
        <s v="CUSTOMER OWNED" u="1"/>
        <s v="UNKNOWN" u="1"/>
      </sharedItems>
    </cacheField>
    <cacheField name="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m/>
    <n v="0"/>
    <e v="#DIV/0!"/>
    <m/>
    <n v="0"/>
    <m/>
    <m/>
    <m/>
    <m/>
    <m/>
    <x v="0"/>
    <e v="#N/A"/>
  </r>
  <r>
    <m/>
    <m/>
    <m/>
    <s v="Q3"/>
    <m/>
    <m/>
    <d v="1899-12-30T00:00:00"/>
    <m/>
    <n v="0"/>
    <e v="#DIV/0!"/>
    <m/>
    <n v="0"/>
    <m/>
    <m/>
    <m/>
    <m/>
    <m/>
    <x v="0"/>
    <e v="#N/A"/>
  </r>
  <r>
    <m/>
    <m/>
    <m/>
    <s v="Q3"/>
    <m/>
    <m/>
    <d v="1899-12-30T00:00:00"/>
    <m/>
    <n v="0"/>
    <e v="#DIV/0!"/>
    <m/>
    <n v="0"/>
    <m/>
    <m/>
    <m/>
    <m/>
    <m/>
    <x v="0"/>
    <e v="#N/A"/>
  </r>
  <r>
    <m/>
    <m/>
    <m/>
    <s v="Q3"/>
    <m/>
    <m/>
    <d v="1899-12-30T00:00:00"/>
    <m/>
    <n v="0"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s v="Q3"/>
    <m/>
    <m/>
    <d v="1899-12-30T00:00:00"/>
    <m/>
    <m/>
    <e v="#DIV/0!"/>
    <m/>
    <n v="0"/>
    <m/>
    <m/>
    <m/>
    <m/>
    <m/>
    <x v="0"/>
    <e v="#N/A"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n v="120049496"/>
    <s v="TAH7300"/>
    <d v="2025-05-01T00:00:00"/>
    <s v="Q2"/>
    <d v="1899-12-30T11:00:00"/>
    <d v="1899-12-30T12:54:00"/>
    <d v="1899-12-30T01:54:00"/>
    <n v="1"/>
    <n v="54"/>
    <n v="114"/>
    <n v="13"/>
    <n v="1482"/>
    <m/>
    <s v="MANUALLY OPENED TRANSFORMER FUSE P115683 ANTELOPE WAY-REPLACE OPEN WIRE"/>
    <s v="Planned "/>
    <s v="Maintenance"/>
    <s v="Review Complete"/>
    <x v="0"/>
    <s v="North Lake"/>
  </r>
  <r>
    <n v="231076383"/>
    <s v="TAH7300"/>
    <d v="2025-05-01T00:00:00"/>
    <s v="Q2"/>
    <d v="1899-12-30T13:09:00"/>
    <d v="1899-12-30T15:39:00"/>
    <d v="1899-12-30T02:30:00"/>
    <n v="2"/>
    <n v="30"/>
    <n v="150"/>
    <n v="3"/>
    <n v="450"/>
    <m/>
    <s v="MANUALLY OPENED TRANSFORMER FUSES P99233 PLACER ST-REPLACE OPEN WIRE"/>
    <s v="Planned "/>
    <s v="Maintenance"/>
    <s v="Review Complete"/>
    <x v="0"/>
    <s v="North Lake"/>
  </r>
  <r>
    <n v="231076388"/>
    <s v="TAH7300"/>
    <d v="2025-05-01T00:00:00"/>
    <s v="Q2"/>
    <d v="1899-12-30T13:19:00"/>
    <d v="1899-12-30T15:25:00"/>
    <d v="1899-12-30T02:06:00"/>
    <n v="2"/>
    <n v="6"/>
    <n v="126"/>
    <n v="9"/>
    <n v="1134"/>
    <m/>
    <s v="MANUALLY OPENED TRANSFORMER FUSES P99236 PLACER ST-REPLACE OPEN WIRE"/>
    <s v="Planned "/>
    <s v="Maintenance"/>
    <s v="Review Complete"/>
    <x v="0"/>
    <s v="North Lake"/>
  </r>
  <r>
    <n v="120049672"/>
    <s v="MEY3300"/>
    <d v="2025-05-02T00:00:00"/>
    <s v="Q2"/>
    <d v="1899-12-30T01:15:04"/>
    <d v="1899-12-30T07:02:22"/>
    <d v="1899-12-30T05:47:00"/>
    <n v="5"/>
    <n v="47"/>
    <n v="347.28"/>
    <n v="921"/>
    <n v="68073"/>
    <s v="SOUTH LAKE TAHOE"/>
    <s v="MANUALLY OPENED PTR 3300-R3 FOR PLANNED WORK P111401 REPLACEMENT.  MANUALLY OPENED 33M58 DISC.  SWITCHING TO RESTORE FROM 33-34-T1 DURING WORK."/>
    <s v="Planned "/>
    <s v="Maintenance"/>
    <s v="Review Complete"/>
    <x v="0"/>
    <s v="South Lake"/>
  </r>
  <r>
    <n v="120049712"/>
    <s v="TAH7300"/>
    <d v="2025-05-02T00:00:00"/>
    <s v="Q2"/>
    <d v="1899-12-30T11:06:00"/>
    <d v="1899-12-30T12:50:00"/>
    <d v="1899-12-30T01:44:00"/>
    <n v="1"/>
    <n v="44"/>
    <n v="104"/>
    <n v="8"/>
    <n v="832.19999999999902"/>
    <m/>
    <s v="MANUALLY OPENED TRANSFORMER FUSE P73389 OLYMPIC DR-REPLACE OPEN WIRE"/>
    <s v="Planned "/>
    <s v="Maintenance"/>
    <s v="Review Complete"/>
    <x v="0"/>
    <s v="North Lake"/>
  </r>
  <r>
    <n v="120049734"/>
    <s v="TAH7300"/>
    <d v="2025-05-02T00:00:00"/>
    <s v="Q2"/>
    <d v="1899-12-30T12:56:00"/>
    <d v="1899-12-30T15:25:00"/>
    <d v="1899-12-30T02:29:00"/>
    <n v="2"/>
    <n v="29"/>
    <n v="149"/>
    <n v="9"/>
    <n v="1341"/>
    <m/>
    <s v="MANUALLY OPENED TRANSFORMER FUSE P77266 OLYMPIC DR-REPLACE OPEN WIRE"/>
    <s v="Planned "/>
    <s v="Maintenance"/>
    <s v="Review Complete"/>
    <x v="0"/>
    <s v="North Lake"/>
  </r>
  <r>
    <n v="120049735"/>
    <s v="TAH7300"/>
    <d v="2025-05-02T00:00:00"/>
    <s v="Q2"/>
    <d v="1899-12-30T13:00:00"/>
    <d v="1899-12-30T15:37:00"/>
    <d v="1899-12-30T02:37:00"/>
    <n v="2"/>
    <n v="37"/>
    <n v="157"/>
    <n v="12"/>
    <n v="1884"/>
    <m/>
    <s v="MANUALLY OPENED TRANSFORMER FUSE P77269 OLYMPIC DR-REPLACE OPEN WIRE"/>
    <s v="Planned "/>
    <s v="Maintenance"/>
    <s v="Review Complete"/>
    <x v="0"/>
    <s v="North Lake"/>
  </r>
  <r>
    <n v="231077961"/>
    <s v="TAH7300"/>
    <d v="2025-05-02T00:00:00"/>
    <s v="Q2"/>
    <d v="1899-12-30T15:48:00"/>
    <d v="1899-12-30T18:24:00"/>
    <d v="1899-12-30T02:36:00"/>
    <n v="2"/>
    <n v="36"/>
    <n v="156"/>
    <n v="17"/>
    <n v="2652"/>
    <m/>
    <s v="MANUALLY OPENED TRANSFORMER FUSE P269681 OLYMPIC DR-REPLACE OPEN WIRE"/>
    <s v="Planned "/>
    <s v="Maintenance"/>
    <s v="Review Complete"/>
    <x v="0"/>
    <s v="North Lake"/>
  </r>
  <r>
    <n v="120049911"/>
    <s v="TAH7300"/>
    <d v="2025-05-03T00:00:00"/>
    <s v="Q2"/>
    <d v="1899-12-30T16:01:00"/>
    <d v="1899-12-30T20:45:00"/>
    <d v="1899-12-30T04:44:00"/>
    <n v="4"/>
    <n v="44"/>
    <n v="284"/>
    <n v="42"/>
    <n v="11928"/>
    <s v="TAHOMA"/>
    <s v="BLOWN 15 AMP LINE FUSES P216281 2ND AVE-TREE FELL ONTO PRIMARY P216285 DURING VEGETATION CLEARING"/>
    <s v="Act Of Man"/>
    <s v="Vegetation clearing"/>
    <s v="Review Complete"/>
    <x v="1"/>
    <s v="North Lake"/>
  </r>
  <r>
    <n v="231078791"/>
    <s v="TRK7202"/>
    <d v="2025-05-03T00:00:00"/>
    <s v="Q2"/>
    <d v="1899-12-30T22:21:00"/>
    <d v="1899-12-30T02:05:00"/>
    <d v="1899-12-30T03:44:00"/>
    <n v="3"/>
    <n v="44"/>
    <n v="224"/>
    <n v="3"/>
    <n v="672"/>
    <s v="TRUCKEE"/>
    <s v="BLOWN 15 AMP LINE FUSE P224058 RIVER RD-SQUIRREL CONTACT, DURING PATROL, A BROKEN CROSSARM P29394 RIVER RD WAS FOUND"/>
    <s v="Animal"/>
    <s v="Squirrel"/>
    <s v="Review Complete"/>
    <x v="2"/>
    <s v="North Lake"/>
  </r>
  <r>
    <n v="120050015"/>
    <s v="KBH5200"/>
    <d v="2025-05-05T00:00:00"/>
    <s v="Q2"/>
    <d v="1899-12-30T11:00:00"/>
    <d v="1899-12-30T12:52:00"/>
    <d v="1899-12-30T01:52:00"/>
    <n v="1"/>
    <n v="52"/>
    <n v="112"/>
    <n v="9"/>
    <n v="1008"/>
    <m/>
    <s v="MANUALLY OPENED TRANSFORMER FUSE P236658 N RIDGE DR-REPLACE OPEN WIRE"/>
    <s v="Planned "/>
    <s v="Maintenance"/>
    <s v="Review Complete"/>
    <x v="0"/>
    <s v="North Lake"/>
  </r>
  <r>
    <n v="120050016"/>
    <s v="KBH5200"/>
    <d v="2025-05-05T00:00:00"/>
    <s v="Q2"/>
    <d v="1899-12-30T11:00:00"/>
    <d v="1899-12-30T12:50:00"/>
    <d v="1899-12-30T01:50:00"/>
    <n v="1"/>
    <n v="50"/>
    <n v="110"/>
    <n v="6"/>
    <n v="660"/>
    <m/>
    <s v="MANUALLY OPENED TRANSFORMER FUSE P96794 N RIDGE DR-REPLACE OPEN WIRE"/>
    <s v="Planned "/>
    <s v="Maintenance"/>
    <s v="Review Complete"/>
    <x v="0"/>
    <s v="North Lake"/>
  </r>
  <r>
    <n v="120050033"/>
    <s v="SQV7201"/>
    <d v="2025-05-05T00:00:00"/>
    <s v="Q2"/>
    <d v="1899-12-30T11:57:00"/>
    <d v="1899-12-30T13:33:00"/>
    <d v="1899-12-30T01:36:00"/>
    <n v="1"/>
    <n v="36"/>
    <n v="96"/>
    <n v="14"/>
    <n v="1344"/>
    <m/>
    <s v="MANUALLY OPENED TRANSFORMER FUSE P115872 BEAR CREEK DR-REPLACE OPEN WIRE"/>
    <s v="Planned "/>
    <s v="Maintenance"/>
    <s v="Review Complete"/>
    <x v="0"/>
    <s v="North Lake"/>
  </r>
  <r>
    <n v="231079063"/>
    <s v="KBH5200"/>
    <d v="2025-05-05T00:00:00"/>
    <s v="Q2"/>
    <d v="1899-12-30T13:08:00"/>
    <d v="1899-12-30T14:38:00"/>
    <d v="1899-12-30T01:30:00"/>
    <n v="1"/>
    <n v="30"/>
    <n v="90"/>
    <n v="8"/>
    <n v="720"/>
    <m/>
    <s v="MANUALLY OPENED TRANSFORMER FUSE P292097 N RIDGE DR-REPLACE OPEN WIRE"/>
    <s v="Planned "/>
    <s v="Maintenance"/>
    <s v="Review Complete"/>
    <x v="0"/>
    <s v="North Lake"/>
  </r>
  <r>
    <n v="120050065"/>
    <s v="SQV7201"/>
    <d v="2025-05-05T00:00:00"/>
    <s v="Q2"/>
    <d v="1899-12-30T14:19:00"/>
    <d v="1899-12-30T16:29:00"/>
    <d v="1899-12-30T02:10:00"/>
    <n v="2"/>
    <n v="10"/>
    <n v="130"/>
    <n v="10"/>
    <n v="1300.2"/>
    <m/>
    <s v="MANUALLY OPENED TRANSFORMER FUSE P206081 BEAR CREEK DR-REPLACE OPEN WIRE"/>
    <s v="Planned "/>
    <s v="Maintenance"/>
    <s v="Review Complete"/>
    <x v="0"/>
    <s v="North Lake"/>
  </r>
  <r>
    <n v="120050064"/>
    <s v="KBH5200"/>
    <d v="2025-05-05T00:00:00"/>
    <s v="Q2"/>
    <d v="1899-12-30T14:48:00"/>
    <d v="1899-12-30T17:00:00"/>
    <d v="1899-12-30T02:12:00"/>
    <n v="2"/>
    <n v="12"/>
    <n v="132"/>
    <n v="11"/>
    <n v="1452"/>
    <m/>
    <s v="MANUALLY OPENED TRANSFORMER FUSE P292095 N RIDGE DR-REPLACE OPEN WIRE"/>
    <s v="Planned "/>
    <s v="Maintenance"/>
    <s v="Review Complete"/>
    <x v="0"/>
    <s v="North Lake"/>
  </r>
  <r>
    <n v="231079223"/>
    <s v="KBH5200"/>
    <d v="2025-05-06T00:00:00"/>
    <s v="Q2"/>
    <d v="1899-12-30T11:00:00"/>
    <d v="1899-12-30T13:08:00"/>
    <d v="1899-12-30T02:08:00"/>
    <n v="2"/>
    <n v="8"/>
    <n v="128"/>
    <n v="8"/>
    <n v="1024.2"/>
    <m/>
    <s v="MANUALLY OPENED TRANSFORMER FUSES P281583 WILDCHERRY LN-REPLACE OPEN WIRE"/>
    <s v="Planned "/>
    <s v="Maintenance"/>
    <s v="Review Complete"/>
    <x v="0"/>
    <s v="North Lake"/>
  </r>
  <r>
    <n v="231079227"/>
    <s v="KBH5200"/>
    <d v="2025-05-06T00:00:00"/>
    <s v="Q2"/>
    <d v="1899-12-30T11:00:00"/>
    <d v="1899-12-30T13:08:00"/>
    <d v="1899-12-30T02:08:00"/>
    <n v="2"/>
    <n v="8"/>
    <n v="128"/>
    <n v="8"/>
    <n v="1024.2"/>
    <m/>
    <s v="MANUALLY OPENED TRANSFORMER FUSES P292094 WILDCHERRY LN-REPLACE OPEN WIRE"/>
    <s v="Planned "/>
    <s v="Maintenance"/>
    <s v="Review Complete"/>
    <x v="0"/>
    <s v="North Lake"/>
  </r>
  <r>
    <n v="231079236"/>
    <s v="KBH5200"/>
    <d v="2025-05-06T00:00:00"/>
    <s v="Q2"/>
    <d v="1899-12-30T11:06:00"/>
    <d v="1899-12-30T13:32:00"/>
    <d v="1899-12-30T02:26:00"/>
    <n v="2"/>
    <n v="26"/>
    <n v="146"/>
    <n v="12"/>
    <n v="1752"/>
    <m/>
    <s v="MANUALLY OPENED TRANSFORMER FUSES P81466 WOODCHUCK DR-REPLACE OPEN WIRE"/>
    <s v="Planned "/>
    <s v="Maintenance"/>
    <s v="Review Complete"/>
    <x v="0"/>
    <s v="North Lake"/>
  </r>
  <r>
    <n v="231079242"/>
    <s v="KBH5200"/>
    <d v="2025-05-06T00:00:00"/>
    <s v="Q2"/>
    <d v="1899-12-30T11:06:00"/>
    <d v="1899-12-30T13:32:00"/>
    <d v="1899-12-30T02:26:00"/>
    <n v="2"/>
    <n v="26"/>
    <n v="146"/>
    <n v="17"/>
    <n v="2482.1999999999998"/>
    <m/>
    <s v="MANUALLY OPENED TRANSFORMER FUSES P81468 WOODCHUCK DR-REPLACE OPEN WIRE"/>
    <s v="Planned "/>
    <s v="Maintenance"/>
    <s v="Review Complete"/>
    <x v="0"/>
    <s v="North Lake"/>
  </r>
  <r>
    <n v="120050240"/>
    <s v="KBH5200"/>
    <d v="2025-05-07T00:00:00"/>
    <s v="Q2"/>
    <d v="1899-12-30T11:03:00"/>
    <d v="1899-12-30T14:24:00"/>
    <d v="1899-12-30T03:21:00"/>
    <n v="3"/>
    <n v="21"/>
    <n v="201"/>
    <n v="8"/>
    <n v="1608"/>
    <m/>
    <s v="MANUALLY OPENED TRANSFORMER FUSE P61481 TERRACE AVE-REPLACE OPEN WIRE"/>
    <s v="Planned "/>
    <s v="Maintenance"/>
    <s v="Review Complete"/>
    <x v="0"/>
    <s v="North Lake"/>
  </r>
  <r>
    <n v="120050238"/>
    <s v="POR3200"/>
    <d v="2025-05-07T00:00:00"/>
    <s v="Q2"/>
    <d v="1899-12-30T11:04:00"/>
    <d v="1899-12-30T18:00:00"/>
    <d v="1899-12-30T06:56:00"/>
    <n v="6"/>
    <n v="56"/>
    <n v="416"/>
    <n v="56"/>
    <n v="23296.199999999899"/>
    <s v="PORTOLA"/>
    <s v="MANUALLY OPENED 140A FUSES P193853 TO LIFT TAPS AT P193849 FOR RT CLEARANCE# 1061 - MAINTENANCE POLE AND CROSS ARM REPLACEMENTS"/>
    <s v="Planned "/>
    <s v="Maintenance"/>
    <s v="Review Complete"/>
    <x v="0"/>
    <s v="North Lake"/>
  </r>
  <r>
    <n v="120050239"/>
    <s v="KBH5200"/>
    <d v="2025-05-07T00:00:00"/>
    <s v="Q2"/>
    <d v="1899-12-30T11:10:00"/>
    <d v="1899-12-30T14:20:00"/>
    <d v="1899-12-30T03:10:00"/>
    <n v="3"/>
    <n v="10"/>
    <n v="190"/>
    <n v="7"/>
    <n v="1330.2"/>
    <m/>
    <s v="MANUALLY OPENED TRANSFORMER FUSE P45306 TERRACE AVE-REPLACE OPEN WIRE"/>
    <s v="Planned "/>
    <s v="Maintenance"/>
    <s v="Review Complete"/>
    <x v="0"/>
    <s v="North Lake"/>
  </r>
  <r>
    <n v="231079471"/>
    <s v="KBH5200"/>
    <d v="2025-05-07T00:00:00"/>
    <s v="Q2"/>
    <d v="1899-12-30T14:54:00"/>
    <d v="1899-12-30T16:11:00"/>
    <d v="1899-12-30T01:17:00"/>
    <n v="1"/>
    <n v="17"/>
    <n v="77"/>
    <n v="9"/>
    <n v="693"/>
    <m/>
    <s v="MANUALLY OPENED TRANSFORMER FUSE P68501 NEVADA ST-REPLACE OPEN WIRE"/>
    <s v="Planned "/>
    <s v="Maintenance"/>
    <s v="Review Complete"/>
    <x v="0"/>
    <s v="North Lake"/>
  </r>
  <r>
    <n v="231079492"/>
    <s v="KBH5200"/>
    <d v="2025-05-07T00:00:00"/>
    <s v="Q2"/>
    <d v="1899-12-30T16:23:00"/>
    <d v="1899-12-30T17:09:00"/>
    <d v="1899-12-30T00:46:00"/>
    <n v="0"/>
    <n v="46"/>
    <n v="46"/>
    <n v="6"/>
    <n v="276"/>
    <m/>
    <s v="MANUALLY OPENED TRANSFORMER FUSE P68504 NEVADA ST-REPLACE OPEN WIRE"/>
    <s v="Planned "/>
    <s v="Maintenance"/>
    <s v="Review Complete"/>
    <x v="0"/>
    <s v="North Lake"/>
  </r>
  <r>
    <n v="120050291"/>
    <s v="TAH5201"/>
    <d v="2025-05-07T00:00:00"/>
    <s v="Q2"/>
    <d v="1899-12-30T19:35:52"/>
    <d v="1899-12-30T06:35:48"/>
    <d v="1899-12-30T10:59:00"/>
    <n v="10"/>
    <n v="59"/>
    <n v="659.95"/>
    <n v="263"/>
    <n v="89980.800000000003"/>
    <s v="TAHOE CITY"/>
    <s v="BLOWN 40A RISER FUSE (1 OF 3) P140177 LAKE FOREST RD - MANUALLY OPENED OTHER TWO FUSES - MADE OPEN AT GLEN BAIRD - FAILED CABLE ON GLEN BAIRD AT VAULT 1791"/>
    <s v="Equipment "/>
    <s v="Corrosion/Decay"/>
    <s v="Review Complete"/>
    <x v="2"/>
    <s v="North Lake"/>
  </r>
  <r>
    <n v="120050293"/>
    <s v="MEY3200"/>
    <d v="2025-05-07T00:00:00"/>
    <s v="Q2"/>
    <d v="1899-12-30T23:16:00"/>
    <d v="1899-12-30T05:25:49"/>
    <d v="1899-12-30T06:09:00"/>
    <n v="6"/>
    <n v="9"/>
    <n v="369.8"/>
    <n v="544"/>
    <n v="201180"/>
    <s v="SOUTH LAKE TAHOE"/>
    <s v="MANUALLY OPENED VFI-903-75 'B' POS L/B AT VENICE DR FOR REPLACEMENT OF OS-900 WITH LJE"/>
    <s v="Planned "/>
    <s v="Maintenance"/>
    <s v="Review Complete"/>
    <x v="0"/>
    <s v="South Lake"/>
  </r>
  <r>
    <n v="231079599"/>
    <s v="KBH5200"/>
    <d v="2025-05-08T00:00:00"/>
    <s v="Q2"/>
    <d v="1899-12-30T11:56:00"/>
    <d v="1899-12-30T14:05:00"/>
    <d v="1899-12-30T02:09:00"/>
    <n v="2"/>
    <n v="9"/>
    <n v="129"/>
    <n v="7"/>
    <n v="903"/>
    <m/>
    <s v="MANUALLY OPENED P291799 REPLACE OPEN WIRE - PLANNED OUTAGE"/>
    <s v="Planned "/>
    <s v="Maintenance"/>
    <s v="Review Complete"/>
    <x v="0"/>
    <s v="North Lake"/>
  </r>
  <r>
    <n v="231079602"/>
    <s v="KBH5200"/>
    <d v="2025-05-08T00:00:00"/>
    <s v="Q2"/>
    <d v="1899-12-30T12:00:00"/>
    <d v="1899-12-30T14:05:00"/>
    <d v="1899-12-30T02:05:00"/>
    <n v="2"/>
    <n v="5"/>
    <n v="125"/>
    <n v="7"/>
    <n v="874.8"/>
    <m/>
    <s v="MANUALLY OPENED P232345  REPLACE OPEN WIRE - PLANNED OUTAGE"/>
    <s v="Planned "/>
    <s v="Maintenance"/>
    <s v="Review Complete"/>
    <x v="0"/>
    <s v="North Lake"/>
  </r>
  <r>
    <n v="120050416"/>
    <s v="KBH5200"/>
    <d v="2025-05-09T00:00:00"/>
    <s v="Q2"/>
    <d v="1899-12-30T11:18:00"/>
    <d v="1899-12-30T13:15:00"/>
    <d v="1899-12-30T01:57:00"/>
    <n v="1"/>
    <n v="57"/>
    <n v="117"/>
    <n v="2"/>
    <n v="234"/>
    <m/>
    <s v="MANUALLY OPENED TRANSFORMER FUSE P183396 MOUNTAIN CIR-REPLACE OPEN WIRE"/>
    <s v="Planned "/>
    <s v="Maintenance"/>
    <s v="Review Complete"/>
    <x v="0"/>
    <s v="North Lake"/>
  </r>
  <r>
    <n v="120050417"/>
    <s v="KBH5200"/>
    <d v="2025-05-09T00:00:00"/>
    <s v="Q2"/>
    <d v="1899-12-30T11:26:00"/>
    <d v="1899-12-30T13:25:00"/>
    <d v="1899-12-30T01:59:00"/>
    <n v="1"/>
    <n v="59"/>
    <n v="119"/>
    <n v="3"/>
    <n v="357"/>
    <m/>
    <s v="MANUALLY OPENED TRANSFORMER FUSE P183397 MOUNTAIN CIR-REPLACE OPEN WIRE"/>
    <s v="Planned "/>
    <s v="Maintenance"/>
    <s v="Review Complete"/>
    <x v="0"/>
    <s v="North Lake"/>
  </r>
  <r>
    <n v="231079745"/>
    <s v="MEY3100"/>
    <d v="2025-05-09T00:00:00"/>
    <s v="Q2"/>
    <d v="1899-12-30T11:50:00"/>
    <d v="1899-12-30T12:00:00"/>
    <d v="1899-12-30T00:10:00"/>
    <n v="0"/>
    <n v="10"/>
    <n v="10"/>
    <n v="14"/>
    <n v="139.80000000000001"/>
    <m/>
    <s v="MANUALLY OPENED TRANSFORMER FUSES P192841 LAKEVIEW AVE-LOAD BALANCING"/>
    <s v="Planned "/>
    <s v="Maintenance"/>
    <s v="Review Complete"/>
    <x v="0"/>
    <s v="South Lake"/>
  </r>
  <r>
    <n v="231079754"/>
    <s v="MEY3100"/>
    <d v="2025-05-09T00:00:00"/>
    <s v="Q2"/>
    <d v="1899-12-30T12:05:00"/>
    <d v="1899-12-30T12:11:00"/>
    <d v="1899-12-30T00:06:00"/>
    <n v="0"/>
    <n v="6"/>
    <n v="6"/>
    <n v="23"/>
    <n v="138"/>
    <m/>
    <s v="MANUALLY OPENED TRANSFORMER FUSES P192985 LAKEVIEW AVE-LOAD BALANCING"/>
    <s v="Planned "/>
    <s v="Maintenance"/>
    <s v="Review Complete"/>
    <x v="0"/>
    <s v="South Lake"/>
  </r>
  <r>
    <n v="231079763"/>
    <s v="MEY3100"/>
    <d v="2025-05-09T00:00:00"/>
    <s v="Q2"/>
    <d v="1899-12-30T12:15:00"/>
    <d v="1899-12-30T12:31:00"/>
    <d v="1899-12-30T00:16:00"/>
    <n v="0"/>
    <n v="16"/>
    <n v="16"/>
    <n v="12"/>
    <n v="192"/>
    <m/>
    <s v="MANUALLY OPENED TRANSFORMER FUSES P293178 LAKEVIEW AVE-LOAD BALANCING"/>
    <s v="Planned "/>
    <s v="Maintenance"/>
    <s v="Review Complete"/>
    <x v="0"/>
    <s v="South Lake"/>
  </r>
  <r>
    <n v="231079769"/>
    <s v="MEY3100"/>
    <d v="2025-05-09T00:00:00"/>
    <s v="Q2"/>
    <d v="1899-12-30T12:38:00"/>
    <d v="1899-12-30T12:56:00"/>
    <d v="1899-12-30T00:18:00"/>
    <n v="0"/>
    <n v="18"/>
    <n v="18"/>
    <n v="23"/>
    <n v="414"/>
    <m/>
    <s v="MANUALLY OPENED TRANSFORMER FUSES P2904458 SAN FRANSICO AVE-LOAD BALANCING"/>
    <s v="Planned "/>
    <s v="Maintenance"/>
    <s v="Review Complete"/>
    <x v="0"/>
    <s v="South Lake"/>
  </r>
  <r>
    <n v="120050482"/>
    <s v="POR3100"/>
    <d v="2025-05-10T00:00:00"/>
    <s v="Q2"/>
    <d v="1899-12-30T18:38:00"/>
    <d v="1899-12-30T00:02:18"/>
    <d v="1899-12-30T05:24:00"/>
    <n v="5"/>
    <n v="24"/>
    <n v="324.3"/>
    <n v="1"/>
    <n v="324.60000000000002"/>
    <s v="PORTOLA"/>
    <s v="BLOWN FUSE P281378 PARK ST-FAILED CUTOUTS"/>
    <s v="Equipment "/>
    <s v="Corrosion/Decay"/>
    <s v="Review Complete"/>
    <x v="2"/>
    <s v="North Lake"/>
  </r>
  <r>
    <n v="120050557"/>
    <s v="MEY3400"/>
    <d v="2025-05-11T00:00:00"/>
    <s v="Q2"/>
    <d v="1899-12-30T17:10:00"/>
    <d v="1899-12-30T17:21:42"/>
    <d v="1899-12-30T00:11:00"/>
    <n v="0"/>
    <n v="11"/>
    <n v="11.7"/>
    <n v="264"/>
    <n v="3074.4"/>
    <s v="SOUTH LAKE TAHOE"/>
    <s v="MANUALLY OPENED 3400-R2 DUE TO 'A' PHASE OFF OF LOW SIDE OF RECLOSER - MANUALLY OPENED 3400-R1 TO SAFELY BYPASS 3400-R1"/>
    <s v="Equipment "/>
    <s v="Corrosion/Decay"/>
    <s v="Review Complete"/>
    <x v="2"/>
    <s v="South Lake"/>
  </r>
  <r>
    <n v="120050564"/>
    <s v="TPZ1202"/>
    <d v="2025-05-11T00:00:00"/>
    <s v="Q2"/>
    <d v="1899-12-30T19:53:00"/>
    <d v="1899-12-30T23:10:00"/>
    <d v="1899-12-30T03:17:00"/>
    <n v="3"/>
    <n v="17"/>
    <n v="197"/>
    <n v="1"/>
    <n v="196.79999999999899"/>
    <s v="WALKER"/>
    <s v="BROKEN NEUTRAL AT THE TOP OF TRANSFORMER P264126 EASTSIDE LN"/>
    <s v="Equipment "/>
    <s v="Vibration/Loose Connection"/>
    <s v="Review Complete"/>
    <x v="2"/>
    <s v="South Lake"/>
  </r>
  <r>
    <n v="120050572"/>
    <s v="GLS7400"/>
    <d v="2025-05-11T00:00:00"/>
    <s v="Q2"/>
    <d v="1899-12-30T23:37:00"/>
    <d v="1899-12-30T07:45:30"/>
    <d v="1899-12-30T08:08:00"/>
    <n v="8"/>
    <n v="8"/>
    <n v="488.5"/>
    <n v="11"/>
    <n v="3708.6"/>
    <s v="TRUCKEE"/>
    <s v="BLOWN 20 AMP LINE FUSE P224119 LA MIRADA RD, TREE TOOK PRIMARY DOWN P239508 LA MIRADA RD"/>
    <s v="Vegetation"/>
    <s v="Fall In Tree"/>
    <s v="Review Complete"/>
    <x v="2"/>
    <s v="North Lake"/>
  </r>
  <r>
    <n v="231080014"/>
    <s v="MEY3400"/>
    <d v="2025-05-12T00:00:00"/>
    <s v="Q2"/>
    <d v="1899-12-30T01:00:00"/>
    <d v="1899-12-30T01:35:00"/>
    <d v="1899-12-30T00:35:00"/>
    <n v="0"/>
    <n v="35"/>
    <n v="35"/>
    <n v="6"/>
    <n v="210"/>
    <s v="SOUTH LAKE TAHOE"/>
    <s v="MANUALLY OPENED TRANSFORMER FUSE P135280 UPLANDS WAY-REPAIRED LOOSE CLAMPS"/>
    <s v="Equipment "/>
    <s v="Other"/>
    <s v="Review Complete"/>
    <x v="2"/>
    <s v="South Lake"/>
  </r>
  <r>
    <n v="231080031"/>
    <s v="MEY3400"/>
    <d v="2025-05-12T00:00:00"/>
    <s v="Q2"/>
    <d v="1899-12-30T03:40:00"/>
    <d v="1899-12-30T16:20:10"/>
    <d v="1899-12-30T12:40:00"/>
    <n v="12"/>
    <n v="40"/>
    <n v="760.15"/>
    <n v="249"/>
    <n v="189277.19999999899"/>
    <s v="SOUTH LAKE TAHOE"/>
    <s v="3400-R3 PTR L/O -  TREE DOWN AT P286894 NEAR BALDWIN DR"/>
    <s v="Vegetation"/>
    <s v="Fall In Tree"/>
    <s v="Review Complete"/>
    <x v="2"/>
    <s v="South Lake"/>
  </r>
  <r>
    <n v="120050576"/>
    <s v="STL3501"/>
    <d v="2025-05-12T00:00:00"/>
    <s v="Q2"/>
    <d v="1899-12-30T05:47:00"/>
    <d v="1899-12-30T11:25:00"/>
    <d v="1899-12-30T05:38:00"/>
    <n v="5"/>
    <n v="38"/>
    <n v="338"/>
    <n v="198"/>
    <n v="66924"/>
    <s v="SOUTH LAKE TAHOE"/>
    <s v="BLOWN 40K LINE FUSE P97024 RUFUS ALLEN BLVD-TREE DOWN, WIRE DOWN BETWEEN P62581 &amp;amp; P68528 PICKETT AVE"/>
    <s v="Vegetation"/>
    <s v="Fall In Tree"/>
    <s v="Review Complete"/>
    <x v="2"/>
    <s v="South Lake"/>
  </r>
  <r>
    <n v="120050638"/>
    <s v="TAH5201"/>
    <d v="2025-05-12T00:00:00"/>
    <s v="Q2"/>
    <d v="1899-12-30T10:05:38"/>
    <d v="1899-12-30T11:52:06"/>
    <d v="1899-12-30T01:46:00"/>
    <n v="1"/>
    <n v="46"/>
    <n v="106.48"/>
    <n v="31"/>
    <n v="3300.6"/>
    <s v="CARNELIAN BAY"/>
    <s v="BLOWN 20 AMP LINE FUSE P124671 RUMAR WAY-WIRES SLAPPED TOGETHER AT P295808 (FORMERLY P151349)"/>
    <s v="Weather"/>
    <s v="Wind"/>
    <s v="Review Complete"/>
    <x v="2"/>
    <s v="North Lake"/>
  </r>
  <r>
    <n v="120050655"/>
    <s v="MULLER1296"/>
    <d v="2025-05-12T00:00:00"/>
    <s v="Q2"/>
    <d v="1899-12-30T11:58:00"/>
    <d v="1899-12-30T16:00:00"/>
    <d v="1899-12-30T04:02:00"/>
    <n v="4"/>
    <n v="2"/>
    <n v="242"/>
    <n v="1"/>
    <n v="241.8"/>
    <s v="MARKLEEVILLE"/>
    <s v="BLOWN 15 AMP LINE FUSE P214638 CARSON RIVER RD-WIND"/>
    <s v="Weather"/>
    <s v="Wind"/>
    <s v="Review Complete"/>
    <x v="2"/>
    <s v="South Lake"/>
  </r>
  <r>
    <n v="120050665"/>
    <s v="TPZ1202"/>
    <d v="2025-05-12T00:00:00"/>
    <s v="Q2"/>
    <d v="1899-12-30T12:13:52"/>
    <d v="1899-12-30T19:15:00"/>
    <d v="1899-12-30T07:01:00"/>
    <n v="7"/>
    <n v="1"/>
    <n v="421.13"/>
    <n v="5"/>
    <n v="2105.4"/>
    <m/>
    <s v="BLOWN 20 AMP LINE FUSE P286952 US HWY 395-TREE LIMB ON WIRES"/>
    <s v="Vegetation"/>
    <s v="Fall In Limb"/>
    <s v="Review Complete"/>
    <x v="2"/>
    <s v="South Lake"/>
  </r>
  <r>
    <n v="120050648"/>
    <s v="TPZ1202"/>
    <d v="2025-05-12T00:00:00"/>
    <s v="Q2"/>
    <d v="1899-12-30T12:21:00"/>
    <d v="1899-12-30T19:15:00"/>
    <d v="1899-12-30T06:54:00"/>
    <n v="6"/>
    <n v="54"/>
    <n v="414"/>
    <n v="702"/>
    <n v="290338.8"/>
    <s v="COLEVILLE"/>
    <s v="PTR 1202-R1 L/O (DID HAVE FIRE SEASON ON)-BROKEN TAP BEYOND FUSES AT P286952, WIRE DOWN P92757"/>
    <s v="Weather"/>
    <s v="Wind"/>
    <s v="Review Complete"/>
    <x v="2"/>
    <s v="South Lake"/>
  </r>
  <r>
    <n v="120050701"/>
    <s v="TPZ1202"/>
    <d v="2025-05-12T00:00:00"/>
    <s v="Q2"/>
    <d v="1899-12-30T23:05:10"/>
    <d v="1899-12-30T01:15:00"/>
    <d v="1899-12-30T02:09:00"/>
    <n v="2"/>
    <n v="9"/>
    <n v="129.85"/>
    <n v="1"/>
    <n v="129.6"/>
    <s v="COLEVILLE"/>
    <s v="BAD SECONDARY &amp;amp; CONNECTIONS P199419 US HWY 395"/>
    <s v="Weather"/>
    <s v="Wind"/>
    <s v="Review Complete"/>
    <x v="2"/>
    <s v="South Lake"/>
  </r>
  <r>
    <n v="231080310"/>
    <s v="MEY3400"/>
    <d v="2025-05-13T00:00:00"/>
    <s v="Q2"/>
    <d v="1899-12-30T11:40:00"/>
    <d v="1899-12-30T17:00:00"/>
    <d v="1899-12-30T05:20:00"/>
    <n v="5"/>
    <n v="20"/>
    <n v="320"/>
    <n v="4"/>
    <n v="1279.8"/>
    <m/>
    <s v="MANUALLY OPENED 11 AMP LINE FUSE P234199 FALLEN LEAF RD-TAP REBUILD"/>
    <s v="Planned "/>
    <s v="Maintenance"/>
    <s v="Review Complete"/>
    <x v="0"/>
    <s v="South Lake"/>
  </r>
  <r>
    <n v="231080314"/>
    <s v="KBH5200"/>
    <d v="2025-05-13T00:00:00"/>
    <s v="Q2"/>
    <d v="1899-12-30T11:48:00"/>
    <d v="1899-12-30T14:40:00"/>
    <d v="1899-12-30T02:52:00"/>
    <n v="2"/>
    <n v="52"/>
    <n v="172"/>
    <n v="6"/>
    <n v="1032"/>
    <m/>
    <s v="MANUALLY OPENED TRANSFORMER FUSE P81589 WILDWOOD RD-REPLACE SECONDARY WIRE"/>
    <s v="Planned "/>
    <s v="Maintenance"/>
    <s v="Review Complete"/>
    <x v="0"/>
    <s v="North Lake"/>
  </r>
  <r>
    <n v="231080317"/>
    <s v="KBH5200"/>
    <d v="2025-05-13T00:00:00"/>
    <s v="Q2"/>
    <d v="1899-12-30T11:48:00"/>
    <d v="1899-12-30T14:40:00"/>
    <d v="1899-12-30T02:52:00"/>
    <n v="2"/>
    <n v="52"/>
    <n v="172"/>
    <n v="4"/>
    <n v="688.2"/>
    <m/>
    <s v="MANUALLY OPENED TRANSFORMER FUSE P81590 WILDWOOD RD-REPLACE OPEN WIRE"/>
    <s v="Planned "/>
    <s v="Maintenance"/>
    <s v="Review Complete"/>
    <x v="0"/>
    <s v="North Lake"/>
  </r>
  <r>
    <n v="231080320"/>
    <s v="KBH5200"/>
    <d v="2025-05-13T00:00:00"/>
    <s v="Q2"/>
    <d v="1899-12-30T11:48:00"/>
    <d v="1899-12-30T14:57:00"/>
    <d v="1899-12-30T03:09:00"/>
    <n v="3"/>
    <n v="9"/>
    <n v="189"/>
    <n v="5"/>
    <n v="945"/>
    <m/>
    <s v="MANUALLY OPENED TRANSFORMER FUSE P81592 CATALPA DR-REPLACE OPEN WIRE"/>
    <s v="Planned "/>
    <s v="Maintenance"/>
    <m/>
    <x v="0"/>
    <s v="North Lake"/>
  </r>
  <r>
    <n v="120050729"/>
    <s v="TPZ1202"/>
    <d v="2025-05-13T00:00:00"/>
    <s v="Q2"/>
    <d v="1899-12-30T15:52:01"/>
    <d v="1899-12-30T17:40:00"/>
    <d v="1899-12-30T01:47:00"/>
    <n v="1"/>
    <n v="47"/>
    <n v="108"/>
    <n v="2"/>
    <n v="216"/>
    <s v="TOPAZ"/>
    <s v="BLOWN 15K FUSE P 266619 - LIKELY DUE TO WIND"/>
    <s v="Weather"/>
    <s v="Wind"/>
    <s v="Review Complete"/>
    <x v="2"/>
    <s v="South Lake"/>
  </r>
  <r>
    <n v="231080459"/>
    <s v="MEY3400"/>
    <d v="2025-05-14T00:00:00"/>
    <s v="Q2"/>
    <d v="1899-12-30T11:00:00"/>
    <d v="1899-12-30T15:45:00"/>
    <d v="1899-12-30T04:45:00"/>
    <n v="4"/>
    <n v="45"/>
    <n v="285"/>
    <n v="4"/>
    <n v="1140"/>
    <m/>
    <s v="MANUALLY OPENED 11 AMP LINE FUSE P234199 FALLEN LEAF RD-TAP REBUILD"/>
    <s v="Planned "/>
    <s v="Maintenance"/>
    <s v="Review Complete"/>
    <x v="0"/>
    <s v="South Lake"/>
  </r>
  <r>
    <n v="120050982"/>
    <s v="TAH5201"/>
    <d v="2025-05-14T00:00:00"/>
    <s v="Q2"/>
    <d v="1899-12-30T17:55:00"/>
    <d v="1899-12-30T18:15:00"/>
    <d v="1899-12-30T00:20:00"/>
    <n v="0"/>
    <n v="20"/>
    <n v="20"/>
    <n v="1"/>
    <n v="19.8"/>
    <s v="TAHOE CITY"/>
    <s v="REPLACED LOOSE CONNECTOR ON P242217 SERVICE WIRES - GROVE ST."/>
    <s v="Equipment "/>
    <s v="Vibration/Loose Connection"/>
    <s v="Review Complete"/>
    <x v="2"/>
    <s v="North Lake"/>
  </r>
  <r>
    <n v="120050989"/>
    <s v="POR3100"/>
    <d v="2025-05-15T00:00:00"/>
    <s v="Q2"/>
    <d v="1899-12-30T01:23:00"/>
    <d v="1899-12-30T08:20:53"/>
    <d v="1899-12-30T06:57:00"/>
    <n v="6"/>
    <n v="57"/>
    <n v="417.88"/>
    <n v="734"/>
    <n v="306554.39999999898"/>
    <s v="PORTOLA"/>
    <s v="MANUALLY OPENED POR3100 CB FOR PLANNED OUTAGE - POLE REPLACEMENTS"/>
    <s v="Planned "/>
    <s v="Maintenance"/>
    <s v="Review Complete"/>
    <x v="0"/>
    <s v="North Lake"/>
  </r>
  <r>
    <n v="120050999"/>
    <s v="POR3200"/>
    <d v="2025-05-15T00:00:00"/>
    <s v="Q2"/>
    <d v="1899-12-30T02:10:00"/>
    <d v="1899-12-30T08:20:48"/>
    <d v="1899-12-30T06:10:00"/>
    <n v="6"/>
    <n v="10"/>
    <n v="370.8"/>
    <n v="1199"/>
    <n v="444231"/>
    <s v="PORTOLA"/>
    <s v="MANUALLY OPENED 3200-7 L/B FOR PLANNED WORK - POLE REPLACEMENTS"/>
    <s v="Planned "/>
    <s v="Maintenance"/>
    <s v="Review Complete"/>
    <x v="0"/>
    <s v="North Lake"/>
  </r>
  <r>
    <n v="120051335"/>
    <s v="MEY3500"/>
    <d v="2025-05-18T00:00:00"/>
    <s v="Q2"/>
    <d v="1899-12-30T12:36:00"/>
    <d v="1899-12-30T02:35:21"/>
    <d v="1899-12-30T13:59:00"/>
    <n v="13"/>
    <n v="59"/>
    <n v="839.33"/>
    <n v="5"/>
    <n v="3926.3999999999901"/>
    <s v="SOUTH LAKE TAHOE"/>
    <s v="BLOWN RISER FUSES P259771 MEADOW CREST DR-FAILED TRANSFORMER #55202"/>
    <s v="Equipment "/>
    <s v="Other"/>
    <s v="Review Complete"/>
    <x v="2"/>
    <s v="South Lake"/>
  </r>
  <r>
    <n v="120051407"/>
    <s v="MULLER1296"/>
    <d v="2025-05-18T00:00:00"/>
    <s v="Q2"/>
    <d v="1899-12-30T23:00:00"/>
    <d v="1899-12-30T01:00:00"/>
    <d v="1899-12-30T02:00:00"/>
    <n v="2"/>
    <n v="0"/>
    <n v="120"/>
    <n v="2"/>
    <n v="240"/>
    <s v="MARKLEEVILLE"/>
    <s v="MANUALLY OPENED TRANSFORMER FUSE P277655 CRYSTAL SPRINGS RD-TREE TOOK DOWN SECONDARY ACROSS RIVER"/>
    <s v="Vegetation"/>
    <s v="Fall In Tree"/>
    <s v="Review Complete"/>
    <x v="2"/>
    <s v="South Lake"/>
  </r>
  <r>
    <n v="120051469"/>
    <s v="SQV8100; SQV8200"/>
    <d v="2025-05-19T00:00:00"/>
    <s v="Q2"/>
    <d v="1899-12-30T10:30:00"/>
    <d v="1899-12-30T11:20:13"/>
    <d v="1899-12-30T00:50:00"/>
    <n v="0"/>
    <n v="50"/>
    <n v="50.22"/>
    <n v="956"/>
    <n v="47133.599999999999"/>
    <s v="OLYMPIC VALLEY"/>
    <s v="SQUAW VALLEY 1001 CS LOCKED OUT - 8100 &amp;amp; 8200 CIRCUITS DE-ENERGIZED - FAILED REG 1 CAUSED BUS LOCKOUT"/>
    <s v="Equipment "/>
    <s v="Corrosion/Decay"/>
    <s v="Review Complete"/>
    <x v="2"/>
    <s v="North Lake"/>
  </r>
  <r>
    <n v="231081457"/>
    <s v="MEY3400"/>
    <d v="2025-05-19T00:00:00"/>
    <s v="Q2"/>
    <d v="1899-12-30T11:27:00"/>
    <d v="1899-12-30T18:05:00"/>
    <d v="1899-12-30T06:38:00"/>
    <n v="6"/>
    <n v="38"/>
    <n v="398"/>
    <n v="4"/>
    <n v="1591.8"/>
    <m/>
    <s v="MANUALLY OPENED FUSE P234199 FALLEN LEAF RD - TAP REBUILD"/>
    <s v="Planned "/>
    <s v="Maintenance"/>
    <m/>
    <x v="0"/>
    <s v="South Lake"/>
  </r>
  <r>
    <n v="231082739"/>
    <s v="MEY3400"/>
    <d v="2025-05-20T00:00:00"/>
    <s v="Q2"/>
    <d v="1899-12-30T11:30:00"/>
    <d v="1899-12-30T20:00:00"/>
    <d v="1899-12-30T08:30:00"/>
    <n v="8"/>
    <n v="30"/>
    <n v="510"/>
    <n v="4"/>
    <n v="2040"/>
    <m/>
    <s v="MANUALLY OPENED 11 AMP LINE FUSE P234199 FALLEN LEAF RD-TAP REBUILD"/>
    <s v="Planned "/>
    <s v="Maintenance"/>
    <s v="Review Complete"/>
    <x v="0"/>
    <s v="South Lake"/>
  </r>
  <r>
    <n v="231082885"/>
    <s v="TAH7100"/>
    <d v="2025-05-21T00:00:00"/>
    <s v="Q2"/>
    <d v="1899-12-30T11:00:00"/>
    <d v="1899-12-30T14:05:00"/>
    <d v="1899-12-30T03:05:00"/>
    <n v="3"/>
    <n v="5"/>
    <n v="185"/>
    <n v="3"/>
    <n v="555"/>
    <m/>
    <s v="MANUALLY OPENED TRANSFORMER FUSE P90663 GRANLIBAKKEN RD-REPLACED OPEN WIRE"/>
    <s v="Planned "/>
    <s v="Maintenance"/>
    <s v="Review Complete"/>
    <x v="0"/>
    <s v="North Lake"/>
  </r>
  <r>
    <n v="231082882"/>
    <s v="TAH7100"/>
    <d v="2025-05-21T00:00:00"/>
    <s v="Q2"/>
    <d v="1899-12-30T11:09:35"/>
    <d v="1899-12-30T14:15:00"/>
    <d v="1899-12-30T03:05:00"/>
    <n v="3"/>
    <n v="5"/>
    <n v="185.43"/>
    <n v="9"/>
    <n v="1668.6"/>
    <m/>
    <s v="MANUALLY OPENED TRANSFORMER FUSE P90665 GRANLIBAKKEN RD-REPLACED OPEN WIRE"/>
    <s v="Planned "/>
    <s v="Maintenance"/>
    <s v="Review Complete"/>
    <x v="0"/>
    <s v="North Lake"/>
  </r>
  <r>
    <n v="120052203"/>
    <s v="POR3200"/>
    <d v="2025-05-21T00:00:00"/>
    <s v="Q2"/>
    <d v="1899-12-30T12:25:00"/>
    <d v="1899-12-30T19:40:00"/>
    <d v="1899-12-30T07:15:00"/>
    <n v="7"/>
    <n v="15"/>
    <n v="435"/>
    <n v="15"/>
    <n v="6525"/>
    <s v="PORTOLA"/>
    <s v="MANUALLY OPENED 11 AMP LINE FUSE P70989 N GULLING ST-POLE REPLACEMENT"/>
    <s v="Planned "/>
    <s v="Maintenance"/>
    <s v="Review Complete"/>
    <x v="0"/>
    <s v="North Lake"/>
  </r>
  <r>
    <n v="231082932"/>
    <s v="TAH7100"/>
    <d v="2025-05-21T00:00:00"/>
    <s v="Q2"/>
    <d v="1899-12-30T14:15:00"/>
    <d v="1899-12-30T16:57:00"/>
    <d v="1899-12-30T02:42:00"/>
    <n v="2"/>
    <n v="42"/>
    <n v="162"/>
    <n v="12"/>
    <n v="1944"/>
    <m/>
    <s v="MANUALLY OPENED TRANSFORMER FUSE P90668 RAWHIDE DR-REPLACED OPEN WIRE"/>
    <s v="Planned "/>
    <s v="Maintenance"/>
    <s v="Review Complete"/>
    <x v="0"/>
    <s v="North Lake"/>
  </r>
  <r>
    <n v="231082939"/>
    <s v="TAH7100"/>
    <d v="2025-05-21T00:00:00"/>
    <s v="Q2"/>
    <d v="1899-12-30T14:46:03"/>
    <d v="1899-12-30T17:56:52"/>
    <d v="1899-12-30T03:10:00"/>
    <n v="3"/>
    <n v="10"/>
    <n v="190.82"/>
    <n v="11"/>
    <n v="2098.7999999999902"/>
    <m/>
    <s v="MANULLY OPENED TRANSFORMER FUSE P90670 RAWHIDE DR-REPLACED OPEN WIRE"/>
    <s v="Planned "/>
    <s v="Maintenance"/>
    <s v="Review Complete"/>
    <x v="0"/>
    <s v="North Lake"/>
  </r>
  <r>
    <n v="231082998"/>
    <s v="MEY3400"/>
    <d v="2025-05-22T00:00:00"/>
    <s v="Q2"/>
    <d v="1899-12-30T10:00:00"/>
    <d v="1899-12-30T17:35:00"/>
    <d v="1899-12-30T07:35:00"/>
    <n v="7"/>
    <n v="35"/>
    <n v="455"/>
    <n v="37"/>
    <n v="16834.8"/>
    <m/>
    <s v="MANUALLY OPENED P68780 TREE REMOVAL - PLANNED OUTAGE"/>
    <s v="Planned "/>
    <s v="Maintenance"/>
    <s v="Review Complete"/>
    <x v="0"/>
    <s v="South Lake"/>
  </r>
  <r>
    <n v="231083001"/>
    <s v="MEY3400"/>
    <d v="2025-05-22T00:00:00"/>
    <s v="Q2"/>
    <d v="1899-12-30T10:00:00"/>
    <d v="1899-12-30T17:38:00"/>
    <d v="1899-12-30T07:38:00"/>
    <n v="7"/>
    <n v="38"/>
    <n v="458"/>
    <n v="20"/>
    <n v="9160.1999999999898"/>
    <m/>
    <s v="MANUALLY OPENED P68783 ELOSIE  TREE REMOVAL - PLANNED OUTAGE"/>
    <s v="Planned "/>
    <s v="Maintenance"/>
    <s v="Review Complete"/>
    <x v="0"/>
    <s v="South Lake"/>
  </r>
  <r>
    <n v="231083004"/>
    <s v="MEY3400"/>
    <d v="2025-05-22T00:00:00"/>
    <s v="Q2"/>
    <d v="1899-12-30T10:00:00"/>
    <d v="1899-12-30T17:35:00"/>
    <d v="1899-12-30T07:35:00"/>
    <n v="7"/>
    <n v="35"/>
    <n v="455"/>
    <n v="11"/>
    <n v="5005.2"/>
    <s v="SOUTH LAKE TAHOE"/>
    <s v="MANUALLY OPENED P68784  ELOSIE  TREE REMOVAL - PLANNED OUTAGE &amp;#x0D;_x000d__x000a_"/>
    <s v="Planned "/>
    <s v="Maintenance"/>
    <s v="Review Complete"/>
    <x v="0"/>
    <s v="South Lake"/>
  </r>
  <r>
    <n v="231083007"/>
    <s v="MEY3400"/>
    <d v="2025-05-22T00:00:00"/>
    <s v="Q2"/>
    <d v="1899-12-30T10:00:00"/>
    <d v="1899-12-30T17:35:00"/>
    <d v="1899-12-30T07:35:00"/>
    <n v="7"/>
    <n v="35"/>
    <n v="455"/>
    <n v="28"/>
    <n v="12739.8"/>
    <s v="SOUTH LAKE TAHOE"/>
    <s v="MANUALLY OPENED P68787 ELOSIE  TREE REMOVAL - PLANNED OUTAGE &amp;#x0D;_x000d__x000a_"/>
    <s v="Planned "/>
    <s v="Maintenance"/>
    <s v="Review Complete"/>
    <x v="0"/>
    <s v="South Lake"/>
  </r>
  <r>
    <n v="231083014"/>
    <s v="MEY3400"/>
    <d v="2025-05-22T00:00:00"/>
    <s v="Q2"/>
    <d v="1899-12-30T10:00:00"/>
    <d v="1899-12-30T17:35:00"/>
    <d v="1899-12-30T07:35:00"/>
    <n v="7"/>
    <n v="35"/>
    <n v="455"/>
    <n v="13"/>
    <n v="5914.8"/>
    <m/>
    <s v="MANUALLY OPENED P290425 ELOSIE  TREE REMOVAL - PLANNED OUTAGE&amp;#x0D;_x000d__x000a_"/>
    <s v="Planned "/>
    <s v="Maintenance"/>
    <s v="Review Complete"/>
    <x v="0"/>
    <s v="South Lake"/>
  </r>
  <r>
    <n v="231083017"/>
    <s v="MEY3400"/>
    <d v="2025-05-22T00:00:00"/>
    <s v="Q2"/>
    <d v="1899-12-30T10:00:00"/>
    <d v="1899-12-30T17:35:00"/>
    <d v="1899-12-30T07:35:00"/>
    <n v="7"/>
    <n v="35"/>
    <n v="455"/>
    <n v="4"/>
    <n v="1819.8"/>
    <m/>
    <s v="MANUALLY OPENED P69852  12th ST  TREE REMOVAL - PLANNED OUTAGE &amp;#x0D;_x000d__x000a_"/>
    <s v="Planned "/>
    <s v="Maintenance"/>
    <s v="Review Complete"/>
    <x v="0"/>
    <s v="South Lake"/>
  </r>
  <r>
    <n v="120052436"/>
    <s v="TAH5201"/>
    <d v="2025-05-22T00:00:00"/>
    <s v="Q2"/>
    <d v="1899-12-30T11:00:56"/>
    <d v="1899-12-30T15:30:00"/>
    <d v="1899-12-30T04:29:00"/>
    <n v="4"/>
    <n v="29"/>
    <n v="269.08"/>
    <n v="25"/>
    <n v="2490.6"/>
    <s v="TAHOE CITY"/>
    <s v="BLOWN 10 AMP LINE FUSE P232266  &amp;amp; P249279 BLOWN 11 AMP FUSE REPLACED U/G PADMOUNT TRANSFORMER 142"/>
    <s v="Equipment "/>
    <s v="Corrosion/Decay"/>
    <s v="Review Complete"/>
    <x v="2"/>
    <s v="North Lake"/>
  </r>
  <r>
    <n v="120052438"/>
    <s v="KBH4202"/>
    <d v="2025-05-22T00:00:00"/>
    <s v="Q2"/>
    <d v="1899-12-30T11:09:28"/>
    <d v="1899-12-30T13:17:00"/>
    <d v="1899-12-30T02:07:00"/>
    <n v="2"/>
    <n v="7"/>
    <n v="127.55"/>
    <n v="36"/>
    <n v="4591.2"/>
    <m/>
    <s v="MANUALLY OPENED TRANSFORMER FUSE P92263 GOLDEN AVE-REPLACE OPEN WIRE"/>
    <s v="Planned "/>
    <s v="Maintenance"/>
    <s v="Review Complete"/>
    <x v="0"/>
    <s v="North Lake"/>
  </r>
  <r>
    <n v="231083042"/>
    <s v="MEY3400"/>
    <d v="2025-05-22T00:00:00"/>
    <s v="Q2"/>
    <d v="1899-12-30T11:17:00"/>
    <d v="1899-12-30T19:23:20"/>
    <d v="1899-12-30T08:06:00"/>
    <n v="8"/>
    <n v="6"/>
    <n v="486.32"/>
    <n v="4"/>
    <n v="1945.2"/>
    <m/>
    <s v="MANUALLY OPENED 11K FUSE P234199 FOR PLANNED WORK"/>
    <s v="Planned "/>
    <s v="Maintenance"/>
    <s v="Review Complete"/>
    <x v="0"/>
    <s v="South Lake"/>
  </r>
  <r>
    <n v="231083069"/>
    <s v="KBH4202"/>
    <d v="2025-05-22T00:00:00"/>
    <s v="Q2"/>
    <d v="1899-12-30T13:37:00"/>
    <d v="1899-12-30T15:50:00"/>
    <d v="1899-12-30T02:13:00"/>
    <n v="2"/>
    <n v="13"/>
    <n v="133"/>
    <n v="17"/>
    <n v="2260.8000000000002"/>
    <m/>
    <s v="MANUALLY OPENED P242138  REPLACE OPEN WIRE SALMON AVE - PLANNED OUTAGE"/>
    <s v="Planned "/>
    <s v="Other"/>
    <s v="Review Complete"/>
    <x v="0"/>
    <s v="North Lake"/>
  </r>
  <r>
    <n v="231083070"/>
    <s v="KBH4202"/>
    <d v="2025-05-22T00:00:00"/>
    <s v="Q2"/>
    <d v="1899-12-30T13:37:00"/>
    <d v="1899-12-30T15:50:00"/>
    <d v="1899-12-30T02:13:00"/>
    <n v="2"/>
    <n v="13"/>
    <n v="133"/>
    <n v="15"/>
    <n v="1995"/>
    <m/>
    <s v="MANUALLY OPENED P81491 REPLACE OPEN WIRE SALMON AVE - PLANNED OUTAGE"/>
    <s v="Planned "/>
    <s v="Maintenance"/>
    <s v="Review Complete"/>
    <x v="0"/>
    <s v="North Lake"/>
  </r>
  <r>
    <n v="231083108"/>
    <s v="KBH4202"/>
    <d v="2025-05-22T00:00:00"/>
    <s v="Q2"/>
    <d v="1899-12-30T16:05:00"/>
    <d v="1899-12-30T16:55:00"/>
    <d v="1899-12-30T00:50:00"/>
    <n v="0"/>
    <n v="50"/>
    <n v="50"/>
    <n v="10"/>
    <n v="499.8"/>
    <m/>
    <s v="MANUALLY OPENED P81487 CHIPMUNK  REPLACE OPEN WIRE PLANNED OUTAGE"/>
    <s v="Planned "/>
    <s v="Maintenance"/>
    <s v="Review Complete"/>
    <x v="0"/>
    <s v="North Lake"/>
  </r>
  <r>
    <n v="231083111"/>
    <s v="KBH4202"/>
    <d v="2025-05-22T00:00:00"/>
    <s v="Q2"/>
    <d v="1899-12-30T16:05:00"/>
    <d v="1899-12-30T16:55:00"/>
    <d v="1899-12-30T00:50:00"/>
    <n v="0"/>
    <n v="50"/>
    <n v="50"/>
    <n v="6"/>
    <n v="300"/>
    <m/>
    <s v="MANUALLY OPENED P81488  CHIPMUNK  REPLACE OPEN WIRE PLANNED OUTAGE"/>
    <s v="Planned "/>
    <s v="Maintenance"/>
    <s v="Review Complete"/>
    <x v="0"/>
    <s v="North Lake"/>
  </r>
  <r>
    <n v="120052595"/>
    <s v="KBH4202"/>
    <d v="2025-05-23T00:00:00"/>
    <s v="Q2"/>
    <d v="1899-12-30T11:00:00"/>
    <d v="1899-12-30T12:24:00"/>
    <d v="1899-12-30T01:24:00"/>
    <n v="1"/>
    <n v="24"/>
    <n v="84"/>
    <n v="9"/>
    <n v="756"/>
    <m/>
    <s v="MANUALLY OPENED TRANSFORMER FUSE P60543 SPEEDBOAT AVE-REPLACE OPEN WIRE"/>
    <s v="Planned "/>
    <s v="Maintenance"/>
    <s v="Review Complete"/>
    <x v="0"/>
    <s v="North Lake"/>
  </r>
  <r>
    <n v="231083240"/>
    <s v="TAH7300"/>
    <d v="2025-05-23T00:00:00"/>
    <s v="Q2"/>
    <d v="1899-12-30T11:19:00"/>
    <d v="1899-12-30T12:58:00"/>
    <d v="1899-12-30T01:39:00"/>
    <n v="1"/>
    <n v="39"/>
    <n v="99"/>
    <n v="7"/>
    <n v="693"/>
    <m/>
    <s v="MANUALLY OPENED XFMR FUSES P124755 GROUSE DR - CHANGING OPEN WIRE"/>
    <s v="Planned "/>
    <s v="Maintenance"/>
    <s v="Review Complete"/>
    <x v="0"/>
    <s v="North Lake"/>
  </r>
  <r>
    <n v="231083249"/>
    <s v="TAH7300"/>
    <d v="2025-05-23T00:00:00"/>
    <s v="Q2"/>
    <d v="1899-12-30T12:37:00"/>
    <d v="1899-12-30T14:15:00"/>
    <d v="1899-12-30T01:38:00"/>
    <n v="1"/>
    <n v="38"/>
    <n v="98"/>
    <n v="10"/>
    <n v="979.8"/>
    <m/>
    <s v="MANUALLY OPENED XFMRS P134312 GROUSE DR - CHANGING OPEN WIRE"/>
    <s v="Planned "/>
    <s v="Maintenance"/>
    <s v="Review Complete"/>
    <x v="0"/>
    <s v="North Lake"/>
  </r>
  <r>
    <n v="120052601"/>
    <s v="KBH4203"/>
    <d v="2025-05-23T00:00:00"/>
    <s v="Q2"/>
    <d v="1899-12-30T12:45:00"/>
    <d v="1899-12-30T14:26:00"/>
    <d v="1899-12-30T01:41:00"/>
    <n v="1"/>
    <n v="41"/>
    <n v="101"/>
    <n v="14"/>
    <n v="1414.2"/>
    <m/>
    <s v="MANUALLY OPENED TRANSFORMER FUSE P60529 BEAR ST-REPLACE OPEN WIRE"/>
    <s v="Planned "/>
    <s v="Maintenance"/>
    <s v="Review Complete"/>
    <x v="0"/>
    <s v="North Lake"/>
  </r>
  <r>
    <n v="231083254"/>
    <s v="KBH4203"/>
    <d v="2025-05-23T00:00:00"/>
    <s v="Q2"/>
    <d v="1899-12-30T13:03:00"/>
    <d v="1899-12-30T14:37:00"/>
    <d v="1899-12-30T01:34:00"/>
    <n v="1"/>
    <n v="34"/>
    <n v="94"/>
    <n v="5"/>
    <n v="469.8"/>
    <m/>
    <s v="MANUALLY OPENED XFMR FUSES P60526 BEAR ST - CHANGING OPEN WIRE"/>
    <s v="Planned "/>
    <s v="Maintenance"/>
    <s v="Review Complete"/>
    <x v="0"/>
    <s v="North Lake"/>
  </r>
  <r>
    <n v="231083284"/>
    <s v="TAH7300"/>
    <d v="2025-05-23T00:00:00"/>
    <s v="Q2"/>
    <d v="1899-12-30T14:30:00"/>
    <d v="1899-12-30T16:20:00"/>
    <d v="1899-12-30T01:50:00"/>
    <n v="1"/>
    <n v="50"/>
    <n v="110"/>
    <n v="9"/>
    <n v="990"/>
    <m/>
    <s v="MANUALLY OPENED XFMR FUSES P134316 CHUKAR CIR - CHANGING OPEN WIRE"/>
    <s v="Planned "/>
    <s v="Maintenance"/>
    <s v="Review Complete"/>
    <x v="0"/>
    <s v="North Lake"/>
  </r>
  <r>
    <n v="120052610"/>
    <s v="KBH4203"/>
    <d v="2025-05-23T00:00:00"/>
    <s v="Q2"/>
    <d v="1899-12-30T15:00:00"/>
    <d v="1899-12-30T15:34:00"/>
    <d v="1899-12-30T00:34:00"/>
    <n v="0"/>
    <n v="34"/>
    <n v="34"/>
    <n v="12"/>
    <n v="408"/>
    <m/>
    <s v="MANUALLY OPENED TRANSFORMER FUSE P35583 BEAR ST-REPLACE OPEN WIRE"/>
    <s v="Planned "/>
    <s v="Maintenance"/>
    <s v="Review Complete"/>
    <x v="0"/>
    <s v="North Lake"/>
  </r>
  <r>
    <n v="120052723"/>
    <s v="MULLER1296"/>
    <d v="2025-05-24T00:00:00"/>
    <s v="Q2"/>
    <d v="1899-12-30T11:13:24"/>
    <d v="1899-12-30T11:46:24"/>
    <d v="1899-12-30T00:33:00"/>
    <n v="0"/>
    <n v="33"/>
    <n v="33"/>
    <n v="632"/>
    <n v="20856"/>
    <m/>
    <s v="NVE 112 LINE LOCKOUT ROUND HILL TO BUCKEYE - TRANSMISISON FAULT BETWEEN ROUND HILL AND MULLER"/>
    <s v="Loss of Supply"/>
    <s v="Supplier outage"/>
    <s v="Review Complete"/>
    <x v="3"/>
    <s v="South Lake"/>
  </r>
  <r>
    <n v="231083680"/>
    <s v="TAH7100"/>
    <d v="2025-05-27T00:00:00"/>
    <s v="Q2"/>
    <d v="1899-12-30T11:10:00"/>
    <d v="1899-12-30T14:14:00"/>
    <d v="1899-12-30T03:04:00"/>
    <n v="3"/>
    <n v="4"/>
    <n v="184"/>
    <n v="22"/>
    <n v="4048.2"/>
    <s v="TAHOE CITY"/>
    <s v="MANUALLY OPENED TRANSFORMER FUSE P90692 VIRGINIA DR-REPLACE OPEN WIRE"/>
    <s v="Planned "/>
    <s v="Maintenance"/>
    <s v="Review Complete"/>
    <x v="0"/>
    <s v="North Lake"/>
  </r>
  <r>
    <n v="231083855"/>
    <s v="TAH7300"/>
    <d v="2025-05-28T00:00:00"/>
    <s v="Q2"/>
    <d v="1899-12-30T10:43:00"/>
    <d v="1899-12-30T11:11:00"/>
    <d v="1899-12-30T00:28:00"/>
    <n v="0"/>
    <n v="28"/>
    <n v="28"/>
    <n v="6"/>
    <n v="168"/>
    <m/>
    <s v="MANUALLY OPENED TRANSFORMER FUSE P155487 STATE HWY 89-REPLACED CUTOUT"/>
    <s v="Planned "/>
    <s v="Maintenance"/>
    <s v="Review Complete"/>
    <x v="0"/>
    <s v="North Lake"/>
  </r>
  <r>
    <n v="120053128"/>
    <s v="MEY3500"/>
    <d v="2025-05-28T00:00:00"/>
    <s v="Q2"/>
    <d v="1899-12-30T11:52:54"/>
    <d v="1899-12-30T15:40:39"/>
    <d v="1899-12-30T03:47:00"/>
    <n v="3"/>
    <n v="47"/>
    <n v="227.77"/>
    <n v="4"/>
    <n v="910.8"/>
    <m/>
    <s v="MANUALLY DISCONNECTED PRIMARY P81961 &amp;amp; P81962 RUBICON TRL-REPLACED PRIMARY"/>
    <s v="Planned "/>
    <s v="Maintenance"/>
    <s v="Review Complete"/>
    <x v="0"/>
    <s v="South Lake"/>
  </r>
  <r>
    <n v="120053171"/>
    <s v="MEY3200"/>
    <d v="2025-05-28T00:00:00"/>
    <s v="Q2"/>
    <d v="1899-12-30T18:00:00"/>
    <d v="1899-12-30T04:20:30"/>
    <d v="1899-12-30T10:20:00"/>
    <n v="10"/>
    <n v="20"/>
    <n v="620.5"/>
    <n v="95"/>
    <n v="58947.6"/>
    <s v="SOUTH LAKE TAHOE"/>
    <s v="MANUALLY OPENED VFI-3200-2 'E' POS-PRIMARY U/G REBUILD"/>
    <s v="Planned "/>
    <s v="Maintenance"/>
    <s v="Review Complete"/>
    <x v="0"/>
    <s v="South Lake"/>
  </r>
  <r>
    <n v="231084021"/>
    <s v="TAH5201"/>
    <d v="2025-05-29T00:00:00"/>
    <s v="Q2"/>
    <d v="1899-12-30T13:01:00"/>
    <d v="1899-12-30T13:14:00"/>
    <d v="1899-12-30T00:13:00"/>
    <n v="0"/>
    <n v="13"/>
    <n v="13"/>
    <n v="17"/>
    <n v="220.8"/>
    <m/>
    <s v="MANUALLY OPNED P281490 PLANNED OUTAGE"/>
    <s v="Planned "/>
    <s v="Maintenance"/>
    <m/>
    <x v="0"/>
    <s v="North Lake"/>
  </r>
  <r>
    <n v="231084027"/>
    <s v="TAH5201"/>
    <d v="2025-05-29T00:00:00"/>
    <s v="Q2"/>
    <d v="1899-12-30T13:23:00"/>
    <d v="1899-12-30T13:32:00"/>
    <d v="1899-12-30T00:09:00"/>
    <n v="0"/>
    <n v="9"/>
    <n v="9"/>
    <n v="10"/>
    <n v="90"/>
    <m/>
    <s v="MANUALLY OPENED P61458 REPLACE CUTOUT -PLANNED OUTAGE"/>
    <s v="Planned "/>
    <s v="Maintenance"/>
    <m/>
    <x v="0"/>
    <s v="North Lake"/>
  </r>
  <r>
    <n v="120053218"/>
    <s v="STL3501"/>
    <d v="2025-05-29T00:00:00"/>
    <s v="Q2"/>
    <d v="1899-12-30T14:04:00"/>
    <d v="1899-12-30T17:27:00"/>
    <d v="1899-12-30T03:23:00"/>
    <n v="3"/>
    <n v="23"/>
    <n v="203"/>
    <n v="16"/>
    <n v="3247.8"/>
    <s v="SOUTH LAKE TAHOE"/>
    <s v="BLOWN TRANSFORMER FUSE P71162 DEER PARK AVE  - NO CAUSE FOUND."/>
    <s v="Other"/>
    <s v="Unknown"/>
    <s v="Review Complete"/>
    <x v="2"/>
    <s v="South Lake"/>
  </r>
  <r>
    <n v="120053206"/>
    <s v="MEY3300"/>
    <d v="2025-05-29T00:00:00"/>
    <s v="Q2"/>
    <d v="1899-12-30T14:06:00"/>
    <d v="1899-12-30T15:25:38"/>
    <d v="1899-12-30T01:19:00"/>
    <n v="1"/>
    <n v="19"/>
    <n v="79.63"/>
    <n v="14"/>
    <n v="1114.8"/>
    <s v="SOUTH LAKE TAHOE"/>
    <s v="BLOWN TRANSFORMER FUSE P84216 NAVAHOE DR-SERVICE RIPPED DOWN BY TRUCK. CSP UNSAFE TO OPERATE"/>
    <s v="Act Of Man"/>
    <s v="Vehicle strike"/>
    <s v="Review Complete"/>
    <x v="1"/>
    <s v="South Lake"/>
  </r>
  <r>
    <n v="120053223"/>
    <s v="MEY3200"/>
    <d v="2025-05-29T00:00:00"/>
    <s v="Q2"/>
    <d v="1899-12-30T15:16:00"/>
    <d v="1899-12-30T16:13:00"/>
    <d v="1899-12-30T00:57:00"/>
    <n v="0"/>
    <n v="57"/>
    <n v="57"/>
    <n v="4"/>
    <n v="228"/>
    <s v="SOUTH LAKE TAHOE"/>
    <s v="BLOWN TRANSFORMER FUSE P84634 ELOISE AVE-SERVICE RIPPED DOWN BY TRUCK"/>
    <s v="Act Of Man"/>
    <s v="Vehicle strike"/>
    <s v="Review Complete"/>
    <x v="1"/>
    <s v="South Lake"/>
  </r>
  <r>
    <n v="231084161"/>
    <s v="KBH5200"/>
    <d v="2025-05-30T00:00:00"/>
    <s v="Q2"/>
    <d v="1899-12-30T13:23:00"/>
    <d v="1899-12-30T13:35:00"/>
    <d v="1899-12-30T00:12:00"/>
    <n v="0"/>
    <n v="12"/>
    <n v="12"/>
    <n v="6"/>
    <n v="72"/>
    <m/>
    <s v="MANUALLY OPENED CUT OUTS AND REPLACED THEM AT P239496 CARNELIAN DR"/>
    <s v="Equipment "/>
    <s v="Other"/>
    <s v="Review Complete"/>
    <x v="2"/>
    <s v="North Lake"/>
  </r>
  <r>
    <n v="120053420"/>
    <s v="MEY3200"/>
    <d v="2025-05-31T00:00:00"/>
    <s v="Q2"/>
    <d v="1899-12-30T09:29:15"/>
    <d v="1899-12-30T10:38:15"/>
    <d v="1899-12-30T01:09:00"/>
    <n v="1"/>
    <n v="9"/>
    <n v="69"/>
    <n v="1"/>
    <n v="69"/>
    <s v="SOUTH LAKE TAHOE"/>
    <s v="PARTIAL POWER P290767 TATA LN DUE TO BAD CONNECTIONS"/>
    <s v="Equipment "/>
    <s v="Other"/>
    <s v="Review Complete"/>
    <x v="2"/>
    <s v="South Lake"/>
  </r>
  <r>
    <n v="120053437"/>
    <s v="TAH5201"/>
    <d v="2025-05-31T00:00:00"/>
    <s v="Q2"/>
    <d v="1899-12-30T13:03:00"/>
    <d v="1899-12-30T14:10:00"/>
    <d v="1899-12-30T01:07:00"/>
    <n v="1"/>
    <n v="7"/>
    <n v="67"/>
    <n v="48"/>
    <n v="3216"/>
    <s v="TAHOE CITY"/>
    <s v="BLOWN 20 AMP FUSE P137671 GROVE ST - NO CAUSE FOUND; SUN SAID HE DIDNT FIND AN OBVIOUS CAUSE - SUSPECTS IT MIGHT HAVE BEEN A TREE LIMB TOUCH"/>
    <s v="Unknown"/>
    <m/>
    <s v="Review Complete"/>
    <x v="2"/>
    <s v="North Lake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m/>
    <m/>
    <m/>
    <m/>
    <m/>
    <m/>
    <m/>
    <m/>
    <m/>
    <m/>
    <m/>
    <m/>
    <m/>
    <m/>
    <x v="4"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0">
  <r>
    <n v="231060455"/>
    <s v="MULLER1296"/>
    <d v="2025-01-31T00:00:00"/>
    <s v="Q1"/>
    <d v="1899-12-30T11:10:00"/>
    <d v="1899-12-30T13:25:00"/>
    <d v="1899-12-30T02:15:00"/>
    <m/>
    <m/>
    <n v="135"/>
    <n v="1"/>
    <n v="135"/>
    <m/>
    <s v="MANUALLY OPENED LINE FUSE P143840 BARBER WAY-POLE REPLACEMENT &amp;amp; RECONDUCTOR"/>
    <x v="0"/>
    <s v="Maintenance"/>
    <s v="Review Complete"/>
    <x v="0"/>
    <s v="SOUTH LAKE TAHOE"/>
    <x v="0"/>
    <x v="0"/>
    <n v="6"/>
    <n v="48925"/>
    <n v="635"/>
    <n v="1.5748031496062992E-3"/>
    <n v="0.2125984251968504"/>
    <n v="2.0439448134900359E-5"/>
    <n v="2.7593254982115484E-3"/>
  </r>
  <r>
    <n v="231060384"/>
    <s v="KBH4203"/>
    <d v="2025-01-30T00:00:00"/>
    <s v="Q1"/>
    <d v="1899-12-30T17:48:00"/>
    <d v="1899-12-30T17:55:00"/>
    <d v="1899-12-30T00:07:00"/>
    <m/>
    <m/>
    <n v="7"/>
    <n v="22"/>
    <n v="154.19999999999999"/>
    <m/>
    <s v="MANUALLY OPENED P100180 TO CORRECT VOLTAGE ISSUES TO HOUSE 8157 RAINBOW AVE - CHANGED TAP SIZE"/>
    <x v="1"/>
    <s v="Other"/>
    <s v="Review Complete"/>
    <x v="1"/>
    <s v="NORTH LAKE TAHOE"/>
    <x v="0"/>
    <x v="0"/>
    <n v="5"/>
    <n v="48925"/>
    <n v="509"/>
    <n v="4.3222003929273084E-2"/>
    <n v="0.30294695481335948"/>
    <n v="4.4966785896780785E-4"/>
    <n v="3.151762902401635E-3"/>
  </r>
  <r>
    <n v="231060345"/>
    <s v="MEY3500"/>
    <d v="2025-01-30T00:00:00"/>
    <s v="Q1"/>
    <d v="1899-12-30T14:30:00"/>
    <d v="1899-12-30T18:00:00"/>
    <d v="1899-12-30T03:30:00"/>
    <m/>
    <m/>
    <n v="210"/>
    <n v="10"/>
    <n v="2100"/>
    <m/>
    <s v="MANUALLY OPENED TRANSFORMER FUSE P153606 ONNONTIOGA ST-POLE REPLACEMENT"/>
    <x v="0"/>
    <s v="Maintenance"/>
    <s v="Review Complete"/>
    <x v="0"/>
    <s v="SOUTH LAKE TAHOE"/>
    <x v="0"/>
    <x v="0"/>
    <n v="5"/>
    <n v="48925"/>
    <n v="3820"/>
    <n v="2.617801047120419E-3"/>
    <n v="0.54973821989528793"/>
    <n v="2.0439448134900357E-4"/>
    <n v="4.2922841083290753E-2"/>
  </r>
  <r>
    <n v="231060332"/>
    <s v="MULLER1296"/>
    <d v="2025-01-30T00:00:00"/>
    <s v="Q1"/>
    <d v="1899-12-30T11:00:00"/>
    <d v="1899-12-30T17:00:00"/>
    <d v="1899-12-30T06:00:00"/>
    <m/>
    <m/>
    <n v="360"/>
    <n v="2"/>
    <n v="720"/>
    <m/>
    <s v="MANUALLY OPENED LINE FUSE P143841 BARBER WAY-POLE &amp;amp; TRANSFORMER REPLACEMENT"/>
    <x v="0"/>
    <s v="Maintenance"/>
    <s v="Review Complete"/>
    <x v="0"/>
    <s v="SOUTH LAKE TAHOE"/>
    <x v="0"/>
    <x v="0"/>
    <n v="5"/>
    <n v="48925"/>
    <n v="635"/>
    <n v="3.1496062992125984E-3"/>
    <n v="1.1338582677165354"/>
    <n v="4.0878896269800717E-5"/>
    <n v="1.4716402657128258E-2"/>
  </r>
  <r>
    <n v="231060349"/>
    <s v="MULLER1296"/>
    <d v="2025-01-30T00:00:00"/>
    <s v="Q1"/>
    <d v="1899-12-30T09:00:00"/>
    <d v="1899-12-30T16:20:00"/>
    <d v="1899-12-30T07:20:00"/>
    <m/>
    <m/>
    <n v="440"/>
    <n v="23"/>
    <n v="10120.199999999999"/>
    <m/>
    <s v="MANUALLY OPENED LINE FUSE P214654 CARSON VIEW-POLE REPLACEMENT"/>
    <x v="0"/>
    <s v="Maintenance"/>
    <s v="Review Complete"/>
    <x v="0"/>
    <s v="SOUTH LAKE TAHOE"/>
    <x v="0"/>
    <x v="0"/>
    <n v="5"/>
    <n v="48925"/>
    <n v="635"/>
    <n v="3.6220472440944881E-2"/>
    <n v="15.937322834645668"/>
    <n v="4.7010730710270822E-4"/>
    <n v="0.20685130301481858"/>
  </r>
  <r>
    <n v="120037497"/>
    <s v="SRB51"/>
    <d v="2025-01-29T00:00:00"/>
    <s v="Q1"/>
    <d v="1899-12-30T12:02:00"/>
    <d v="1899-12-30T15:06:00"/>
    <d v="1899-12-30T03:04:00"/>
    <m/>
    <m/>
    <n v="184"/>
    <n v="232"/>
    <n v="42688.200000000004"/>
    <m/>
    <s v="MANUALLY OPENED HIGH SIDE SWITCH TO REPLACE RECLOSER AT SB SUB"/>
    <x v="0"/>
    <s v="Maintenance"/>
    <s v="Review Complete"/>
    <x v="0"/>
    <s v="NORTH LAKE TAHOE"/>
    <x v="0"/>
    <x v="0"/>
    <n v="4"/>
    <n v="48925"/>
    <n v="242"/>
    <n v="0.95867768595041325"/>
    <n v="176.39752066115705"/>
    <n v="4.7419519672968827E-3"/>
    <n v="0.87252324987225349"/>
  </r>
  <r>
    <n v="231060227"/>
    <s v="MULLER1296"/>
    <d v="2025-01-29T00:00:00"/>
    <s v="Q1"/>
    <d v="1899-12-30T11:50:00"/>
    <d v="1899-12-30T14:51:00"/>
    <d v="1899-12-30T03:01:00"/>
    <m/>
    <m/>
    <n v="181"/>
    <n v="3"/>
    <n v="543"/>
    <m/>
    <s v="MANUALLY OPENED TRANSFORMER FUSE P267082 FOOTHILL RD-POLE REPLACEMENT"/>
    <x v="0"/>
    <s v="Maintenance"/>
    <s v="Review Complete"/>
    <x v="0"/>
    <s v="SOUTH LAKE TAHOE"/>
    <x v="0"/>
    <x v="0"/>
    <n v="4"/>
    <n v="48925"/>
    <n v="635"/>
    <n v="4.7244094488188976E-3"/>
    <n v="0.85511811023622042"/>
    <n v="6.1318344404701072E-5"/>
    <n v="1.1098620337250894E-2"/>
  </r>
  <r>
    <n v="120037297"/>
    <s v="POR3200"/>
    <d v="2025-01-24T00:00:00"/>
    <s v="Q1"/>
    <d v="1899-12-30T14:12:00"/>
    <d v="1899-12-30T17:42:00"/>
    <d v="1899-12-30T03:30:00"/>
    <m/>
    <m/>
    <n v="210"/>
    <n v="54"/>
    <n v="11340"/>
    <m/>
    <s v="BLOWN (2)-20 AMP FUSES DUE TO BROKEN CUTOUT P130502 MEADOW WAY"/>
    <x v="1"/>
    <s v="Other"/>
    <s v="None"/>
    <x v="1"/>
    <s v="NORTH LAKE TAHOE"/>
    <x v="0"/>
    <x v="0"/>
    <n v="6"/>
    <n v="48925"/>
    <n v="1211"/>
    <n v="4.4591246903385631E-2"/>
    <n v="9.3641618497109835"/>
    <n v="1.1037301992846192E-3"/>
    <n v="0.23178334184977006"/>
  </r>
  <r>
    <n v="231059892"/>
    <s v="STL2300"/>
    <d v="2025-01-23T00:00:00"/>
    <s v="Q1"/>
    <d v="1899-12-30T16:50:00"/>
    <d v="1899-12-30T17:50:00"/>
    <d v="1899-12-30T01:00:00"/>
    <m/>
    <m/>
    <n v="60"/>
    <n v="5"/>
    <n v="300"/>
    <m/>
    <s v="MANUALLY OPENED TRANSFORMER FUSE P131279 AZURE AVE SO REPAIRS COULD BE MADE TO U/G WIRES - DIG IN BY EXCAVATOR"/>
    <x v="2"/>
    <s v="Dig in"/>
    <s v="None"/>
    <x v="2"/>
    <s v="SOUTH LAKE TAHOE"/>
    <x v="0"/>
    <x v="0"/>
    <n v="5"/>
    <n v="48925"/>
    <n v="473"/>
    <n v="1.0570824524312896E-2"/>
    <n v="0.63424947145877375"/>
    <n v="1.0219724067450178E-4"/>
    <n v="6.1318344404701075E-3"/>
  </r>
  <r>
    <n v="231059796"/>
    <s v="STL3101"/>
    <d v="2025-01-22T00:00:00"/>
    <s v="Q1"/>
    <d v="1899-12-30T12:45:00"/>
    <d v="1899-12-30T03:45:00"/>
    <d v="1899-12-30T03:00:00"/>
    <m/>
    <m/>
    <n v="900"/>
    <n v="34"/>
    <n v="30600"/>
    <m/>
    <s v="MANUALLY OPENED PRIMARY RISER FUSE 31SU32 P78872 KELLER RD-POLE REPLACEMENT"/>
    <x v="0"/>
    <s v="Maintenance"/>
    <s v="Review Complete"/>
    <x v="0"/>
    <s v="SOUTH LAKE TAHOE"/>
    <x v="0"/>
    <x v="0"/>
    <n v="4"/>
    <n v="48925"/>
    <n v="2312"/>
    <n v="1.4705882352941176E-2"/>
    <n v="13.235294117647058"/>
    <n v="6.949412365866122E-4"/>
    <n v="0.62544711292795097"/>
  </r>
  <r>
    <n v="231059788"/>
    <s v="MULLER1296"/>
    <d v="2025-01-22T00:00:00"/>
    <s v="Q1"/>
    <d v="1899-12-30T10:55:00"/>
    <d v="1899-12-30T17:54:00"/>
    <d v="1899-12-30T06:59:00"/>
    <m/>
    <m/>
    <n v="419"/>
    <n v="64"/>
    <n v="26815.8"/>
    <m/>
    <s v="MANUALLY OPENED FUSED TAP P278665 STATE ROUTE 88 FOR POLE REPLACEMENT"/>
    <x v="0"/>
    <s v="Maintenance"/>
    <s v="Review Complete"/>
    <x v="0"/>
    <s v="SOUTH LAKE TAHOE"/>
    <x v="0"/>
    <x v="0"/>
    <n v="4"/>
    <n v="48925"/>
    <n v="635"/>
    <n v="0.10078740157480315"/>
    <n v="42.229606299212598"/>
    <n v="1.3081246806336229E-3"/>
    <n v="0.54810015329586104"/>
  </r>
  <r>
    <n v="120037222"/>
    <s v="POR3100"/>
    <d v="2025-01-21T00:00:00"/>
    <s v="Q1"/>
    <d v="1899-12-30T13:32:00"/>
    <d v="1899-12-30T15:42:00"/>
    <d v="1899-12-30T02:10:00"/>
    <m/>
    <m/>
    <n v="130"/>
    <n v="50"/>
    <n v="6499.8"/>
    <m/>
    <s v="BLOWN 10 AMP LINE FUSE P70502 4TH AVE, DEAD SQUIRREL REMOVED FROM P138023 OFF RIO GRANDE ST."/>
    <x v="3"/>
    <s v="Squirrel"/>
    <s v="Review Complete"/>
    <x v="1"/>
    <s v="NORTH LAKE TAHOE"/>
    <x v="0"/>
    <x v="0"/>
    <n v="3"/>
    <n v="48925"/>
    <n v="745"/>
    <n v="6.7114093959731544E-2"/>
    <n v="8.7245637583892623"/>
    <n v="1.021972406745018E-3"/>
    <n v="0.13285232498722535"/>
  </r>
  <r>
    <n v="231059622"/>
    <s v="MEY3300"/>
    <d v="2025-01-20T00:00:00"/>
    <s v="Q1"/>
    <d v="1899-12-30T11:33:00"/>
    <d v="1899-12-30T16:05:00"/>
    <d v="1899-12-30T04:32:00"/>
    <m/>
    <m/>
    <n v="272"/>
    <n v="6"/>
    <n v="1632"/>
    <m/>
    <s v="MANUALLY OPENED P293704 CHILICOTHE ST FOR POLE REPLACEMENT"/>
    <x v="0"/>
    <s v="Maintenance"/>
    <s v="Review Complete"/>
    <x v="0"/>
    <s v="SOUTH LAKE TAHOE"/>
    <x v="0"/>
    <x v="0"/>
    <n v="2"/>
    <n v="48925"/>
    <n v="3580"/>
    <n v="1.6759776536312849E-3"/>
    <n v="0.45586592178770952"/>
    <n v="1.2263668880940214E-4"/>
    <n v="3.3357179356157382E-2"/>
  </r>
  <r>
    <n v="231059562"/>
    <s v="MEY3100"/>
    <d v="2025-01-20T00:00:00"/>
    <s v="Q1"/>
    <d v="1899-12-30T05:30:00"/>
    <d v="1899-12-30T07:00:00"/>
    <d v="1899-12-30T01:30:00"/>
    <m/>
    <m/>
    <n v="90"/>
    <n v="9"/>
    <n v="810"/>
    <m/>
    <s v="MANUALLY OPENED TRANSFORMER FUSE P297102 COLD CREEK TRL - SYSTEM UPGRADES"/>
    <x v="0"/>
    <s v="Maintenance"/>
    <s v="Review Complete"/>
    <x v="0"/>
    <s v="SOUTH LAKE TAHOE"/>
    <x v="0"/>
    <x v="0"/>
    <n v="2"/>
    <n v="48925"/>
    <n v="2391"/>
    <n v="3.7641154328732747E-3"/>
    <n v="0.33877038895859474"/>
    <n v="1.8395503321410323E-4"/>
    <n v="1.655595298926929E-2"/>
  </r>
  <r>
    <n v="120036952"/>
    <s v="POR3100"/>
    <d v="2025-01-17T00:00:00"/>
    <s v="Q1"/>
    <d v="1899-12-30T02:00:00"/>
    <d v="1899-12-30T05:00:00"/>
    <d v="1899-12-30T03:00:00"/>
    <m/>
    <m/>
    <n v="180"/>
    <n v="1"/>
    <n v="180"/>
    <m/>
    <s v="DE-ENERGIZED TRANSFORMER TO REPLACE BURNT CROSSARM AT P145010 COUNTY HWY A15"/>
    <x v="1"/>
    <s v="Fire"/>
    <s v="Review Complete"/>
    <x v="1"/>
    <s v="NORTH LAKE TAHOE"/>
    <x v="0"/>
    <x v="0"/>
    <n v="6"/>
    <n v="48925"/>
    <n v="745"/>
    <n v="1.3422818791946308E-3"/>
    <n v="0.24161073825503357"/>
    <n v="2.0439448134900359E-5"/>
    <n v="3.6791006642820645E-3"/>
  </r>
  <r>
    <n v="231059359"/>
    <s v="MEY3200"/>
    <d v="2025-01-16T00:00:00"/>
    <s v="Q1"/>
    <d v="1899-12-30T19:50:26"/>
    <d v="1899-12-30T20:05:00"/>
    <d v="1899-12-30T00:14:34"/>
    <m/>
    <m/>
    <n v="14.58"/>
    <n v="29"/>
    <n v="422.4"/>
    <m/>
    <s v="REPAIRED BROKEN CONDUIT BETWEEN VFI D &amp;amp; FIRST BOX VENICE DR E"/>
    <x v="2"/>
    <s v="Dig in"/>
    <s v="Review Complete"/>
    <x v="2"/>
    <s v="SOUTH LAKE TAHOE"/>
    <x v="0"/>
    <x v="0"/>
    <n v="5"/>
    <n v="48925"/>
    <n v="3837"/>
    <n v="7.5579880114672923E-3"/>
    <n v="0.11008600469116496"/>
    <n v="5.9274399591211033E-4"/>
    <n v="8.6336228921819105E-3"/>
  </r>
  <r>
    <n v="120036939"/>
    <s v="STL3501"/>
    <d v="2025-01-16T00:00:00"/>
    <s v="Q1"/>
    <d v="1899-12-30T14:19:01"/>
    <d v="1899-12-30T16:16:52"/>
    <d v="1899-12-30T01:57:51"/>
    <m/>
    <m/>
    <n v="117.85"/>
    <n v="1"/>
    <n v="117.6"/>
    <m/>
    <s v="DAMAGED SECONDARY UG FROM POLE 66563 WARR RD.  RAN TEMP SERVICE AND REFERRED TO SUPERVISOR TO HAVE U/G REPLACED AT A LATER DATE"/>
    <x v="1"/>
    <s v="Corrosion/Decay"/>
    <s v="Review Complete"/>
    <x v="1"/>
    <s v="SOUTH LAKE TAHOE"/>
    <x v="0"/>
    <x v="0"/>
    <n v="5"/>
    <n v="48925"/>
    <n v="2521"/>
    <n v="3.9666798889329631E-4"/>
    <n v="4.6648155493851644E-2"/>
    <n v="2.0439448134900359E-5"/>
    <n v="2.4036791006642817E-3"/>
  </r>
  <r>
    <n v="232004963"/>
    <s v="MEY3200"/>
    <d v="2025-01-15T00:00:00"/>
    <s v="Q1"/>
    <d v="1899-12-30T12:14:00"/>
    <d v="1899-12-30T15:53:00"/>
    <d v="1899-12-30T03:39:00"/>
    <m/>
    <m/>
    <n v="219"/>
    <n v="8"/>
    <n v="1752"/>
    <m/>
    <s v="MANUALLY OPENED P68846 PATRICIA LN TO REPLACE POLE &amp;amp; TRANSFORMER"/>
    <x v="0"/>
    <s v="Maintenance"/>
    <s v="Review Complete"/>
    <x v="0"/>
    <s v="SOUTH LAKE TAHOE"/>
    <x v="0"/>
    <x v="0"/>
    <n v="4"/>
    <n v="48925"/>
    <n v="3837"/>
    <n v="2.0849622100599426E-3"/>
    <n v="0.45660672400312746"/>
    <n v="1.6351558507920287E-4"/>
    <n v="3.5809913132345425E-2"/>
  </r>
  <r>
    <n v="232004964"/>
    <s v="MEY3200"/>
    <d v="2025-01-15T00:00:00"/>
    <s v="Q1"/>
    <d v="1899-12-30T12:14:00"/>
    <d v="1899-12-30T15:53:00"/>
    <d v="1899-12-30T03:39:00"/>
    <m/>
    <m/>
    <n v="219"/>
    <n v="14"/>
    <n v="3066"/>
    <m/>
    <s v="MANUALLY OPENED P68845 PATRICIA LN TO REPLACE POLE &amp;amp; TRANSFORMER"/>
    <x v="0"/>
    <s v="Maintenance"/>
    <s v="Review Complete"/>
    <x v="0"/>
    <s v="SOUTH LAKE TAHOE"/>
    <x v="0"/>
    <x v="0"/>
    <n v="4"/>
    <n v="48925"/>
    <n v="3837"/>
    <n v="3.6486838676048996E-3"/>
    <n v="0.79906176700547304"/>
    <n v="2.8615227388860501E-4"/>
    <n v="6.266734798160449E-2"/>
  </r>
  <r>
    <n v="232004957"/>
    <s v="MEY3200"/>
    <d v="2025-01-15T00:00:00"/>
    <s v="Q1"/>
    <d v="1899-12-30T12:00:00"/>
    <d v="1899-12-30T15:00:00"/>
    <d v="1899-12-30T03:00:00"/>
    <m/>
    <m/>
    <n v="180"/>
    <n v="1"/>
    <n v="180"/>
    <m/>
    <s v="MANUALLY OPENED ELBOW 3887 TAHOE KEYS BLVD FOR MAINTENANCE WORK"/>
    <x v="0"/>
    <s v="Maintenance"/>
    <s v="Review Complete"/>
    <x v="0"/>
    <s v="SOUTH LAKE TAHOE"/>
    <x v="0"/>
    <x v="0"/>
    <n v="4"/>
    <n v="48925"/>
    <n v="3837"/>
    <n v="2.6062027625749283E-4"/>
    <n v="4.691164972634871E-2"/>
    <n v="2.0439448134900359E-5"/>
    <n v="3.6791006642820645E-3"/>
  </r>
  <r>
    <n v="232004954"/>
    <s v="MEY3400"/>
    <d v="2025-01-15T00:00:00"/>
    <s v="Q1"/>
    <d v="1899-12-30T11:49:00"/>
    <d v="1899-12-30T17:35:00"/>
    <d v="1899-12-30T05:46:00"/>
    <m/>
    <m/>
    <n v="346"/>
    <n v="27"/>
    <n v="9342"/>
    <m/>
    <s v="MANUALLY OPENED LINE FUSE P294935 FOREST MOUNTAIN DR-POLE REPLACEMENT"/>
    <x v="0"/>
    <s v="Maintenance"/>
    <s v="Review Complete"/>
    <x v="0"/>
    <s v="SOUTH LAKE TAHOE"/>
    <x v="0"/>
    <x v="0"/>
    <n v="4"/>
    <n v="48925"/>
    <n v="4051"/>
    <n v="6.6650209824734635E-3"/>
    <n v="2.3060972599358185"/>
    <n v="5.5186509964230961E-4"/>
    <n v="0.19094532447623913"/>
  </r>
  <r>
    <n v="231058882"/>
    <s v="MEY3400"/>
    <d v="2025-01-09T00:00:00"/>
    <s v="Q1"/>
    <d v="1899-12-30T11:35:00"/>
    <d v="1899-12-30T17:25:00"/>
    <d v="1899-12-30T05:50:00"/>
    <m/>
    <m/>
    <n v="350"/>
    <n v="102"/>
    <n v="35700"/>
    <m/>
    <s v="MANUALLY OPENED 30AMP LINE FUSE P244957 FORREST MOUNTAIN DR FOR POLE REPLACEMENT"/>
    <x v="0"/>
    <s v="Maintenance"/>
    <s v="Review Complete"/>
    <x v="0"/>
    <s v="SOUTH LAKE TAHOE"/>
    <x v="0"/>
    <x v="0"/>
    <n v="5"/>
    <n v="48925"/>
    <n v="4051"/>
    <n v="2.517896815601086E-2"/>
    <n v="8.8126388546038008"/>
    <n v="2.0848237097598364E-3"/>
    <n v="0.72968829841594274"/>
  </r>
  <r>
    <n v="120036474"/>
    <s v="TAH5201"/>
    <d v="2025-01-08T00:00:00"/>
    <s v="Q1"/>
    <d v="1899-12-30T14:35:15"/>
    <d v="1899-12-30T16:30:00"/>
    <d v="1899-12-30T01:54:45"/>
    <m/>
    <m/>
    <n v="114.75"/>
    <n v="1"/>
    <n v="114.6"/>
    <m/>
    <s v="TIGHTENED LOOSE CONNECTORS AT WEATHERHEAD P100456 CARNELIAN CIRCLE."/>
    <x v="1"/>
    <s v="Vibration/Loose Connection"/>
    <s v="Review Complete"/>
    <x v="1"/>
    <s v="NORTH LAKE TAHOE"/>
    <x v="0"/>
    <x v="0"/>
    <n v="4"/>
    <n v="48925"/>
    <n v="3185"/>
    <n v="3.1397174254317112E-4"/>
    <n v="3.5981161695447406E-2"/>
    <n v="2.0439448134900359E-5"/>
    <n v="2.3423607562595809E-3"/>
  </r>
  <r>
    <n v="120036438"/>
    <s v="STL3501"/>
    <d v="2025-01-07T00:00:00"/>
    <s v="Q1"/>
    <d v="1899-12-30T20:45:00"/>
    <d v="1899-12-30T23:50:00"/>
    <d v="1899-12-30T03:05:00"/>
    <m/>
    <m/>
    <n v="185"/>
    <n v="3"/>
    <n v="555"/>
    <m/>
    <s v="MANUALLY OPENED TRANSFORMER FUSE P292456 PENTAGON DR TO REPAIR BAD CONNECTION AT TRANSFORMER"/>
    <x v="1"/>
    <s v="Vibration/Loose Connection"/>
    <s v="Review Complete"/>
    <x v="1"/>
    <s v="SOUTH LAKE TAHOE"/>
    <x v="0"/>
    <x v="0"/>
    <n v="3"/>
    <n v="48925"/>
    <n v="2521"/>
    <n v="1.1900039666798889E-3"/>
    <n v="0.22015073383577946"/>
    <n v="6.1318344404701072E-5"/>
    <n v="1.1343893714869699E-2"/>
  </r>
  <r>
    <n v="231058702"/>
    <s v="NST8400"/>
    <d v="2025-01-07T00:00:00"/>
    <s v="Q1"/>
    <d v="1899-12-30T16:00:00"/>
    <d v="1899-12-30T17:55:00"/>
    <d v="1899-12-30T01:55:00"/>
    <m/>
    <m/>
    <n v="115"/>
    <n v="357"/>
    <n v="41055"/>
    <m/>
    <s v="MANUALLY OPENED VFI-202 NORTHSTAR DR TO REBUILD T-PAD &amp;amp; RETAINING WALL"/>
    <x v="0"/>
    <s v="Maintenance"/>
    <s v="Review Complete"/>
    <x v="0"/>
    <s v="NORTH LAKE TAHOE"/>
    <x v="0"/>
    <x v="0"/>
    <n v="3"/>
    <n v="48925"/>
    <n v="587"/>
    <n v="0.60817717206132882"/>
    <n v="69.940374787052818"/>
    <n v="7.2968829841594278E-3"/>
    <n v="0.83914154317833423"/>
  </r>
  <r>
    <n v="231058647"/>
    <s v="MEY3400"/>
    <d v="2025-01-07T00:00:00"/>
    <s v="Q1"/>
    <d v="1899-12-30T12:00:00"/>
    <d v="1899-12-30T15:30:00"/>
    <d v="1899-12-30T03:30:00"/>
    <m/>
    <m/>
    <n v="210"/>
    <n v="3"/>
    <n v="630"/>
    <m/>
    <s v="MANUALLY OPENED TRANSFORMER FUSE P251648 MOUNTAIN MEADOW DR TO REPLACE TRANSFORMER"/>
    <x v="0"/>
    <s v="Maintenance"/>
    <s v="Review Complete"/>
    <x v="0"/>
    <s v="SOUTH LAKE TAHOE"/>
    <x v="0"/>
    <x v="0"/>
    <n v="3"/>
    <n v="48925"/>
    <n v="4051"/>
    <n v="7.4055788694149592E-4"/>
    <n v="0.15551715625771415"/>
    <n v="6.1318344404701072E-5"/>
    <n v="1.2876852324987226E-2"/>
  </r>
  <r>
    <n v="231058631"/>
    <s v="MEY3400"/>
    <d v="2025-01-07T00:00:00"/>
    <s v="Q1"/>
    <d v="1899-12-30T11:30:00"/>
    <d v="1899-12-30T14:35:00"/>
    <d v="1899-12-30T03:05:00"/>
    <m/>
    <m/>
    <n v="185"/>
    <n v="27"/>
    <n v="4995"/>
    <m/>
    <s v="MANUALLY OPENED TRANSFORMER FUSE P72466 CLEMENT ST FOR POLE REPLACEMENT"/>
    <x v="0"/>
    <s v="Maintenance"/>
    <s v="Review Complete"/>
    <x v="0"/>
    <s v="SOUTH LAKE TAHOE"/>
    <x v="0"/>
    <x v="0"/>
    <n v="3"/>
    <n v="48925"/>
    <n v="4051"/>
    <n v="6.6650209824734635E-3"/>
    <n v="1.2330288817575907"/>
    <n v="5.5186509964230961E-4"/>
    <n v="0.10209504343382729"/>
  </r>
  <r>
    <n v="231058561"/>
    <s v="STL3501"/>
    <d v="2025-01-06T00:00:00"/>
    <s v="Q1"/>
    <d v="1899-12-30T12:55:00"/>
    <d v="1899-12-30T16:30:00"/>
    <d v="1899-12-30T03:35:00"/>
    <m/>
    <m/>
    <n v="215"/>
    <n v="40"/>
    <n v="8599.8000000000011"/>
    <m/>
    <s v="MANUALLY OPENED 11AMP LINE FUSE TO REPLACE POLE AND INSTALL NEW TRANSFORMER P79158 JANET DR"/>
    <x v="0"/>
    <s v="Maintenance"/>
    <s v="Review Complete"/>
    <x v="0"/>
    <s v="SOUTH LAKE TAHOE"/>
    <x v="0"/>
    <x v="0"/>
    <n v="2"/>
    <n v="48925"/>
    <n v="2521"/>
    <n v="1.5866719555731851E-2"/>
    <n v="3.4112653708845699"/>
    <n v="8.1757792539601426E-4"/>
    <n v="0.17577516607051613"/>
  </r>
  <r>
    <n v="120036148"/>
    <s v="TAH7300"/>
    <d v="2025-01-03T00:00:00"/>
    <s v="Q1"/>
    <d v="1899-12-30T11:27:00"/>
    <d v="1899-12-30T13:36:23"/>
    <d v="1899-12-30T02:09:23"/>
    <m/>
    <m/>
    <n v="129.37"/>
    <n v="34"/>
    <n v="4398.6000000000004"/>
    <m/>
    <s v="BLOWN 40AMP LINE FUSE P73307 BELLEVIEW AVE. DUE TO FALLEN TREE AT P36634. REPLACED 2 SPANS OF WIRE FROM P236633 AND REPAIRED BROKEN CROSSARM AT P36634."/>
    <x v="4"/>
    <s v="Fall In Tree"/>
    <s v="Review Complete"/>
    <x v="1"/>
    <s v="NORTH LAKE TAHOE"/>
    <x v="0"/>
    <x v="0"/>
    <n v="6"/>
    <n v="48925"/>
    <n v="4455"/>
    <n v="7.6318742985409648E-3"/>
    <n v="0.98734006734006741"/>
    <n v="6.949412365866122E-4"/>
    <n v="8.9904956566172714E-2"/>
  </r>
  <r>
    <n v="120036127"/>
    <s v="MEY3300"/>
    <d v="2025-01-02T00:00:00"/>
    <s v="Q1"/>
    <d v="1899-12-30T22:28:55"/>
    <d v="1899-12-30T00:30:00"/>
    <d v="1899-12-30T02:02:00"/>
    <m/>
    <m/>
    <n v="121.1"/>
    <n v="8"/>
    <n v="968.40000000000009"/>
    <m/>
    <s v="REPLACED 10K FUSE P123149 BLITZEN RD - CAUSE UNKNOWN"/>
    <x v="5"/>
    <s v="Unknown"/>
    <s v="Review Complete"/>
    <x v="1"/>
    <s v="SOUTH LAKE TAHOE"/>
    <x v="0"/>
    <x v="0"/>
    <n v="5"/>
    <n v="48925"/>
    <n v="3580"/>
    <n v="2.2346368715083797E-3"/>
    <n v="0.27050279329608939"/>
    <n v="1.6351558507920287E-4"/>
    <n v="1.979356157383751E-2"/>
  </r>
  <r>
    <n v="120036063"/>
    <s v="MEY3500"/>
    <d v="2025-01-02T00:00:00"/>
    <s v="Q1"/>
    <d v="1899-12-30T11:45:14"/>
    <d v="1899-12-30T18:25:00"/>
    <d v="1899-12-30T06:39:46"/>
    <m/>
    <m/>
    <n v="399.78"/>
    <n v="47"/>
    <n v="18789"/>
    <m/>
    <s v="MANUALLY OPENED 15 AMP LINE FUSE P135179 JACARILLO TRL TO INSTALL NEW POLE BETWEEN P135184 &amp;amp; P135185."/>
    <x v="0"/>
    <s v="Maintenance"/>
    <s v="Review Complete"/>
    <x v="0"/>
    <s v="SOUTH LAKE TAHOE"/>
    <x v="0"/>
    <x v="0"/>
    <n v="5"/>
    <n v="48925"/>
    <n v="3820"/>
    <n v="1.2303664921465968E-2"/>
    <n v="4.918586387434555"/>
    <n v="9.6065406234031685E-4"/>
    <n v="0.38403679100664284"/>
  </r>
  <r>
    <n v="120036038"/>
    <s v="POR3100"/>
    <d v="2025-01-01T00:00:00"/>
    <s v="Q1"/>
    <d v="1899-12-30T18:11:23"/>
    <d v="1899-12-30T20:51:57"/>
    <d v="1899-12-30T02:40:34"/>
    <m/>
    <m/>
    <n v="160.57"/>
    <n v="1"/>
    <n v="155.39999999999998"/>
    <m/>
    <s v="REPLACED BAD CONNECTION AT WEATHERHEAD AND METER SUPPLIED FROM POLE 70502 RIO GRANDE ST DUE TO DETERIORATION."/>
    <x v="1"/>
    <s v="Corrosion/Decay"/>
    <s v="Review Complete"/>
    <x v="1"/>
    <s v="NORTH LAKE TAHOE"/>
    <x v="0"/>
    <x v="0"/>
    <n v="4"/>
    <n v="48925"/>
    <n v="745"/>
    <n v="1.3422818791946308E-3"/>
    <n v="0.20859060402684559"/>
    <n v="2.0439448134900359E-5"/>
    <n v="3.176290240163515E-3"/>
  </r>
  <r>
    <n v="120037803"/>
    <s v="TPZ1202"/>
    <d v="2025-02-02T00:00:00"/>
    <s v="Q1"/>
    <d v="1899-12-30T02:44:00"/>
    <d v="1899-12-30T04:40:00"/>
    <d v="1899-12-30T01:56:00"/>
    <n v="1"/>
    <n v="56"/>
    <n v="116"/>
    <n v="680"/>
    <n v="78813"/>
    <s v="COLEVILLE"/>
    <s v="TPZ1202-R1 LOCK OUT, ALL CUSTOMERS RESTORED 4:40 AM CAUSE UNKNOWN POSSIBLY HIGH WINDS"/>
    <x v="6"/>
    <s v="Wind"/>
    <s v="Review Complete"/>
    <x v="1"/>
    <s v="South Lake"/>
    <x v="1"/>
    <x v="0"/>
    <n v="1"/>
    <n v="49165"/>
    <n v="727"/>
    <n v="0.93535075653370015"/>
    <n v="108.40852819807428"/>
    <n v="1.3830977321265127E-2"/>
    <n v="1.6030306112071595"/>
  </r>
  <r>
    <n v="120037825"/>
    <s v="POR3200"/>
    <d v="2025-02-02T00:00:00"/>
    <s v="Q1"/>
    <d v="1899-12-30T21:20:00"/>
    <d v="1899-12-30T21:35:00"/>
    <d v="1899-12-30T00:15:00"/>
    <n v="0"/>
    <n v="15"/>
    <n v="15"/>
    <n v="3"/>
    <n v="45"/>
    <s v="PORTOLA"/>
    <s v="BLOWN 15 AMP TRANSFORMER FUSE P250174 INDUSTRIAL WAY-BIRD"/>
    <x v="3"/>
    <s v="Bird"/>
    <s v="Review Complete"/>
    <x v="1"/>
    <s v="North Lake"/>
    <x v="1"/>
    <x v="0"/>
    <n v="1"/>
    <n v="49165"/>
    <n v="1214"/>
    <n v="2.4711696869851728E-3"/>
    <n v="3.7067545304777592E-2"/>
    <n v="6.1019017593816737E-5"/>
    <n v="9.1528526390725114E-4"/>
  </r>
  <r>
    <n v="231060690"/>
    <s v="MULLER1296"/>
    <d v="2025-02-03T00:00:00"/>
    <s v="Q1"/>
    <d v="1899-12-30T10:00:00"/>
    <d v="1899-12-30T13:00:00"/>
    <d v="1899-12-30T03:00:00"/>
    <n v="3"/>
    <n v="0"/>
    <n v="180"/>
    <n v="2"/>
    <n v="360"/>
    <m/>
    <s v="MANUALLY OPENED 10 AMP LINE FUSE P143841 BARBER RD-POLE REPLACEMENT"/>
    <x v="0"/>
    <s v="Maintenance"/>
    <s v="Review Complete"/>
    <x v="0"/>
    <s v="South Lake"/>
    <x v="1"/>
    <x v="0"/>
    <n v="2"/>
    <n v="49165"/>
    <n v="641"/>
    <n v="3.1201248049921998E-3"/>
    <n v="0.56162246489859591"/>
    <n v="4.0679345062544491E-5"/>
    <n v="7.3222821112580092E-3"/>
  </r>
  <r>
    <n v="120037844"/>
    <s v="MEY3500"/>
    <d v="2025-02-03T00:00:00"/>
    <s v="Q1"/>
    <d v="1899-12-30T11:45:00"/>
    <d v="1899-12-30T16:00:00"/>
    <d v="1899-12-30T04:15:00"/>
    <n v="4"/>
    <n v="15"/>
    <n v="255"/>
    <n v="132"/>
    <n v="33660"/>
    <s v="SOUTH LAKE TAHOE"/>
    <s v="MANUALLY OPENED 35MU37 LINE FUSE P297012 MACINAW RD TO REPLACE LJE-65"/>
    <x v="0"/>
    <s v="Maintenance"/>
    <s v="Review Complete"/>
    <x v="0"/>
    <s v="South Lake"/>
    <x v="1"/>
    <x v="0"/>
    <n v="2"/>
    <n v="49165"/>
    <n v="3852"/>
    <n v="3.4267912772585667E-2"/>
    <n v="8.7383177570093462"/>
    <n v="2.6848367741279366E-3"/>
    <n v="0.68463337740262387"/>
  </r>
  <r>
    <n v="120037932"/>
    <s v="MULLER1296"/>
    <d v="2025-02-04T00:00:00"/>
    <s v="Q1"/>
    <d v="1899-12-30T13:15:51"/>
    <d v="1899-12-30T17:35:41"/>
    <d v="1899-12-30T04:19:00"/>
    <n v="4"/>
    <n v="19"/>
    <n v="259.82"/>
    <n v="1"/>
    <n v="259.8"/>
    <s v="MARKLEEVILLE"/>
    <s v="CUT SECONDARY WIRES AT POLE 214652 EMIGRANT TRL TO REPLACE POLE."/>
    <x v="6"/>
    <s v="Wind"/>
    <s v="Review Complete"/>
    <x v="1"/>
    <s v="South Lake"/>
    <x v="1"/>
    <x v="0"/>
    <n v="3"/>
    <n v="49165"/>
    <n v="641"/>
    <n v="1.5600624024960999E-3"/>
    <n v="0.40530421216848678"/>
    <n v="2.0339672531272246E-5"/>
    <n v="5.2842469236245295E-3"/>
  </r>
  <r>
    <n v="120037904"/>
    <s v="TPZ1202"/>
    <d v="2025-02-04T00:00:00"/>
    <s v="Q1"/>
    <d v="1899-12-30T17:32:00"/>
    <d v="1899-12-30T18:58:26"/>
    <d v="1899-12-30T01:26:00"/>
    <n v="1"/>
    <n v="26"/>
    <n v="86.43"/>
    <n v="81"/>
    <n v="6932.4"/>
    <s v="COLEVILLE"/>
    <s v="PTR 1202-R3 LOCKED OUT - IN EXTREME FIRE SEASON - NO CAUSE FOUND, HIGH WINDS IN AREA.&amp;#x0D;_x000d__x000a_"/>
    <x v="6"/>
    <s v="Wind"/>
    <s v="Review Complete"/>
    <x v="1"/>
    <s v="South Lake"/>
    <x v="1"/>
    <x v="0"/>
    <n v="3"/>
    <n v="49165"/>
    <n v="727"/>
    <n v="0.11141678129298486"/>
    <n v="9.5356258596973866"/>
    <n v="1.6475134750330519E-3"/>
    <n v="0.14100274585579173"/>
  </r>
  <r>
    <n v="231060902"/>
    <s v="TPZ1202"/>
    <d v="2025-02-04T00:00:00"/>
    <s v="Q1"/>
    <d v="1899-12-30T19:22:00"/>
    <d v="1899-12-30T00:04:00"/>
    <d v="1899-12-30T04:42:00"/>
    <n v="4"/>
    <n v="42"/>
    <n v="282"/>
    <n v="697"/>
    <n v="168404.4"/>
    <s v="COLEVILLE"/>
    <s v="PTR 1202-R1 &amp;amp; 1202-R3 LOCKED OPEN  - IN EXTREME FIRE SEASON - 1202-R1 CLOSED @ 19:56 - L/O AGAIN @ 20:36"/>
    <x v="6"/>
    <s v="Wind"/>
    <s v="Review Complete"/>
    <x v="1"/>
    <s v="South Lake"/>
    <x v="1"/>
    <x v="0"/>
    <n v="3"/>
    <n v="49165"/>
    <n v="727"/>
    <n v="0.95873452544704263"/>
    <n v="231.64291609353506"/>
    <n v="1.4176751754296757E-2"/>
    <n v="3.4252903488253836"/>
  </r>
  <r>
    <n v="231060936"/>
    <s v="MULLER1296"/>
    <d v="2025-02-05T00:00:00"/>
    <s v="Q1"/>
    <d v="1899-12-30T11:10:00"/>
    <d v="1899-12-30T15:05:00"/>
    <d v="1899-12-30T03:55:00"/>
    <n v="3"/>
    <n v="55"/>
    <n v="235"/>
    <n v="31"/>
    <n v="7285.2"/>
    <m/>
    <s v="MANUALLY OPENED LINE FUSE P278659 FOOTHILL RD-RECONDUCTOR OVER HWY X-ING &amp;amp; POLE REPLACEMENT"/>
    <x v="0"/>
    <s v="Maintenance"/>
    <s v="Review Complete"/>
    <x v="0"/>
    <s v="South Lake"/>
    <x v="1"/>
    <x v="0"/>
    <n v="4"/>
    <n v="49165"/>
    <n v="641"/>
    <n v="4.8361934477379097E-2"/>
    <n v="11.365366614664586"/>
    <n v="6.3052984846943968E-4"/>
    <n v="0.14817858232482456"/>
  </r>
  <r>
    <n v="231061069"/>
    <s v="MULLER1296"/>
    <d v="2025-02-06T00:00:00"/>
    <s v="Q1"/>
    <d v="1899-12-30T11:00:00"/>
    <d v="1899-12-30T12:33:00"/>
    <d v="1899-12-30T01:33:00"/>
    <n v="1"/>
    <n v="33"/>
    <n v="93"/>
    <n v="4"/>
    <n v="372"/>
    <m/>
    <s v="MANUALLY OPENED FUSE AT P290716 DIAMOND VALLEY RD - SYSTEM UPGRADES"/>
    <x v="0"/>
    <s v="Maintenance"/>
    <s v="Review Complete"/>
    <x v="0"/>
    <s v="South Lake"/>
    <x v="1"/>
    <x v="0"/>
    <n v="5"/>
    <n v="49165"/>
    <n v="641"/>
    <n v="6.2402496099843996E-3"/>
    <n v="0.58034321372854913"/>
    <n v="8.1358690125088982E-5"/>
    <n v="7.5663581816332757E-3"/>
  </r>
  <r>
    <n v="120038031"/>
    <s v="SQV7201"/>
    <d v="2025-02-07T00:00:00"/>
    <s v="Q1"/>
    <d v="1899-12-30T02:23:02"/>
    <d v="1899-12-30T19:49:56"/>
    <d v="1899-12-30T17:26:00"/>
    <n v="17"/>
    <n v="26"/>
    <n v="1046.9000000000001"/>
    <n v="598"/>
    <n v="310943.40000000002"/>
    <s v="ALPINE MEADOWS"/>
    <s v="7201-R1 L/O DUE TO FALLEN TREE BETWEEN P96634 &amp;amp; P292063"/>
    <x v="4"/>
    <s v="Fall In Tree"/>
    <s v="Review Complete"/>
    <x v="1"/>
    <s v="North Lake"/>
    <x v="1"/>
    <x v="0"/>
    <n v="6"/>
    <n v="49165"/>
    <n v="743"/>
    <n v="0.80484522207267828"/>
    <n v="418.49717362045766"/>
    <n v="1.2163124173700803E-2"/>
    <n v="6.3244869317603989"/>
  </r>
  <r>
    <n v="120038034"/>
    <s v="MEY3200"/>
    <d v="2025-02-07T00:00:00"/>
    <s v="Q1"/>
    <d v="1899-12-30T03:21:25"/>
    <d v="1899-12-30T08:16:00"/>
    <d v="1899-12-30T04:54:00"/>
    <n v="4"/>
    <n v="54"/>
    <n v="294.58"/>
    <n v="316"/>
    <n v="70531.199999999997"/>
    <s v="SOUTH LAKE TAHOE"/>
    <s v="BLOWN 2-40K FUSE P294786 JAMES AVE. REPLACED BROKEN PRIMARY BETWEEN P68846 &amp;amp;70250 DUE TO FALLEN TREE LIMB"/>
    <x v="4"/>
    <s v="Fall In Limb"/>
    <s v="Review Complete"/>
    <x v="1"/>
    <s v="South Lake"/>
    <x v="1"/>
    <x v="0"/>
    <n v="6"/>
    <n v="49165"/>
    <n v="3851"/>
    <n v="8.2056608673071935E-2"/>
    <n v="18.315035055829654"/>
    <n v="6.4273365198820303E-3"/>
    <n v="1.434581511237669"/>
  </r>
  <r>
    <n v="120038045"/>
    <s v="TPZ1202"/>
    <d v="2025-02-07T00:00:00"/>
    <s v="Q1"/>
    <d v="1899-12-30T12:07:00"/>
    <d v="1899-12-30T14:54:12"/>
    <d v="1899-12-30T02:47:00"/>
    <n v="2"/>
    <n v="47"/>
    <n v="167.2"/>
    <n v="697"/>
    <n v="30848.3999999999"/>
    <s v="COLEVILLE"/>
    <s v="1202-R1 L/O WITH NRA ISSUED - BLOWN SINGLE PHASE PRIMARY  P293554 US HWY 395"/>
    <x v="1"/>
    <s v="Corrosion/Decay"/>
    <s v="Review Complete"/>
    <x v="1"/>
    <s v="South Lake"/>
    <x v="1"/>
    <x v="0"/>
    <n v="6"/>
    <n v="49165"/>
    <n v="727"/>
    <n v="0.95873452544704263"/>
    <n v="42.432462173314853"/>
    <n v="1.4176751754296757E-2"/>
    <n v="0.62744635411369676"/>
  </r>
  <r>
    <n v="120038047"/>
    <s v="STL3501"/>
    <d v="2025-02-07T00:00:00"/>
    <s v="Q1"/>
    <d v="1899-12-30T12:23:00"/>
    <d v="1899-12-30T12:47:00"/>
    <d v="1899-12-30T00:24:00"/>
    <n v="0"/>
    <n v="24"/>
    <n v="24"/>
    <n v="9"/>
    <n v="216"/>
    <s v="SOUTH LAKE TAHOE"/>
    <s v="REPLACED PRIMARY NEUTRAL P292459 LAKE TAHOE BLVD-NO CAUSE FOUND"/>
    <x v="5"/>
    <s v="Unknown"/>
    <s v="Review Complete"/>
    <x v="1"/>
    <s v="South Lake"/>
    <x v="1"/>
    <x v="0"/>
    <n v="6"/>
    <n v="49165"/>
    <n v="2530"/>
    <n v="3.5573122529644267E-3"/>
    <n v="8.5375494071146252E-2"/>
    <n v="1.8305705278145022E-4"/>
    <n v="4.3933692667548051E-3"/>
  </r>
  <r>
    <n v="120038050"/>
    <s v="TAH7300"/>
    <d v="2025-02-07T00:00:00"/>
    <s v="Q1"/>
    <d v="1899-12-30T12:27:20"/>
    <d v="1899-12-30T22:44:53"/>
    <d v="1899-12-30T10:17:00"/>
    <n v="10"/>
    <n v="17"/>
    <n v="617.54999999999995"/>
    <n v="1"/>
    <n v="543"/>
    <s v="TAHOE CITY"/>
    <s v="REATTACHED SERVICE P151432 GLEN ALPINE AVE-TREE"/>
    <x v="4"/>
    <s v="Fall In Tree"/>
    <s v="Review Complete"/>
    <x v="1"/>
    <s v="North Lake"/>
    <x v="1"/>
    <x v="0"/>
    <n v="6"/>
    <n v="49165"/>
    <n v="4479"/>
    <n v="2.2326412145568208E-4"/>
    <n v="0.12123241795043536"/>
    <n v="2.0339672531272246E-5"/>
    <n v="1.104444218448083E-2"/>
  </r>
  <r>
    <n v="120038053"/>
    <s v="TAH7300"/>
    <d v="2025-02-07T00:00:00"/>
    <s v="Q1"/>
    <d v="1899-12-30T13:39:00"/>
    <d v="1899-12-30T22:43:00"/>
    <d v="1899-12-30T09:04:00"/>
    <n v="9"/>
    <n v="4"/>
    <n v="544"/>
    <n v="1"/>
    <n v="544.20000000000005"/>
    <s v="TAHOE CITY"/>
    <s v="REATTACHED SERVICE P92495 W LAKE BLVD-TREE"/>
    <x v="4"/>
    <s v="Fall In Tree"/>
    <s v="Review Complete"/>
    <x v="1"/>
    <s v="North Lake"/>
    <x v="1"/>
    <x v="0"/>
    <n v="6"/>
    <n v="49165"/>
    <n v="4479"/>
    <n v="2.2326412145568208E-4"/>
    <n v="0.1215003348961822"/>
    <n v="2.0339672531272246E-5"/>
    <n v="1.1068849791518358E-2"/>
  </r>
  <r>
    <n v="231061235"/>
    <s v="SQV8200"/>
    <d v="2025-02-07T00:00:00"/>
    <s v="Q1"/>
    <d v="1899-12-30T17:35:54"/>
    <d v="1899-12-30T19:00:00"/>
    <d v="1899-12-30T01:24:00"/>
    <n v="1"/>
    <n v="24"/>
    <n v="84.12"/>
    <n v="16"/>
    <n v="1345.8"/>
    <s v="OLYMPIC VALLEY"/>
    <s v="BLOWN 30 AMP LINE FUSE P291105 LANNY LN-WIRE MOVEMENT CAUSED CROSSING OF LINES"/>
    <x v="1"/>
    <s v="Wire Movement"/>
    <s v="Review Complete"/>
    <x v="1"/>
    <s v="North Lake"/>
    <x v="1"/>
    <x v="0"/>
    <n v="6"/>
    <n v="49165"/>
    <n v="888"/>
    <n v="1.8018018018018018E-2"/>
    <n v="1.5155405405405404"/>
    <n v="3.2543476050035593E-4"/>
    <n v="2.737313129258619E-2"/>
  </r>
  <r>
    <n v="231061379"/>
    <s v="MULLER1296"/>
    <d v="2025-02-10T00:00:00"/>
    <s v="Q1"/>
    <d v="1899-12-30T11:35:00"/>
    <d v="1899-12-30T16:30:00"/>
    <d v="1899-12-30T04:55:00"/>
    <n v="4"/>
    <n v="55"/>
    <n v="295"/>
    <n v="4"/>
    <n v="1180.2"/>
    <m/>
    <s v="MANUALLY OPENED 40 AMP LINE FUSE P290716 DIAMOND VALLEY RD-SYSTEM UPGRADES"/>
    <x v="0"/>
    <s v="Maintenance"/>
    <s v="Review Complete"/>
    <x v="0"/>
    <s v="South Lake"/>
    <x v="1"/>
    <x v="0"/>
    <n v="2"/>
    <n v="49165"/>
    <n v="641"/>
    <n v="6.2402496099843996E-3"/>
    <n v="1.8411856474258972"/>
    <n v="8.1358690125088982E-5"/>
    <n v="2.4004881521407506E-2"/>
  </r>
  <r>
    <n v="231061383"/>
    <s v="TPZ1202"/>
    <d v="2025-02-10T00:00:00"/>
    <s v="Q1"/>
    <d v="1899-12-30T11:52:00"/>
    <d v="1899-12-30T17:00:00"/>
    <d v="1899-12-30T05:08:00"/>
    <n v="5"/>
    <n v="8"/>
    <n v="308"/>
    <n v="8"/>
    <n v="2464.1999999999998"/>
    <m/>
    <s v="MANUALLY OPENED 15 AMP LINE FUSE P266630 US HWY 395-SYSTEM UPGRADES"/>
    <x v="0"/>
    <s v="Maintenance"/>
    <s v="Review Complete"/>
    <x v="0"/>
    <s v="South Lake"/>
    <x v="1"/>
    <x v="0"/>
    <n v="2"/>
    <n v="49165"/>
    <n v="727"/>
    <n v="1.1004126547455296E-2"/>
    <n v="3.3895460797799171"/>
    <n v="1.6271738025017796E-4"/>
    <n v="5.012102105156107E-2"/>
  </r>
  <r>
    <n v="120038113"/>
    <s v="MEY3400"/>
    <d v="2025-02-10T00:00:00"/>
    <s v="Q1"/>
    <d v="1899-12-30T12:41:29"/>
    <d v="1899-12-30T17:30:10"/>
    <d v="1899-12-30T04:48:00"/>
    <n v="4"/>
    <n v="48"/>
    <n v="288.68"/>
    <n v="38"/>
    <n v="10969.8"/>
    <m/>
    <s v="MANUALLY OPENED NEW CUTOUTS P146101 DUNDEE CIR TO REPLACE POLES"/>
    <x v="0"/>
    <s v="Maintenance"/>
    <s v="Review Complete"/>
    <x v="0"/>
    <s v="South Lake"/>
    <x v="1"/>
    <x v="0"/>
    <n v="2"/>
    <n v="49165"/>
    <n v="4066"/>
    <n v="9.3457943925233638E-3"/>
    <n v="2.6979340875553368"/>
    <n v="7.7290755618834536E-4"/>
    <n v="0.22312213973355027"/>
  </r>
  <r>
    <n v="120038121"/>
    <s v="MEY3300"/>
    <d v="2025-02-10T00:00:00"/>
    <s v="Q1"/>
    <d v="1899-12-30T14:37:00"/>
    <d v="1899-12-30T04:30:43"/>
    <d v="1899-12-30T13:53:00"/>
    <n v="13"/>
    <n v="53"/>
    <n v="833.7"/>
    <n v="59"/>
    <n v="49189.2"/>
    <s v="SOUTH LAKE TAHOE"/>
    <s v="BLOWN CENTER PHASE P153257 COUNTRY CLUB DR - FAILED UG CABLE FEEDING XFMR 15097"/>
    <x v="1"/>
    <s v="Corrosion/Decay"/>
    <s v="Review Complete"/>
    <x v="1"/>
    <s v="South Lake"/>
    <x v="1"/>
    <x v="0"/>
    <n v="2"/>
    <n v="49165"/>
    <n v="3628"/>
    <n v="1.6262403528114665E-2"/>
    <n v="13.558213891951487"/>
    <n v="1.2000406793450625E-3"/>
    <n v="1.0004922200752566"/>
  </r>
  <r>
    <n v="231061487"/>
    <s v="MEY3300"/>
    <d v="2025-02-11T00:00:00"/>
    <s v="Q1"/>
    <d v="1899-12-30T12:21:00"/>
    <d v="1899-12-30T15:33:00"/>
    <d v="1899-12-30T03:12:00"/>
    <n v="3"/>
    <n v="12"/>
    <n v="192"/>
    <n v="28"/>
    <n v="5376"/>
    <m/>
    <s v="MANUALLY OPENED 15 AMP LINE FUSE P116682 W SAN BERNARDINO AVE TO REFRAME P293704 &amp;amp; P116688"/>
    <x v="0"/>
    <s v="Maintenance"/>
    <s v="Review Complete"/>
    <x v="0"/>
    <s v="South Lake"/>
    <x v="1"/>
    <x v="0"/>
    <n v="3"/>
    <n v="49165"/>
    <n v="3628"/>
    <n v="7.717750826901874E-3"/>
    <n v="1.4818081587651599"/>
    <n v="5.6951083087562293E-4"/>
    <n v="0.1093460795281196"/>
  </r>
  <r>
    <n v="231061490"/>
    <s v="MULLER1296"/>
    <d v="2025-02-11T00:00:00"/>
    <s v="Q1"/>
    <d v="1899-12-30T12:40:00"/>
    <d v="1899-12-30T15:45:00"/>
    <d v="1899-12-30T03:05:00"/>
    <n v="3"/>
    <n v="5"/>
    <n v="185"/>
    <n v="4"/>
    <n v="739.8"/>
    <m/>
    <s v="MANUALLY OPENED 40 AMP LINE FUSE P290716 DIAMOND VALLEY RD-POLE REPLACEMENT"/>
    <x v="0"/>
    <s v="Maintenance"/>
    <s v="Review Complete"/>
    <x v="0"/>
    <s v="South Lake"/>
    <x v="1"/>
    <x v="0"/>
    <n v="3"/>
    <n v="49165"/>
    <n v="641"/>
    <n v="6.2402496099843996E-3"/>
    <n v="1.1541341653666146"/>
    <n v="8.1358690125088982E-5"/>
    <n v="1.5047289738635207E-2"/>
  </r>
  <r>
    <n v="120038182"/>
    <s v="MEY3400"/>
    <d v="2025-02-12T00:00:00"/>
    <s v="Q1"/>
    <d v="1899-12-30T12:22:38"/>
    <d v="1899-12-30T16:00:00"/>
    <d v="1899-12-30T03:37:00"/>
    <n v="3"/>
    <n v="37"/>
    <n v="217.38"/>
    <n v="17"/>
    <n v="3695.4"/>
    <s v="SOUTH LAKE TAHOE"/>
    <s v="MANUALLY OPENED TRANSFORMER FUSE P80764 JAMES AVE TO REPLACE POLES"/>
    <x v="0"/>
    <s v="Maintenance"/>
    <s v="Review Complete"/>
    <x v="0"/>
    <s v="South Lake"/>
    <x v="1"/>
    <x v="0"/>
    <n v="4"/>
    <n v="49165"/>
    <n v="4066"/>
    <n v="4.181013280865716E-3"/>
    <n v="0.90885391047712738"/>
    <n v="3.4577443303162821E-4"/>
    <n v="7.5163225872063463E-2"/>
  </r>
  <r>
    <n v="231061566"/>
    <s v="MULLER1296"/>
    <d v="2025-02-12T00:00:00"/>
    <s v="Q1"/>
    <d v="1899-12-30T13:03:00"/>
    <d v="1899-12-30T17:00:00"/>
    <d v="1899-12-30T03:57:00"/>
    <n v="3"/>
    <n v="57"/>
    <n v="237"/>
    <n v="6"/>
    <n v="1422"/>
    <m/>
    <s v="MANUALLY OPENED FUSE AT P143843 STATE ROUTE 89 FOR POLE REPLACEMENT"/>
    <x v="0"/>
    <s v="Maintenance"/>
    <s v="Review Complete"/>
    <x v="0"/>
    <s v="South Lake"/>
    <x v="1"/>
    <x v="0"/>
    <n v="4"/>
    <n v="49165"/>
    <n v="641"/>
    <n v="9.3603744149765994E-3"/>
    <n v="2.218408736349454"/>
    <n v="1.2203803518763347E-4"/>
    <n v="2.8923014339469134E-2"/>
  </r>
  <r>
    <n v="120038214"/>
    <s v="TAH7100"/>
    <d v="2025-02-13T00:00:00"/>
    <s v="Q1"/>
    <d v="1899-12-30T14:35:00"/>
    <d v="1899-12-30T15:50:00"/>
    <d v="1899-12-30T01:15:00"/>
    <n v="1"/>
    <n v="15"/>
    <n v="75"/>
    <n v="155"/>
    <n v="11625"/>
    <s v="TAHOE CITY"/>
    <s v="BLOWN 2 50 AMP FUSES P108878 SLIVERTIP DR  -SNOW UNLOADING"/>
    <x v="6"/>
    <s v="Ice/Snow"/>
    <s v="Review Complete"/>
    <x v="1"/>
    <s v="North Lake"/>
    <x v="1"/>
    <x v="0"/>
    <n v="5"/>
    <n v="49165"/>
    <n v="1621"/>
    <n v="9.5619987661937078E-2"/>
    <n v="7.1714990746452809"/>
    <n v="3.1526492423471983E-3"/>
    <n v="0.23644869317603986"/>
  </r>
  <r>
    <n v="120038225"/>
    <s v="GLS7400"/>
    <d v="2025-02-13T00:00:00"/>
    <s v="Q1"/>
    <d v="1899-12-30T15:52:00"/>
    <d v="1899-12-30T17:15:00"/>
    <d v="1899-12-30T01:23:00"/>
    <n v="1"/>
    <n v="23"/>
    <n v="83"/>
    <n v="48"/>
    <n v="3984"/>
    <s v="TRUCKEE"/>
    <s v="BLOWN 2 25 AMP FUSE P167874 - SNOW UNLOADING"/>
    <x v="6"/>
    <s v="Ice/Snow"/>
    <s v="Review Complete"/>
    <x v="1"/>
    <s v="North Lake"/>
    <x v="1"/>
    <x v="0"/>
    <n v="5"/>
    <n v="49165"/>
    <n v="1234"/>
    <n v="3.8897893030794169E-2"/>
    <n v="3.2285251215559159"/>
    <n v="9.7630428150106779E-4"/>
    <n v="8.1033255364588636E-2"/>
  </r>
  <r>
    <n v="120038232"/>
    <s v="KBH4202"/>
    <d v="2025-02-13T00:00:00"/>
    <s v="Q1"/>
    <d v="1899-12-30T17:04:57"/>
    <d v="1899-12-30T19:15:00"/>
    <d v="1899-12-30T02:10:00"/>
    <n v="2"/>
    <n v="10"/>
    <n v="130.07"/>
    <n v="1"/>
    <n v="130.19999999999999"/>
    <s v="KINGS BEACH"/>
    <s v="SERVICE REPAIRED TO MAIN HOUSE AND RECONNECTED. SMALLER BLDG NEEDS ELECTRICIAN-TREE"/>
    <x v="4"/>
    <s v="Fall In Tree"/>
    <s v="Review Complete"/>
    <x v="1"/>
    <s v="North Lake"/>
    <x v="1"/>
    <x v="0"/>
    <n v="5"/>
    <n v="49165"/>
    <n v="1348"/>
    <n v="7.4183976261127599E-4"/>
    <n v="9.6587537091988127E-2"/>
    <n v="2.0339672531272246E-5"/>
    <n v="2.6482253635716465E-3"/>
  </r>
  <r>
    <n v="120038245"/>
    <s v="TAH7100; TAH7200"/>
    <d v="2025-02-13T00:00:00"/>
    <s v="Q1"/>
    <d v="1899-12-30T19:46:00"/>
    <d v="1899-12-30T08:53:44"/>
    <d v="1899-12-30T13:07:00"/>
    <n v="13"/>
    <n v="7"/>
    <n v="787.72"/>
    <n v="1616"/>
    <n v="209904.59999999899"/>
    <s v="TAHOE CITY"/>
    <s v="7100 CB L/O DUE TO FALLEN TREE BETWEEN P161198 &amp;amp; P161199"/>
    <x v="4"/>
    <s v="Fall In Tree"/>
    <s v="Review Complete"/>
    <x v="1"/>
    <s v="North Lake"/>
    <x v="1"/>
    <x v="0"/>
    <n v="5"/>
    <n v="49165"/>
    <e v="#N/A"/>
    <e v="#N/A"/>
    <e v="#N/A"/>
    <n v="3.2868910810535952E-2"/>
    <n v="4.2693908268076681"/>
  </r>
  <r>
    <n v="120038262"/>
    <s v="MEY3400"/>
    <d v="2025-02-13T00:00:00"/>
    <s v="Q1"/>
    <d v="1899-12-30T23:34:00"/>
    <d v="1899-12-30T01:45:00"/>
    <d v="1899-12-30T02:11:00"/>
    <n v="2"/>
    <n v="11"/>
    <n v="131"/>
    <n v="46"/>
    <n v="5787"/>
    <s v="SOUTH LAKE TAHOE"/>
    <s v="BLOWN FUSE P192824 N UPPER TRUCKEE RD AND BLOWN FUSE P146127 LAKE TAHOE BLVD"/>
    <x v="4"/>
    <s v="Fall In Limb"/>
    <s v="Review Complete"/>
    <x v="1"/>
    <s v="South Lake"/>
    <x v="1"/>
    <x v="0"/>
    <n v="5"/>
    <n v="49165"/>
    <n v="4066"/>
    <n v="1.1313330054107231E-2"/>
    <n v="1.4232661091982293"/>
    <n v="9.3562493643852332E-4"/>
    <n v="0.11770568493847249"/>
  </r>
  <r>
    <n v="120038284"/>
    <s v="TAH7300"/>
    <d v="2025-02-14T00:00:00"/>
    <s v="Q1"/>
    <d v="1899-12-30T00:08:00"/>
    <d v="1899-12-30T01:28:36"/>
    <d v="1899-12-31T01:20:00"/>
    <n v="25"/>
    <n v="20"/>
    <n v="1520.58"/>
    <n v="15"/>
    <n v="22680.6"/>
    <s v="TAHOE CITY"/>
    <s v="BLOWN 65 AMP LINE FUSE P208511 - MANUALLY OPENED 2ND LINE FUSE-DOWN PRIMARY BETWEEN P137676 &amp;amp; 9137677 W LAKE BLVD"/>
    <x v="6"/>
    <s v="Ice/Snow"/>
    <s v="Review Complete"/>
    <x v="1"/>
    <s v="North Lake"/>
    <x v="1"/>
    <x v="0"/>
    <n v="6"/>
    <n v="49165"/>
    <n v="4479"/>
    <n v="3.3489618218352311E-3"/>
    <n v="5.0637642330877428"/>
    <n v="3.050950879690837E-4"/>
    <n v="0.46131597681277331"/>
  </r>
  <r>
    <n v="120038272"/>
    <s v="GLS7400"/>
    <d v="2025-02-14T00:00:00"/>
    <s v="Q1"/>
    <d v="1899-12-30T01:35:00"/>
    <d v="1899-12-30T04:45:00"/>
    <d v="1899-12-30T03:10:00"/>
    <n v="3"/>
    <n v="10"/>
    <n v="190"/>
    <n v="49"/>
    <n v="6328.2"/>
    <s v="TRUCKEE"/>
    <s v="BLOWN 20A FUSES P167874 ROLANDS WAY - SNOW OFFLOADING"/>
    <x v="6"/>
    <s v="Ice/Snow"/>
    <s v="Review Complete"/>
    <x v="1"/>
    <s v="North Lake"/>
    <x v="1"/>
    <x v="0"/>
    <n v="6"/>
    <n v="49165"/>
    <n v="1234"/>
    <n v="3.9708265802269042E-2"/>
    <n v="5.1282009724473259"/>
    <n v="9.9664395403234007E-4"/>
    <n v="0.12871351571239703"/>
  </r>
  <r>
    <n v="120038296"/>
    <s v="TAH7300"/>
    <d v="2025-02-14T00:00:00"/>
    <s v="Q1"/>
    <d v="1899-12-30T01:56:00"/>
    <d v="1899-12-30T02:45:00"/>
    <d v="1899-12-31T00:49:00"/>
    <n v="24"/>
    <n v="49"/>
    <n v="1489"/>
    <n v="10"/>
    <n v="14890.199999999901"/>
    <m/>
    <s v="BLOWN FUSE P8713 INTERLAKEN RD - REPAIRED BROKEN CROSSARM P8713 GRIMSEL PASS"/>
    <x v="6"/>
    <s v="Ice/Snow"/>
    <s v="Review Complete"/>
    <x v="1"/>
    <s v="North Lake"/>
    <x v="1"/>
    <x v="0"/>
    <n v="6"/>
    <n v="49165"/>
    <n v="4479"/>
    <n v="2.2326412145568207E-3"/>
    <n v="3.3244474212993751"/>
    <n v="2.0339672531272246E-4"/>
    <n v="0.30286179192514801"/>
  </r>
  <r>
    <n v="120038303"/>
    <s v="TAH7300"/>
    <d v="2025-02-14T00:00:00"/>
    <s v="Q1"/>
    <d v="1899-12-30T01:56:00"/>
    <d v="1899-12-30T08:40:17"/>
    <d v="1899-12-31T06:44:00"/>
    <n v="30"/>
    <n v="44"/>
    <n v="1844.28"/>
    <n v="2"/>
    <n v="2903.4"/>
    <s v="TAHOE CITY"/>
    <s v="BROKEN DEAD END ARM P79978 ELIZABETH DR"/>
    <x v="5"/>
    <s v="Unknown"/>
    <s v="Review Complete"/>
    <x v="1"/>
    <s v="North Lake"/>
    <x v="1"/>
    <x v="0"/>
    <n v="6"/>
    <n v="49165"/>
    <n v="4479"/>
    <n v="4.4652824291136416E-4"/>
    <n v="0.64822505023442734"/>
    <n v="4.0679345062544491E-5"/>
    <n v="5.905420522729584E-2"/>
  </r>
  <r>
    <n v="121000092"/>
    <s v="TAH7300"/>
    <d v="2025-02-14T00:00:00"/>
    <s v="Q1"/>
    <d v="1899-12-30T01:56:00"/>
    <d v="1899-12-30T02:07:23"/>
    <d v="1899-12-31T00:11:00"/>
    <n v="24"/>
    <n v="11"/>
    <n v="1451.37"/>
    <n v="3681"/>
    <n v="41825.4"/>
    <s v="TAHOE CITY"/>
    <s v="EMERGENCY OPENED 7300-R1 TO SAFELY OPEN DAMAGED CUTOUTS @ P8713 - ALSO SEE INC 120038296"/>
    <x v="6"/>
    <s v="Ice/Snow"/>
    <s v="Review Complete"/>
    <x v="1"/>
    <s v="North Lake"/>
    <x v="1"/>
    <x v="0"/>
    <n v="6"/>
    <n v="49165"/>
    <n v="4479"/>
    <n v="0.82183523107836576"/>
    <n v="9.338111185532485"/>
    <n v="7.4870334587613135E-2"/>
    <n v="0.8507149394894743"/>
  </r>
  <r>
    <n v="120038243"/>
    <s v="TRK7202"/>
    <d v="2025-02-14T00:00:00"/>
    <s v="Q1"/>
    <d v="1899-12-30T02:05:46"/>
    <d v="1899-12-30T20:08:19"/>
    <d v="1899-12-31T18:02:00"/>
    <n v="42"/>
    <n v="2"/>
    <n v="2522.5700000000002"/>
    <n v="150"/>
    <n v="91202.4"/>
    <m/>
    <s v="MANUALLY OPENED PTR 7202D2 &amp;amp; LB 72-55 DUE TO SUSPECTED DOWNED PHASE - ADDITIONAL SWITCHING EXECUTED TO REPAIR DOWNED LINES AT MULTIPLE LOCATIONS: P281393-281394, P39591-271891, P294607-137680"/>
    <x v="6"/>
    <s v="Ice/Snow"/>
    <s v="Review Complete"/>
    <x v="1"/>
    <s v="North Lake"/>
    <x v="1"/>
    <x v="0"/>
    <n v="6"/>
    <n v="49165"/>
    <n v="151"/>
    <n v="0.99337748344370858"/>
    <n v="603.98940397350987"/>
    <n v="3.0509508796908369E-3"/>
    <n v="1.8550269500661039"/>
  </r>
  <r>
    <n v="120038276"/>
    <s v="SQV7201"/>
    <d v="2025-02-14T00:00:00"/>
    <s v="Q1"/>
    <d v="1899-12-30T06:25:00"/>
    <d v="1899-12-30T19:44:18"/>
    <d v="1899-12-30T13:19:00"/>
    <n v="13"/>
    <n v="19"/>
    <n v="799.3"/>
    <n v="598"/>
    <n v="354031.8"/>
    <s v="ALPINE MEADOWS"/>
    <s v="PTR 7201-R1 LOCKED OUT - P96628 (TREE ON WIRE) P100408 &amp;amp; 100409 (WIRE DOWN) - BROKEN PHASE AND 2 PHASES ALSO DOWN BETWEEN P115884 AND 292985"/>
    <x v="4"/>
    <s v="Fall In Tree"/>
    <s v="Review Complete"/>
    <x v="1"/>
    <s v="North Lake"/>
    <x v="1"/>
    <x v="0"/>
    <n v="6"/>
    <n v="49165"/>
    <n v="743"/>
    <n v="0.80484522207267828"/>
    <n v="476.48963660834454"/>
    <n v="1.2163124173700803E-2"/>
    <n v="7.2008908776568692"/>
  </r>
  <r>
    <n v="231061924"/>
    <s v="STL3501"/>
    <d v="2025-02-14T00:00:00"/>
    <s v="Q1"/>
    <d v="1899-12-30T07:30:00"/>
    <d v="1899-12-30T10:00:00"/>
    <d v="1899-12-30T02:30:00"/>
    <n v="2"/>
    <n v="30"/>
    <n v="150"/>
    <n v="11"/>
    <n v="1650"/>
    <m/>
    <s v="MANUALLY OPENED FUSE P295733 HERBERT AVE DUE TO WIRE SLAPPING LIGHT POST BETWEEN POLES 511360 &amp;amp; 616881 HEAVY SNOW LOAD CAUSED A LONG SPAN OF LINE TO SAG"/>
    <x v="6"/>
    <s v="Ice/Snow"/>
    <s v="Review Complete"/>
    <x v="1"/>
    <s v="South Lake"/>
    <x v="1"/>
    <x v="0"/>
    <n v="6"/>
    <n v="49165"/>
    <n v="2530"/>
    <n v="4.3478260869565218E-3"/>
    <n v="0.65217391304347827"/>
    <n v="2.2373639784399471E-4"/>
    <n v="3.3560459676599208E-2"/>
  </r>
  <r>
    <n v="120038282"/>
    <s v="GLS7400"/>
    <d v="2025-02-14T00:00:00"/>
    <s v="Q1"/>
    <d v="1899-12-30T09:22:07"/>
    <d v="1899-12-30T11:40:35"/>
    <d v="1899-12-30T02:18:00"/>
    <n v="2"/>
    <n v="18"/>
    <n v="138.47999999999999"/>
    <n v="1"/>
    <n v="138.6"/>
    <s v="TRUCKEE"/>
    <s v="WIRE POPPED OUT FROM P189416 - REHUNG AND RE-ENERGIZED"/>
    <x v="6"/>
    <s v="Ice/Snow"/>
    <s v="Review Complete"/>
    <x v="1"/>
    <s v="North Lake"/>
    <x v="1"/>
    <x v="0"/>
    <n v="6"/>
    <n v="49165"/>
    <n v="1234"/>
    <n v="8.1037277147487841E-4"/>
    <n v="0.11231766612641815"/>
    <n v="2.0339672531272246E-5"/>
    <n v="2.8190786128343332E-3"/>
  </r>
  <r>
    <n v="120038283"/>
    <s v="MEY3300"/>
    <d v="2025-02-14T00:00:00"/>
    <s v="Q1"/>
    <d v="1899-12-30T09:47:00"/>
    <d v="1899-12-30T10:40:00"/>
    <d v="1899-12-30T00:53:00"/>
    <n v="0"/>
    <n v="53"/>
    <n v="53"/>
    <n v="32"/>
    <n v="1696.2"/>
    <s v="SOUTH LAKE TAHOE"/>
    <s v="BLOWN 25K LINE FUSE P293154 E SAN BERNARDINO AVE - POTENTIAL WIRE SLAP"/>
    <x v="6"/>
    <s v="Wind"/>
    <s v="Review Complete"/>
    <x v="1"/>
    <s v="South Lake"/>
    <x v="1"/>
    <x v="0"/>
    <n v="6"/>
    <n v="49165"/>
    <n v="3628"/>
    <n v="8.8202866593164279E-3"/>
    <n v="0.46753031973539139"/>
    <n v="6.5086952100071186E-4"/>
    <n v="3.4500152547543989E-2"/>
  </r>
  <r>
    <n v="120038313"/>
    <s v="MEY3300"/>
    <d v="2025-02-14T00:00:00"/>
    <s v="Q1"/>
    <d v="1899-12-30T11:35:00"/>
    <d v="1899-12-30T12:30:00"/>
    <d v="1899-12-30T00:55:00"/>
    <n v="0"/>
    <n v="55"/>
    <n v="55"/>
    <n v="139"/>
    <n v="7622.4"/>
    <s v="SOUTH LAKE TAHOE"/>
    <s v="BLOWN 25 AMP FUSES P293154 E SAN BERNARDINO AVE, TRIPPED VFI 3300 21 C -WIRES SLAPPING TOGETHER"/>
    <x v="6"/>
    <s v="Wind"/>
    <s v="Review Complete"/>
    <x v="1"/>
    <s v="South Lake"/>
    <x v="1"/>
    <x v="0"/>
    <n v="6"/>
    <n v="49165"/>
    <n v="3628"/>
    <n v="3.8313120176405736E-2"/>
    <n v="2.1009922822491731"/>
    <n v="2.8272144818468421E-3"/>
    <n v="0.15503711990236957"/>
  </r>
  <r>
    <n v="120038314"/>
    <s v="MEY3300"/>
    <d v="2025-02-14T00:00:00"/>
    <s v="Q1"/>
    <d v="1899-12-30T12:45:00"/>
    <d v="1899-12-30T13:45:00"/>
    <d v="1899-12-30T01:00:00"/>
    <n v="1"/>
    <n v="0"/>
    <n v="60"/>
    <n v="14"/>
    <n v="840"/>
    <s v="SOUTH LAKE TAHOE"/>
    <s v="(2) BLOWN 10 AMP FUSES P123015 MANDAN ST - SUSPECTS WIRE SLAP"/>
    <x v="6"/>
    <s v="Ice/Snow"/>
    <s v="Review Complete"/>
    <x v="1"/>
    <s v="South Lake"/>
    <x v="1"/>
    <x v="0"/>
    <n v="6"/>
    <n v="49165"/>
    <n v="3628"/>
    <n v="3.858875413450937E-3"/>
    <n v="0.23153252480705622"/>
    <n v="2.8475541543781146E-4"/>
    <n v="1.7085324926268686E-2"/>
  </r>
  <r>
    <n v="120038319"/>
    <s v="MEY3300"/>
    <d v="2025-02-14T00:00:00"/>
    <s v="Q1"/>
    <d v="1899-12-30T13:42:00"/>
    <d v="1899-12-30T16:30:03"/>
    <d v="1899-12-30T02:48:00"/>
    <n v="2"/>
    <n v="48"/>
    <n v="168.03"/>
    <n v="139"/>
    <n v="6399"/>
    <s v="SOUTH LAKE TAHOE"/>
    <s v="BLOWN VFI 3300-21 'C' POS - FAILED XFMR @ P93352"/>
    <x v="1"/>
    <s v="Other"/>
    <s v="Review Complete"/>
    <x v="1"/>
    <s v="South Lake"/>
    <x v="1"/>
    <x v="0"/>
    <n v="6"/>
    <n v="49165"/>
    <n v="3628"/>
    <n v="3.8313120176405736E-2"/>
    <n v="1.7637816979051819"/>
    <n v="2.8272144818468421E-3"/>
    <n v="0.13015356452761109"/>
  </r>
  <r>
    <n v="120038328"/>
    <s v="MEY3500"/>
    <d v="2025-02-14T00:00:00"/>
    <s v="Q1"/>
    <d v="1899-12-30T13:48:00"/>
    <d v="1899-12-30T15:06:20"/>
    <d v="1899-12-30T01:18:00"/>
    <n v="1"/>
    <n v="18"/>
    <n v="78.319999999999993"/>
    <n v="273"/>
    <n v="21169.200000000001"/>
    <m/>
    <s v="BLOWN 65 AMP LINE FUSE P135349 LODI AVE-WIRES SLAPPED TOGETHER"/>
    <x v="6"/>
    <s v="Ice/Snow"/>
    <s v="Review Complete"/>
    <x v="1"/>
    <s v="South Lake"/>
    <x v="1"/>
    <x v="0"/>
    <n v="6"/>
    <n v="49165"/>
    <n v="3852"/>
    <n v="7.0872274143302175E-2"/>
    <n v="5.4956386292834889"/>
    <n v="5.5527306010373237E-3"/>
    <n v="0.43057459574900847"/>
  </r>
  <r>
    <n v="120038335"/>
    <s v="TRK7204"/>
    <d v="2025-02-14T00:00:00"/>
    <s v="Q1"/>
    <d v="1899-12-30T14:16:01"/>
    <d v="1899-12-30T20:08:30"/>
    <d v="1899-12-30T05:52:00"/>
    <n v="5"/>
    <n v="52"/>
    <n v="352.47"/>
    <n v="42"/>
    <n v="14059.199999999901"/>
    <s v="TRUCKEE"/>
    <s v="MANUALLY OPENED 30 AMP LINE FUSES P189376 THE STRAND TO REPAIR BROKEN JUMPER P189392"/>
    <x v="6"/>
    <s v="Ice/Snow"/>
    <s v="Review Complete"/>
    <x v="1"/>
    <s v="North Lake"/>
    <x v="1"/>
    <x v="0"/>
    <n v="6"/>
    <n v="49165"/>
    <n v="48"/>
    <n v="0.875"/>
    <n v="292.89999999999793"/>
    <n v="8.5426624631343439E-4"/>
    <n v="0.28595952405166075"/>
  </r>
  <r>
    <n v="120038336"/>
    <s v="MEY3400"/>
    <d v="2025-02-14T00:00:00"/>
    <s v="Q1"/>
    <d v="1899-12-30T14:24:16"/>
    <d v="1899-12-30T16:59:00"/>
    <d v="1899-12-30T02:34:00"/>
    <n v="2"/>
    <n v="34"/>
    <n v="154.75"/>
    <n v="1"/>
    <n v="154.80000000000001"/>
    <s v="SOUTH LAKE TAHOE"/>
    <s v="SECONDARY SPLICE CAME LOOSE AT TREE ATTACHMENT - ADDED ON BAD SECONDARY WHERE JACKETED"/>
    <x v="1"/>
    <s v="Vibration/Loose Connection"/>
    <s v="Review Complete"/>
    <x v="1"/>
    <s v="South Lake"/>
    <x v="1"/>
    <x v="0"/>
    <n v="6"/>
    <n v="49165"/>
    <n v="4066"/>
    <n v="2.4594195769798326E-4"/>
    <n v="3.8071815051647813E-2"/>
    <n v="2.0339672531272246E-5"/>
    <n v="3.1485813078409438E-3"/>
  </r>
  <r>
    <n v="121000083"/>
    <s v="TAH7300"/>
    <d v="2025-02-14T00:00:00"/>
    <s v="Q1"/>
    <d v="1899-12-30T16:30:51"/>
    <d v="1899-12-30T21:05:00"/>
    <d v="1899-12-30T04:34:00"/>
    <n v="4"/>
    <n v="34"/>
    <n v="274.17"/>
    <n v="19"/>
    <n v="5208.6000000000004"/>
    <s v="TAHOE CITY"/>
    <s v="BLOWN 20A FUSES P68683 - SNOW UNLOADING"/>
    <x v="6"/>
    <s v="Ice/Snow"/>
    <s v="Review Complete"/>
    <x v="1"/>
    <s v="North Lake"/>
    <x v="1"/>
    <x v="0"/>
    <n v="6"/>
    <n v="49165"/>
    <n v="4479"/>
    <n v="4.2420183076579592E-3"/>
    <n v="1.1628935030140657"/>
    <n v="3.8645377809417268E-4"/>
    <n v="0.10594121834638463"/>
  </r>
  <r>
    <n v="121000063"/>
    <s v="SQV8200"/>
    <d v="2025-02-14T00:00:00"/>
    <s v="Q1"/>
    <d v="1899-12-30T17:10:00"/>
    <d v="1899-12-30T21:46:27"/>
    <d v="1899-12-30T04:36:00"/>
    <n v="4"/>
    <n v="36"/>
    <n v="276.43"/>
    <n v="158"/>
    <n v="43678.8"/>
    <s v="OLYMPIC VALLEY"/>
    <s v="VFI-139 TRIPPED ALL 3 PHASES OF 'D' POS - SUSPECTED SNOW UNLOADING"/>
    <x v="6"/>
    <s v="Ice/Snow"/>
    <s v="Review Complete"/>
    <x v="1"/>
    <s v="North Lake"/>
    <x v="1"/>
    <x v="0"/>
    <n v="6"/>
    <n v="49165"/>
    <n v="888"/>
    <n v="0.17792792792792791"/>
    <n v="49.18783783783784"/>
    <n v="3.2136682599410151E-3"/>
    <n v="0.88841248855893429"/>
  </r>
  <r>
    <n v="121000081"/>
    <s v="MEY3300"/>
    <d v="2025-02-14T00:00:00"/>
    <s v="Q1"/>
    <d v="1899-12-30T18:25:16"/>
    <d v="1899-12-30T19:54:42"/>
    <d v="1899-12-30T01:29:00"/>
    <n v="1"/>
    <n v="29"/>
    <n v="89.42"/>
    <n v="1"/>
    <n v="89.4"/>
    <s v="SOUTH LAKE TAHOE"/>
    <s v="REPLACED CONNECTORS AND WIRE"/>
    <x v="1"/>
    <s v="Wire Movement"/>
    <s v="Review Complete"/>
    <x v="1"/>
    <s v="South Lake"/>
    <x v="1"/>
    <x v="0"/>
    <n v="6"/>
    <n v="49165"/>
    <n v="3628"/>
    <n v="2.7563395810363837E-4"/>
    <n v="2.4641675854465271E-2"/>
    <n v="2.0339672531272246E-5"/>
    <n v="1.8183667242957389E-3"/>
  </r>
  <r>
    <n v="121000173"/>
    <s v="MEY3400"/>
    <d v="2025-02-15T00:00:00"/>
    <s v="Q1"/>
    <d v="1899-12-30T12:50:00"/>
    <d v="1899-12-30T00:50:00"/>
    <d v="1899-12-30T12:00:00"/>
    <n v="12"/>
    <n v="0"/>
    <n v="720"/>
    <n v="1"/>
    <n v="720"/>
    <s v="SOUTH LAKE TAHOE"/>
    <s v="REPLACED BROKEN NEUTRAL P63623 TATA  LN"/>
    <x v="1"/>
    <s v="Corrosion/Decay"/>
    <s v="Review Complete"/>
    <x v="1"/>
    <s v="South Lake"/>
    <x v="1"/>
    <x v="0"/>
    <n v="7"/>
    <n v="49165"/>
    <n v="4066"/>
    <n v="2.4594195769798326E-4"/>
    <n v="0.17707820954254797"/>
    <n v="2.0339672531272246E-5"/>
    <n v="1.4644564222516018E-2"/>
  </r>
  <r>
    <n v="231062282"/>
    <s v="MEY3300"/>
    <d v="2025-02-15T00:00:00"/>
    <s v="Q1"/>
    <d v="1899-12-30T14:38:00"/>
    <d v="1899-12-30T15:00:00"/>
    <d v="1899-12-30T00:22:00"/>
    <n v="0"/>
    <n v="22"/>
    <n v="22"/>
    <n v="21"/>
    <n v="462"/>
    <m/>
    <s v="MANUALLY OPENED XFMR FUSE P107275 TO REPAIR BROKEN NEUTRAL"/>
    <x v="6"/>
    <s v="Ice/Snow"/>
    <s v="Review Complete"/>
    <x v="1"/>
    <s v="South Lake"/>
    <x v="1"/>
    <x v="0"/>
    <n v="7"/>
    <n v="49165"/>
    <n v="3628"/>
    <n v="5.7883131201764059E-3"/>
    <n v="0.12734288864388094"/>
    <n v="4.271331231567172E-4"/>
    <n v="9.3969287094477771E-3"/>
  </r>
  <r>
    <n v="121000123"/>
    <s v="SQV7201"/>
    <d v="2025-02-15T00:00:00"/>
    <s v="Q1"/>
    <d v="1899-12-30T17:18:00"/>
    <d v="1899-12-30T23:30:00"/>
    <d v="1899-12-30T06:12:00"/>
    <n v="6"/>
    <n v="12"/>
    <n v="372"/>
    <n v="43"/>
    <n v="14610"/>
    <s v="ALPINE MEADOWS"/>
    <s v="MANUALLY OPEN DISCONNECT AT P115859 BEAR CREEK RD TO REPLACE TRANSFORMER AT P115859.  SNOW LOADING CAUSED PRIMARY AND SECONDARY TO COME IN CONTACT."/>
    <x v="6"/>
    <s v="Ice/Snow"/>
    <s v="Review Complete"/>
    <x v="1"/>
    <s v="North Lake"/>
    <x v="1"/>
    <x v="0"/>
    <n v="7"/>
    <n v="49165"/>
    <n v="743"/>
    <n v="5.7873485868102287E-2"/>
    <n v="19.663526244952894"/>
    <n v="8.7460591884470657E-4"/>
    <n v="0.29716261568188751"/>
  </r>
  <r>
    <n v="121000174"/>
    <s v="TRK7202"/>
    <d v="2025-02-15T00:00:00"/>
    <s v="Q1"/>
    <d v="1899-12-30T23:44:00"/>
    <d v="1899-12-30T04:00:00"/>
    <d v="1899-12-30T04:16:00"/>
    <n v="4"/>
    <n v="16"/>
    <n v="256"/>
    <n v="19"/>
    <n v="4864.2"/>
    <m/>
    <s v="BLOWN 25 AMP LINE FUSE P68741 RIVER RD, DUE TO HEAVY WINDS."/>
    <x v="6"/>
    <s v="Wind"/>
    <s v="Review Complete"/>
    <x v="1"/>
    <s v="North Lake"/>
    <x v="1"/>
    <x v="0"/>
    <n v="7"/>
    <n v="49165"/>
    <n v="151"/>
    <n v="0.12582781456953643"/>
    <n v="32.213245033112578"/>
    <n v="3.8645377809417268E-4"/>
    <n v="9.8936235126614452E-2"/>
  </r>
  <r>
    <n v="121000193"/>
    <s v="TAH7100"/>
    <d v="2025-02-16T00:00:00"/>
    <s v="Q1"/>
    <d v="1899-12-30T16:34:00"/>
    <d v="1899-12-30T19:15:00"/>
    <d v="1899-12-30T02:41:00"/>
    <n v="2"/>
    <n v="41"/>
    <n v="161"/>
    <n v="93"/>
    <n v="14973"/>
    <s v="TAHOE CITY"/>
    <s v="2 BLOWN 65 AMP LINE FUSES P124662 EDELWEISS LN SNOWLOAD DROPPED CAUSING PRIMARY &amp;amp; SECONDARY TO SLAP"/>
    <x v="6"/>
    <s v="Ice/Snow"/>
    <s v="Review Complete"/>
    <x v="1"/>
    <s v="North Lake"/>
    <x v="1"/>
    <x v="0"/>
    <n v="1"/>
    <n v="49165"/>
    <n v="1621"/>
    <n v="5.7371992597162247E-2"/>
    <n v="9.2368908081431211"/>
    <n v="1.8915895454083189E-3"/>
    <n v="0.30454591681073934"/>
  </r>
  <r>
    <n v="120038359"/>
    <s v="GLS7600"/>
    <d v="2025-02-17T00:00:00"/>
    <s v="Q1"/>
    <d v="1899-12-30T12:15:00"/>
    <d v="1899-12-30T16:00:00"/>
    <d v="1899-12-30T03:45:00"/>
    <n v="3"/>
    <n v="45"/>
    <n v="225"/>
    <n v="5"/>
    <n v="1125"/>
    <s v="TRUCKEE"/>
    <s v="2 BLOWN 15 AMP TRANSFORMER FUSES P252959 HINTON DR-SNOW UNLOADING"/>
    <x v="6"/>
    <s v="Ice/Snow"/>
    <s v="Review Complete"/>
    <x v="1"/>
    <s v="North Lake"/>
    <x v="1"/>
    <x v="0"/>
    <n v="2"/>
    <n v="49165"/>
    <n v="56"/>
    <n v="8.9285714285714288E-2"/>
    <n v="20.089285714285715"/>
    <n v="1.0169836265636123E-4"/>
    <n v="2.2882131597681276E-2"/>
  </r>
  <r>
    <n v="120038373"/>
    <s v="POR3200"/>
    <d v="2025-02-17T00:00:00"/>
    <s v="Q1"/>
    <d v="1899-12-30T13:35:00"/>
    <d v="1899-12-30T14:00:18"/>
    <d v="1899-12-30T00:25:00"/>
    <n v="0"/>
    <n v="25"/>
    <n v="25.3"/>
    <n v="1941"/>
    <n v="47778"/>
    <s v="PORTOLA"/>
    <s v="MANUALLY OPENED POR3100 &amp;amp; POR3200 CB FOR NVE SWITCHING ON 619 LINE"/>
    <x v="7"/>
    <s v="Supplier outage"/>
    <s v="Review Complete"/>
    <x v="3"/>
    <s v="North Lake"/>
    <x v="1"/>
    <x v="0"/>
    <n v="2"/>
    <n v="49165"/>
    <n v="1214"/>
    <n v="1.598846787479407"/>
    <n v="39.355848434925868"/>
    <n v="3.947930438319943E-2"/>
    <n v="0.97178887419912541"/>
  </r>
  <r>
    <n v="120038379"/>
    <s v="MEY3400"/>
    <d v="2025-02-17T00:00:00"/>
    <s v="Q1"/>
    <d v="1899-12-30T14:15:00"/>
    <d v="1899-12-30T15:00:00"/>
    <d v="1899-12-30T00:45:00"/>
    <n v="0"/>
    <n v="45"/>
    <n v="45"/>
    <n v="2"/>
    <n v="90"/>
    <m/>
    <s v="MANUALLY OPENED 11 AMP LINE FUSE P264063 JAMESON BEACH RD / TREE CREW INADVERTENTLY DROPPED TREE LIMB ON WIRE / OPENED FUSE TO MAKE SAFE"/>
    <x v="2"/>
    <s v="Vegetation clearing"/>
    <s v="Review Complete"/>
    <x v="2"/>
    <s v="South Lake"/>
    <x v="1"/>
    <x v="0"/>
    <n v="2"/>
    <n v="49165"/>
    <n v="4066"/>
    <n v="4.9188391539596653E-4"/>
    <n v="2.2134776192818496E-2"/>
    <n v="4.0679345062544491E-5"/>
    <n v="1.8305705278145023E-3"/>
  </r>
  <r>
    <n v="120038405"/>
    <s v="GLS7400"/>
    <d v="2025-02-17T00:00:00"/>
    <s v="Q1"/>
    <d v="1899-12-30T19:53:19"/>
    <d v="1899-12-30T21:00:00"/>
    <d v="1899-12-30T01:06:00"/>
    <n v="1"/>
    <n v="6"/>
    <n v="66.680000000000007"/>
    <n v="2"/>
    <n v="133.19999999999999"/>
    <s v="TRUCKEE"/>
    <s v="BLOWN 15 AMP LINE FUSE P212383 MARTIS PEAK RD-SNOW UNLOADING"/>
    <x v="6"/>
    <s v="Ice/Snow"/>
    <s v="Review Complete"/>
    <x v="1"/>
    <s v="North Lake"/>
    <x v="1"/>
    <x v="0"/>
    <n v="2"/>
    <n v="49165"/>
    <n v="1234"/>
    <n v="1.6207455429497568E-3"/>
    <n v="0.1079416531604538"/>
    <n v="4.0679345062544491E-5"/>
    <n v="2.7092443811654629E-3"/>
  </r>
  <r>
    <n v="231062612"/>
    <s v="MEY3400"/>
    <d v="2025-02-18T00:00:00"/>
    <s v="Q1"/>
    <d v="1899-12-30T11:30:00"/>
    <d v="1899-12-30T17:05:00"/>
    <d v="1899-12-31T05:35:00"/>
    <n v="29"/>
    <n v="35"/>
    <n v="1775"/>
    <n v="2"/>
    <n v="3550.2"/>
    <m/>
    <s v="MANUALLY OPENED FUSE AT P264063 FOR SYSTEM UPGRADES."/>
    <x v="0"/>
    <s v="Maintenance"/>
    <s v="Review Complete"/>
    <x v="0"/>
    <s v="South Lake"/>
    <x v="1"/>
    <x v="0"/>
    <n v="3"/>
    <n v="49165"/>
    <n v="4066"/>
    <n v="4.9188391539596653E-4"/>
    <n v="0.87314313821938017"/>
    <n v="4.0679345062544491E-5"/>
    <n v="7.2209905420522733E-2"/>
  </r>
  <r>
    <n v="120038438"/>
    <s v="CEM41"/>
    <d v="2025-02-18T00:00:00"/>
    <s v="Q1"/>
    <d v="1899-12-30T14:03:00"/>
    <d v="1899-12-30T18:53:05"/>
    <d v="1899-12-30T04:50:00"/>
    <n v="4"/>
    <n v="50"/>
    <n v="290.07"/>
    <n v="211"/>
    <n v="17790.599999999999"/>
    <s v="LOYALTON"/>
    <s v="LUCA25-1023 - MANUALLY CLOSED 41-42 LB &amp;amp; MANUALLY OPENED CUTOUTS @ P135038. INSTALLED TEMP DISCS @ P206915 FOR CUSTOMER OUTAGES UNDER NRA 3732."/>
    <x v="0"/>
    <s v="Maintenance"/>
    <s v="Review Complete"/>
    <x v="0"/>
    <s v="North Lake"/>
    <x v="1"/>
    <x v="0"/>
    <n v="3"/>
    <n v="49165"/>
    <n v="272"/>
    <n v="0.77573529411764708"/>
    <n v="65.406617647058823"/>
    <n v="4.2916709040984437E-3"/>
    <n v="0.36185497813485201"/>
  </r>
  <r>
    <n v="231062721"/>
    <s v="MEY3400"/>
    <d v="2025-02-19T00:00:00"/>
    <s v="Q1"/>
    <d v="1899-12-30T16:41:00"/>
    <d v="1899-12-30T17:51:00"/>
    <d v="1899-12-30T01:10:00"/>
    <n v="1"/>
    <n v="10"/>
    <n v="70"/>
    <n v="55"/>
    <n v="3850.2"/>
    <s v="SOUTH LAKE TAHOE"/>
    <s v="MANUALLY OPENED LINE FUSE P296215 12TH ST TO REPLACE CROSS ARM"/>
    <x v="0"/>
    <s v="Maintenance"/>
    <s v="Review Complete"/>
    <x v="0"/>
    <s v="South Lake"/>
    <x v="1"/>
    <x v="0"/>
    <n v="4"/>
    <n v="49165"/>
    <n v="4066"/>
    <n v="1.3526807673389081E-2"/>
    <n v="0.94692572552877519"/>
    <n v="1.1186819892199736E-3"/>
    <n v="7.8311807179904394E-2"/>
  </r>
  <r>
    <n v="231062785"/>
    <s v="MEY3400"/>
    <d v="2025-02-20T00:00:00"/>
    <s v="Q1"/>
    <d v="1899-12-30T12:15:00"/>
    <d v="1899-12-30T17:25:00"/>
    <d v="1899-12-30T05:10:00"/>
    <n v="5"/>
    <n v="10"/>
    <n v="310"/>
    <n v="2"/>
    <n v="619.79999999999995"/>
    <m/>
    <s v="MANUALLY OPENED LINE FUSE P264063 JAMESON BEACH BLVD - SYSTEM UPGRADES"/>
    <x v="0"/>
    <s v="Maintenance"/>
    <s v="Review Complete"/>
    <x v="0"/>
    <s v="South Lake"/>
    <x v="1"/>
    <x v="0"/>
    <n v="5"/>
    <n v="49165"/>
    <n v="4066"/>
    <n v="4.9188391539596653E-4"/>
    <n v="0.15243482538121003"/>
    <n v="4.0679345062544491E-5"/>
    <n v="1.2606529034882538E-2"/>
  </r>
  <r>
    <n v="120038849"/>
    <s v="POR3100; POR3200"/>
    <d v="2025-02-20T00:00:00"/>
    <s v="Q1"/>
    <d v="1899-12-30T18:01:00"/>
    <d v="1899-12-30T18:15:32"/>
    <d v="1899-12-30T00:14:00"/>
    <n v="0"/>
    <n v="14"/>
    <n v="14.53"/>
    <n v="1941"/>
    <n v="22799.4"/>
    <s v="PORTOLA"/>
    <s v="MANUALLY OPENED 3100 &amp;amp; 3200 CBS FOR 619 LINE RESTORATION FROM NVE WORK BETWEEN 619N &amp;amp; 619J"/>
    <x v="0"/>
    <s v="Maintenance"/>
    <s v="Review Complete"/>
    <x v="0"/>
    <s v="North Lake"/>
    <x v="1"/>
    <x v="0"/>
    <n v="5"/>
    <n v="49165"/>
    <e v="#N/A"/>
    <e v="#N/A"/>
    <e v="#N/A"/>
    <n v="3.947930438319943E-2"/>
    <n v="0.46373232990948848"/>
  </r>
  <r>
    <n v="231062837"/>
    <s v="MEY3400"/>
    <d v="2025-02-21T00:00:00"/>
    <s v="Q1"/>
    <d v="1899-12-30T10:15:00"/>
    <d v="1899-12-30T11:45:00"/>
    <d v="1899-12-30T01:30:00"/>
    <n v="1"/>
    <n v="30"/>
    <n v="90"/>
    <n v="2"/>
    <n v="180"/>
    <m/>
    <s v="MANUALLY OPENED FUSE AT P264063 JAMESON BEACH RD FOR POLE REPLACEMENT"/>
    <x v="0"/>
    <s v="Maintenance"/>
    <s v="Review Complete"/>
    <x v="0"/>
    <s v="South Lake"/>
    <x v="1"/>
    <x v="0"/>
    <n v="6"/>
    <n v="49165"/>
    <n v="4066"/>
    <n v="4.9188391539596653E-4"/>
    <n v="4.4269552385636991E-2"/>
    <n v="4.0679345062544491E-5"/>
    <n v="3.6611410556290046E-3"/>
  </r>
  <r>
    <n v="120039111"/>
    <s v="CEM41"/>
    <d v="2025-02-24T00:00:00"/>
    <s v="Q1"/>
    <d v="1899-12-30T12:00:00"/>
    <d v="1899-12-30T12:33:00"/>
    <d v="1899-12-30T00:33:00"/>
    <n v="0"/>
    <n v="33"/>
    <n v="33"/>
    <n v="57"/>
    <n v="1881"/>
    <m/>
    <s v="MANUALLY OPENED LINE FUSE P206915 HILL ST TO REPLACE DAMAGED HARDWARE"/>
    <x v="0"/>
    <s v="Maintenance"/>
    <s v="Review Complete"/>
    <x v="0"/>
    <s v="North Lake"/>
    <x v="1"/>
    <x v="0"/>
    <n v="2"/>
    <n v="49165"/>
    <n v="272"/>
    <n v="0.20955882352941177"/>
    <n v="6.9154411764705879"/>
    <n v="1.1593613342825181E-3"/>
    <n v="3.8258924031323097E-2"/>
  </r>
  <r>
    <n v="120039114"/>
    <s v="MULLER1296"/>
    <d v="2025-02-24T00:00:00"/>
    <s v="Q1"/>
    <d v="1899-12-30T12:46:00"/>
    <d v="1899-12-30T14:25:00"/>
    <d v="1899-12-30T01:39:00"/>
    <n v="1"/>
    <n v="39"/>
    <n v="99"/>
    <n v="19"/>
    <n v="1881"/>
    <m/>
    <s v="MANUALLY OPENED LINE FUSE P62632 EMIGRANT TRL-POLE REPLACEMENT"/>
    <x v="0"/>
    <s v="Maintenance"/>
    <s v="Review Complete"/>
    <x v="0"/>
    <s v="South Lake"/>
    <x v="1"/>
    <x v="0"/>
    <n v="2"/>
    <n v="49165"/>
    <n v="641"/>
    <n v="2.9641185647425898E-2"/>
    <n v="2.9344773790951639"/>
    <n v="3.8645377809417268E-4"/>
    <n v="3.8258924031323097E-2"/>
  </r>
  <r>
    <n v="120039130"/>
    <s v="WSH201"/>
    <d v="2025-02-25T00:00:00"/>
    <s v="Q1"/>
    <d v="1899-12-30T03:14:00"/>
    <d v="1899-12-30T03:42:00"/>
    <d v="1899-12-30T00:28:00"/>
    <n v="0"/>
    <n v="28"/>
    <n v="28"/>
    <n v="58"/>
    <n v="1624.2"/>
    <s v="FLORISTON"/>
    <s v="NVE LOSS OF SOURCE - WSH 204 CB LOCKED OPEN - WIND SUSPECTED"/>
    <x v="7"/>
    <s v="Supplier outage"/>
    <s v="Review Complete"/>
    <x v="3"/>
    <s v="North Lake"/>
    <x v="1"/>
    <x v="0"/>
    <n v="3"/>
    <n v="49165"/>
    <n v="58"/>
    <n v="1"/>
    <n v="28.00344827586207"/>
    <n v="1.1797010068137902E-3"/>
    <n v="3.3035696125292384E-2"/>
  </r>
  <r>
    <n v="120039167"/>
    <s v="CEM42"/>
    <d v="2025-02-25T00:00:00"/>
    <s v="Q1"/>
    <d v="1899-12-30T18:37:00"/>
    <d v="1899-12-30T23:18:00"/>
    <d v="1899-12-30T04:41:00"/>
    <n v="4"/>
    <n v="41"/>
    <n v="281"/>
    <n v="12"/>
    <n v="3372"/>
    <s v="LOYALTON"/>
    <s v="BLOWN TRANSFORMER FUSE, REATTACHED SECONDARY P209788 1ST ST, CUSTOMER TRIMMING TREES"/>
    <x v="2"/>
    <s v="Vegetation clearing"/>
    <s v="Review Complete"/>
    <x v="2"/>
    <s v="North Lake"/>
    <x v="1"/>
    <x v="0"/>
    <n v="3"/>
    <n v="49165"/>
    <n v="214"/>
    <n v="5.6074766355140186E-2"/>
    <n v="15.757009345794392"/>
    <n v="2.4407607037526695E-4"/>
    <n v="6.8585375775450014E-2"/>
  </r>
  <r>
    <n v="120039203"/>
    <s v="MEY3400"/>
    <d v="2025-02-27T00:00:00"/>
    <s v="Q1"/>
    <d v="1899-12-30T12:23:00"/>
    <d v="1899-12-30T14:32:24"/>
    <d v="1899-12-30T02:09:00"/>
    <n v="2"/>
    <n v="9"/>
    <n v="129.38"/>
    <n v="67"/>
    <n v="8650.7999999999993"/>
    <m/>
    <s v="MANUALLY OPENED AT P168243 FOR RECONDUCTOR WORK"/>
    <x v="0"/>
    <s v="Maintenance"/>
    <s v="Review Complete"/>
    <x v="0"/>
    <s v="South Lake"/>
    <x v="1"/>
    <x v="0"/>
    <n v="5"/>
    <n v="49165"/>
    <n v="4066"/>
    <n v="1.6478111165764881E-2"/>
    <n v="2.1275946876537137"/>
    <n v="1.3627580595952406E-3"/>
    <n v="0.17595443913352993"/>
  </r>
  <r>
    <n v="231063209"/>
    <s v="TAH5201"/>
    <d v="2025-02-27T00:00:00"/>
    <s v="Q1"/>
    <d v="1899-12-30T17:42:04"/>
    <d v="1899-12-30T18:30:00"/>
    <d v="1899-12-30T00:47:00"/>
    <n v="0"/>
    <n v="47"/>
    <n v="47.93"/>
    <n v="22"/>
    <n v="1006.8"/>
    <s v="CARNELIAN BAY"/>
    <s v="BLOWN FUSE P151300 - SERVICE RIPPED OFF 275 OLD COUNTY RD BY TRUCK - SERVICE WILL NEED TO BE REPAIRED BEFORE RECONNECT - REFUSED TRANSFORMERS"/>
    <x v="2"/>
    <s v="Vehicle strike"/>
    <s v="Review Complete"/>
    <x v="2"/>
    <s v="North Lake"/>
    <x v="1"/>
    <x v="0"/>
    <n v="5"/>
    <n v="49165"/>
    <n v="3188"/>
    <n v="6.9008782936010038E-3"/>
    <n v="0.31580928481806775"/>
    <n v="4.4747279568798943E-4"/>
    <n v="2.0477982304484898E-2"/>
  </r>
  <r>
    <n v="120039219"/>
    <s v="KBH5200"/>
    <d v="2025-02-27T00:00:00"/>
    <s v="Q1"/>
    <d v="1899-12-30T23:34:13"/>
    <d v="1899-12-30T01:21:39"/>
    <d v="1899-12-30T01:47:00"/>
    <n v="1"/>
    <n v="47"/>
    <n v="107.42"/>
    <n v="1"/>
    <n v="107.4"/>
    <s v="TAHOE VISTA"/>
    <s v="LIMB ON LINE P167929 - CUT EXPOSED SPARE WIRE"/>
    <x v="4"/>
    <s v="Fall In Limb"/>
    <s v="Review Complete"/>
    <x v="1"/>
    <s v="North Lake"/>
    <x v="1"/>
    <x v="0"/>
    <n v="5"/>
    <n v="49165"/>
    <n v="2902"/>
    <n v="3.4458993797381116E-4"/>
    <n v="3.7008959338387319E-2"/>
    <n v="2.0339672531272246E-5"/>
    <n v="2.1844808298586392E-3"/>
  </r>
  <r>
    <n v="231063259"/>
    <s v="MULLER1296"/>
    <d v="2025-02-28T00:00:00"/>
    <s v="Q1"/>
    <d v="1899-12-30T11:00:00"/>
    <d v="1899-12-30T15:30:00"/>
    <d v="1899-12-30T04:30:00"/>
    <n v="4"/>
    <n v="30"/>
    <n v="270"/>
    <n v="66"/>
    <n v="17820"/>
    <m/>
    <s v="MANUALLY OPENED LINE FUSE P278665 STATE HWY 88"/>
    <x v="0"/>
    <s v="Maintenance"/>
    <s v="Review Complete"/>
    <x v="0"/>
    <s v="South Lake"/>
    <x v="1"/>
    <x v="0"/>
    <n v="6"/>
    <n v="49165"/>
    <n v="641"/>
    <n v="0.10296411856474259"/>
    <n v="27.8003120124805"/>
    <n v="1.3424183870639683E-3"/>
    <n v="0.36245296450727144"/>
  </r>
  <r>
    <n v="231063266"/>
    <s v="MEY3300"/>
    <d v="2025-02-28T00:00:00"/>
    <s v="Q1"/>
    <d v="1899-12-30T12:12:00"/>
    <d v="1899-12-30T14:45:45"/>
    <d v="1899-12-30T02:33:00"/>
    <n v="2"/>
    <n v="33"/>
    <n v="153.75"/>
    <n v="9"/>
    <n v="1377"/>
    <s v="SOUTH LAKE TAHOE"/>
    <s v="MANUALLY OPENED XFMR FUSES AT P81780 &amp;amp; P81778 ARAPAHOE ST - RECONDUCTOR"/>
    <x v="0"/>
    <s v="Maintenance"/>
    <s v="Review Complete"/>
    <x v="0"/>
    <s v="South Lake"/>
    <x v="1"/>
    <x v="0"/>
    <n v="6"/>
    <n v="49165"/>
    <n v="3628"/>
    <n v="2.4807056229327455E-3"/>
    <n v="0.37954796030871002"/>
    <n v="1.8305705278145022E-4"/>
    <n v="2.8007729075561885E-2"/>
  </r>
  <r>
    <n v="231063275"/>
    <s v="TAH7100"/>
    <d v="2025-02-28T00:00:00"/>
    <s v="Q1"/>
    <d v="1899-12-30T13:50:00"/>
    <d v="1899-12-30T18:01:00"/>
    <d v="1899-12-30T04:11:00"/>
    <n v="4"/>
    <n v="11"/>
    <n v="251"/>
    <n v="7"/>
    <n v="1756.8"/>
    <m/>
    <s v="MANUALLY OPENED XFMR FUSES P161199 HOLLY RD - CHANGE POLE"/>
    <x v="0"/>
    <s v="Maintenance"/>
    <s v="Review Complete"/>
    <x v="0"/>
    <s v="North Lake"/>
    <x v="1"/>
    <x v="0"/>
    <n v="6"/>
    <n v="49165"/>
    <n v="1621"/>
    <n v="4.3183220234423196E-3"/>
    <n v="1.0837754472547809"/>
    <n v="1.4237770771890573E-4"/>
    <n v="3.5732736702939083E-2"/>
  </r>
  <r>
    <n v="231063462"/>
    <s v="MEY3500"/>
    <d v="2025-03-04T00:00:00"/>
    <s v="Q1"/>
    <d v="1899-12-30T02:00:00"/>
    <d v="1899-12-30T03:12:00"/>
    <d v="1899-12-30T01:12:00"/>
    <n v="1"/>
    <n v="12"/>
    <n v="72"/>
    <n v="3"/>
    <n v="216"/>
    <m/>
    <s v="MANUALLY OPENED TRANSFORMER 43166 LAKE TAHOE BLVD TO WIRE PANEL FOR CT'S"/>
    <x v="0"/>
    <s v="Maintenance"/>
    <s v="Review Complete"/>
    <x v="0"/>
    <s v="SOUTH LAKE TAHOE"/>
    <x v="2"/>
    <x v="0"/>
    <n v="3"/>
    <n v="49165"/>
    <n v="3852"/>
    <n v="7.7881619937694702E-4"/>
    <n v="5.6074766355140186E-2"/>
    <n v="6.1019017593816737E-5"/>
    <n v="4.3933692667548051E-3"/>
  </r>
  <r>
    <n v="231063497"/>
    <s v="MULLER1296"/>
    <d v="2025-03-04T00:00:00"/>
    <s v="Q1"/>
    <d v="1899-12-30T11:03:00"/>
    <d v="1899-12-30T13:52:00"/>
    <d v="1899-12-30T02:49:00"/>
    <n v="2"/>
    <n v="49"/>
    <n v="169"/>
    <n v="31"/>
    <n v="5239.2"/>
    <m/>
    <s v="MANUALLY OPENED LINE FUSE P278659 FOOTHILL RD TO REPLACE POLE"/>
    <x v="0"/>
    <s v="Maintenance"/>
    <s v="Review Complete"/>
    <x v="0"/>
    <s v="SOUTH LAKE TAHOE"/>
    <x v="2"/>
    <x v="0"/>
    <n v="3"/>
    <n v="49165"/>
    <n v="641"/>
    <n v="4.8361934477379097E-2"/>
    <n v="8.1734789391575653"/>
    <n v="6.3052984846943968E-4"/>
    <n v="0.10656361232584155"/>
  </r>
  <r>
    <n v="231063526"/>
    <s v="MEY3300"/>
    <d v="2025-03-04T00:00:00"/>
    <s v="Q1"/>
    <d v="1899-12-30T13:34:00"/>
    <d v="1899-12-30T16:30:00"/>
    <d v="1899-12-30T02:56:00"/>
    <n v="2"/>
    <n v="56"/>
    <n v="176"/>
    <n v="9"/>
    <n v="1584"/>
    <m/>
    <s v="MANUALLY OPENED TRANSFORMER FUSE P131323 ZAPOTEC DR FOR POLE REPLACEMENT"/>
    <x v="0"/>
    <s v="Maintenance"/>
    <s v="Review Complete"/>
    <x v="0"/>
    <s v="SOUTH LAKE TAHOE"/>
    <x v="2"/>
    <x v="0"/>
    <n v="3"/>
    <n v="49165"/>
    <n v="3628"/>
    <n v="2.4807056229327455E-3"/>
    <n v="0.43660418963616315"/>
    <n v="1.8305705278145022E-4"/>
    <n v="3.2218041289535239E-2"/>
  </r>
  <r>
    <n v="231063551"/>
    <s v="MULLER1296"/>
    <d v="2025-03-04T00:00:00"/>
    <s v="Q1"/>
    <d v="1899-12-30T14:26:00"/>
    <d v="1899-12-30T18:00:00"/>
    <d v="1899-12-30T03:34:00"/>
    <n v="3"/>
    <n v="34"/>
    <n v="214"/>
    <n v="4"/>
    <n v="856.19999999999902"/>
    <m/>
    <s v="MANUALLY OPENED 40 AMP LINE FUSE P217286 DIAMOND VALLEY RD FOR RESILIENCY PROJECT."/>
    <x v="0"/>
    <s v="Maintenance"/>
    <s v="Review Complete"/>
    <x v="0"/>
    <s v="SOUTH LAKE TAHOE"/>
    <x v="2"/>
    <x v="0"/>
    <n v="3"/>
    <n v="49165"/>
    <n v="641"/>
    <n v="6.2402496099843996E-3"/>
    <n v="1.3357254290171592"/>
    <n v="8.1358690125088982E-5"/>
    <n v="1.7414827621275279E-2"/>
  </r>
  <r>
    <n v="120039794"/>
    <s v="STL3501"/>
    <d v="2025-03-05T00:00:00"/>
    <s v="Q1"/>
    <d v="1899-12-30T10:19:00"/>
    <d v="1899-12-30T17:05:00"/>
    <d v="1899-12-30T06:46:00"/>
    <n v="6"/>
    <n v="46"/>
    <n v="406"/>
    <n v="2518"/>
    <n v="1018774.8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2530"/>
    <n v="0.99525691699604746"/>
    <n v="402.67778656126484"/>
    <n v="5.1215295433743514E-2"/>
    <n v="20.721545815112378"/>
  </r>
  <r>
    <n v="120039894"/>
    <s v="MEY3200"/>
    <d v="2025-03-05T00:00:00"/>
    <s v="Q1"/>
    <d v="1899-12-30T10:19:00"/>
    <d v="1899-12-30T16:38:00"/>
    <d v="1899-12-30T06:19:00"/>
    <n v="6"/>
    <n v="19"/>
    <n v="379"/>
    <n v="3809"/>
    <n v="1441326.6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3851"/>
    <n v="0.98909374188522459"/>
    <n v="374.27333160218126"/>
    <n v="7.7473812671615988E-2"/>
    <n v="29.316111054612023"/>
  </r>
  <r>
    <n v="120039898"/>
    <s v="MEY3200; MEY3400"/>
    <d v="2025-03-05T00:00:00"/>
    <s v="Q1"/>
    <d v="1899-12-30T10:19:00"/>
    <d v="1899-12-30T17:15:18"/>
    <d v="1899-12-30T06:56:00"/>
    <n v="6"/>
    <n v="56"/>
    <n v="416.28"/>
    <n v="4039"/>
    <n v="1446412.2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e v="#N/A"/>
    <e v="#N/A"/>
    <e v="#N/A"/>
    <n v="8.2151937353808602E-2"/>
    <n v="29.419550493237058"/>
  </r>
  <r>
    <n v="120039902"/>
    <s v="MEY3500"/>
    <d v="2025-03-05T00:00:00"/>
    <s v="Q1"/>
    <d v="1899-12-30T10:19:00"/>
    <d v="1899-12-30T16:52:00"/>
    <d v="1899-12-30T06:33:00"/>
    <n v="6"/>
    <n v="33"/>
    <n v="393"/>
    <n v="3828"/>
    <n v="1501348.8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3852"/>
    <n v="0.99376947040498442"/>
    <n v="389.75825545171341"/>
    <n v="7.7860266449710155E-2"/>
    <n v="30.536942947218552"/>
  </r>
  <r>
    <n v="120039897"/>
    <s v="MEY3300"/>
    <d v="2025-03-05T00:00:00"/>
    <s v="Q1"/>
    <d v="1899-12-30T10:19:27"/>
    <d v="1899-12-30T16:38:00"/>
    <d v="1899-12-30T06:18:00"/>
    <n v="6"/>
    <n v="18"/>
    <n v="378.55"/>
    <n v="3611"/>
    <n v="1366818.6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3628"/>
    <n v="0.99531422271223813"/>
    <n v="376.74162072767365"/>
    <n v="7.3446557510424088E-2"/>
    <n v="27.800642733651991"/>
  </r>
  <r>
    <n v="120039864"/>
    <s v="STL3101"/>
    <d v="2025-03-05T00:00:00"/>
    <s v="Q1"/>
    <d v="1899-12-30T10:20:00"/>
    <d v="1899-12-30T16:04:00"/>
    <d v="1899-12-30T05:44:00"/>
    <n v="5"/>
    <n v="44"/>
    <n v="344"/>
    <n v="2307"/>
    <n v="793071.6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2316"/>
    <n v="0.99611398963730569"/>
    <n v="342.43160621761655"/>
    <n v="4.6923624529645075E-2"/>
    <n v="16.130816637852131"/>
  </r>
  <r>
    <n v="120039888"/>
    <s v="MEY3100"/>
    <d v="2025-03-05T00:00:00"/>
    <s v="Q1"/>
    <d v="1899-12-30T10:20:00"/>
    <d v="1899-12-30T16:31:00"/>
    <d v="1899-12-30T06:11:00"/>
    <n v="6"/>
    <n v="11"/>
    <n v="371"/>
    <n v="2398"/>
    <n v="889059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2411"/>
    <n v="0.99460804645375367"/>
    <n v="368.75114060555785"/>
    <n v="4.8774534729990847E-2"/>
    <n v="18.083168920980373"/>
  </r>
  <r>
    <n v="120039912"/>
    <s v="MULLER1296"/>
    <d v="2025-03-05T00:00:00"/>
    <s v="Q1"/>
    <d v="1899-12-30T10:20:09"/>
    <d v="1899-12-30T13:57:00"/>
    <d v="1899-12-30T03:36:00"/>
    <n v="3"/>
    <n v="36"/>
    <n v="216.85"/>
    <n v="633"/>
    <n v="137266.20000000001"/>
    <s v="MARKLEEVILL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641"/>
    <n v="0.98751950078003126"/>
    <n v="214.14383775351016"/>
    <n v="1.2875012712295332E-2"/>
    <n v="2.7919495576121225"/>
  </r>
  <r>
    <n v="120039904"/>
    <s v="STL2200"/>
    <d v="2025-03-05T00:00:00"/>
    <s v="Q1"/>
    <d v="1899-12-30T10:34:00"/>
    <d v="1899-12-30T17:23:41"/>
    <d v="1899-12-30T06:49:00"/>
    <n v="6"/>
    <n v="49"/>
    <n v="409.67"/>
    <n v="97"/>
    <n v="39652.800000000003"/>
    <m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98"/>
    <n v="0.98979591836734693"/>
    <n v="404.62040816326532"/>
    <n v="1.9729482355334079E-3"/>
    <n v="0.80652496694803222"/>
  </r>
  <r>
    <n v="120039905"/>
    <s v="STL2300"/>
    <d v="2025-03-05T00:00:00"/>
    <s v="Q1"/>
    <d v="1899-12-30T10:35:29"/>
    <d v="1899-12-30T16:56:00"/>
    <d v="1899-12-30T06:20:00"/>
    <n v="6"/>
    <n v="20"/>
    <n v="380.53"/>
    <n v="475"/>
    <n v="180745.2"/>
    <s v="SOUTH LAKE TAHOE"/>
    <s v="LOSS OF SUPPLY-BOTH TRANSMISSION LINES-120 KV BREAKER &amp;amp; CAPACITOR BANK FAILURE BUCKEYE SUB"/>
    <x v="7"/>
    <s v="Supplier outage"/>
    <s v="Review Complete"/>
    <x v="3"/>
    <s v="SOUTH LAKE TAHOE"/>
    <x v="2"/>
    <x v="0"/>
    <n v="4"/>
    <n v="49165"/>
    <n v="480"/>
    <n v="0.98958333333333337"/>
    <n v="376.55250000000001"/>
    <n v="9.6613444523543177E-3"/>
    <n v="3.6762981795993088"/>
  </r>
  <r>
    <n v="231063868"/>
    <s v="TPZ1202"/>
    <d v="2025-03-05T00:00:00"/>
    <s v="Q1"/>
    <d v="1899-12-30T12:45:00"/>
    <d v="1899-12-30T13:05:00"/>
    <d v="1899-12-30T00:20:00"/>
    <n v="0"/>
    <n v="20"/>
    <n v="20"/>
    <n v="8"/>
    <n v="160.19999999999999"/>
    <m/>
    <s v="MANUALLY OPENED LINE FUSE P266630 HWY 395-GO INFRACTIONS"/>
    <x v="0"/>
    <s v="Maintenance"/>
    <s v="Review Complete"/>
    <x v="0"/>
    <s v="SOUTH LAKE TAHOE"/>
    <x v="2"/>
    <x v="0"/>
    <n v="4"/>
    <n v="49165"/>
    <n v="727"/>
    <n v="1.1004126547455296E-2"/>
    <n v="0.22035763411279227"/>
    <n v="1.6271738025017796E-4"/>
    <n v="3.2584155395098137E-3"/>
  </r>
  <r>
    <n v="120039995"/>
    <s v="MEY3300"/>
    <d v="2025-03-05T00:00:00"/>
    <s v="Q1"/>
    <d v="1899-12-30T17:44:00"/>
    <d v="1899-12-30T19:10:00"/>
    <d v="1899-12-30T01:26:00"/>
    <n v="1"/>
    <n v="26"/>
    <n v="86"/>
    <n v="14"/>
    <n v="1204.2"/>
    <s v="SOUTH LAKE TAHOE"/>
    <s v="BLOWN 10 AMP LINE FUSE P123015 MANDAN ST-UNKNOWN CAUSE"/>
    <x v="5"/>
    <s v="Unknown"/>
    <s v="Review Complete"/>
    <x v="1"/>
    <s v="SOUTH LAKE TAHOE"/>
    <x v="2"/>
    <x v="0"/>
    <n v="4"/>
    <n v="49165"/>
    <n v="3628"/>
    <n v="3.858875413450937E-3"/>
    <n v="0.33191841234840136"/>
    <n v="2.8475541543781146E-4"/>
    <n v="2.4493033662158041E-2"/>
  </r>
  <r>
    <n v="120040021"/>
    <s v="MEY3100"/>
    <d v="2025-03-06T00:00:00"/>
    <s v="Q1"/>
    <d v="1899-12-30T10:07:42"/>
    <d v="1899-12-30T13:57:16"/>
    <d v="1899-12-30T03:49:00"/>
    <n v="3"/>
    <n v="49"/>
    <n v="229.58"/>
    <n v="1"/>
    <n v="229.8"/>
    <s v="SOUTH LAKE TAHOE"/>
    <s v="PARTIAL POWER AT P83313 COPPER WAY AFTER CONNECTORS PULLED LOOSE.  REPLACED CONNECTORS AND MADE REPAIRS."/>
    <x v="1"/>
    <s v="Vibration/Loose Connection"/>
    <s v="Review Complete"/>
    <x v="4"/>
    <s v="SOUTH LAKE TAHOE"/>
    <x v="2"/>
    <x v="0"/>
    <n v="5"/>
    <n v="49165"/>
    <n v="2411"/>
    <n v="4.1476565740356696E-4"/>
    <n v="9.5313148071339698E-2"/>
    <n v="2.0339672531272246E-5"/>
    <n v="4.6740567476863627E-3"/>
  </r>
  <r>
    <n v="231064018"/>
    <s v="MULLER1296"/>
    <d v="2025-03-06T00:00:00"/>
    <s v="Q1"/>
    <d v="1899-12-30T11:20:00"/>
    <d v="1899-12-30T16:35:00"/>
    <d v="1899-12-30T05:15:00"/>
    <n v="5"/>
    <n v="15"/>
    <n v="315"/>
    <n v="7"/>
    <n v="2205"/>
    <m/>
    <s v="MANUALLY OPENED LINE FUSE P143848 STATE HWY 89"/>
    <x v="0"/>
    <s v="Maintenance"/>
    <s v="Review Complete"/>
    <x v="0"/>
    <s v="SOUTH LAKE TAHOE"/>
    <x v="2"/>
    <x v="0"/>
    <n v="5"/>
    <n v="49165"/>
    <n v="641"/>
    <n v="1.0920436817472699E-2"/>
    <n v="3.4399375975039002"/>
    <n v="1.4237770771890573E-4"/>
    <n v="4.4848977931455307E-2"/>
  </r>
  <r>
    <n v="231064014"/>
    <s v="MULLER1296"/>
    <d v="2025-03-06T00:00:00"/>
    <s v="Q1"/>
    <d v="1899-12-30T11:45:00"/>
    <d v="1899-12-30T14:50:00"/>
    <d v="1899-12-30T03:05:00"/>
    <n v="3"/>
    <n v="5"/>
    <n v="185"/>
    <n v="31"/>
    <n v="5734.8"/>
    <s v="MARKLEEVILLE"/>
    <s v="MANUALLY OPENED LINE FUSE P272120 STATE ROUTE 89"/>
    <x v="0"/>
    <s v="Maintenance"/>
    <s v="Review Complete"/>
    <x v="0"/>
    <s v="SOUTH LAKE TAHOE"/>
    <x v="2"/>
    <x v="0"/>
    <n v="5"/>
    <n v="49165"/>
    <n v="641"/>
    <n v="4.8361934477379097E-2"/>
    <n v="8.9466458658346344"/>
    <n v="6.3052984846943968E-4"/>
    <n v="0.11664395403234008"/>
  </r>
  <r>
    <n v="120040058"/>
    <s v="MEY3300"/>
    <d v="2025-03-06T00:00:00"/>
    <s v="Q1"/>
    <d v="1899-12-30T17:38:28"/>
    <d v="1899-12-30T20:06:21"/>
    <d v="1899-12-30T02:27:00"/>
    <n v="2"/>
    <n v="27"/>
    <n v="147.9"/>
    <n v="1"/>
    <n v="147.6"/>
    <s v="SOUTH LAKE TAHOE"/>
    <s v="REPLACED LOOSE CONNECTIONS AT P146357 SKYLINE DR"/>
    <x v="1"/>
    <s v="Vibration/Loose Connection"/>
    <s v="Review Complete"/>
    <x v="4"/>
    <s v="SOUTH LAKE TAHOE"/>
    <x v="2"/>
    <x v="0"/>
    <n v="5"/>
    <n v="49165"/>
    <n v="3628"/>
    <n v="2.7563395810363837E-4"/>
    <n v="4.0683572216097023E-2"/>
    <n v="2.0339672531272246E-5"/>
    <n v="3.0021356656157834E-3"/>
  </r>
  <r>
    <n v="120040065"/>
    <s v="STL3101"/>
    <d v="2025-03-06T00:00:00"/>
    <s v="Q1"/>
    <d v="1899-12-30T21:59:28"/>
    <d v="1899-12-30T00:14:30"/>
    <d v="1899-12-30T02:15:00"/>
    <n v="2"/>
    <n v="15"/>
    <n v="135.03"/>
    <n v="1"/>
    <n v="135"/>
    <s v="SOUTH LAKE TAHOE"/>
    <s v="REPLACED LOOSE CONNECTIONS AT P63948 WILLOW AVE"/>
    <x v="1"/>
    <s v="Vibration/Loose Connection"/>
    <s v="Review Complete"/>
    <x v="4"/>
    <s v="SOUTH LAKE TAHOE"/>
    <x v="2"/>
    <x v="0"/>
    <n v="5"/>
    <n v="49165"/>
    <n v="2316"/>
    <n v="4.3177892918825559E-4"/>
    <n v="5.8290155440414507E-2"/>
    <n v="2.0339672531272246E-5"/>
    <n v="2.7458557917217534E-3"/>
  </r>
  <r>
    <n v="120040068"/>
    <s v="MULLER1296"/>
    <d v="2025-03-07T00:00:00"/>
    <s v="Q1"/>
    <d v="1899-12-30T02:09:19"/>
    <d v="1899-12-30T07:07:34"/>
    <d v="1899-12-30T04:58:00"/>
    <n v="4"/>
    <n v="58"/>
    <n v="298.23"/>
    <n v="243"/>
    <n v="71317.2"/>
    <s v="MARKLEEVILLE"/>
    <s v="PLANNED POLE REPLACEMENTS ON HAWKINS RANCH RD - ALL CUSTOMERS DOWN STREAM OF P143849 DE-ENERGIZED FOR DURATION OF WORK"/>
    <x v="0"/>
    <s v="Maintenance"/>
    <s v="Review Complete"/>
    <x v="0"/>
    <s v="SOUTH LAKE TAHOE"/>
    <x v="2"/>
    <x v="0"/>
    <n v="6"/>
    <n v="49165"/>
    <n v="641"/>
    <n v="0.37909516380655228"/>
    <n v="111.25928237129484"/>
    <n v="4.942540425099156E-3"/>
    <n v="1.450568493847249"/>
  </r>
  <r>
    <n v="120040108"/>
    <s v="MULLER1296"/>
    <d v="2025-03-07T00:00:00"/>
    <s v="Q1"/>
    <d v="1899-12-30T11:23:45"/>
    <d v="1899-12-30T14:30:00"/>
    <d v="1899-12-30T03:06:00"/>
    <n v="3"/>
    <n v="6"/>
    <n v="186.27"/>
    <n v="73"/>
    <n v="13596"/>
    <s v="MARKLEEVILLE"/>
    <s v="MANUALLY OPENED CUTOUTS P106434 TIMBER LN FOR POLE REPLACEMENTS"/>
    <x v="0"/>
    <s v="Maintenance"/>
    <s v="Review Complete"/>
    <x v="0"/>
    <s v="SOUTH LAKE TAHOE"/>
    <x v="2"/>
    <x v="0"/>
    <n v="6"/>
    <n v="49165"/>
    <n v="641"/>
    <n v="0.11388455538221529"/>
    <n v="21.210608424336975"/>
    <n v="1.4847960947828741E-3"/>
    <n v="0.27653818773517747"/>
  </r>
  <r>
    <n v="120040298"/>
    <s v="STL2300"/>
    <d v="2025-03-10T00:00:00"/>
    <s v="Q1"/>
    <d v="1899-12-30T11:00:00"/>
    <d v="1899-12-30T12:30:00"/>
    <d v="1899-12-30T01:30:00"/>
    <n v="1"/>
    <n v="30"/>
    <n v="90"/>
    <n v="68"/>
    <n v="6120"/>
    <s v="SOUTH LAKE TAHOE"/>
    <s v="MANUALLY OPENED LINE FUSE P76600 LAKE TAHOE BLVD TO RECONNECT WIRES BETWEEN P211090 AND P211163 AZURE AVE."/>
    <x v="5"/>
    <s v="Unknown"/>
    <s v="Review Complete"/>
    <x v="1"/>
    <s v="SOUTH LAKE TAHOE"/>
    <x v="2"/>
    <x v="0"/>
    <n v="2"/>
    <n v="49165"/>
    <n v="480"/>
    <n v="0.14166666666666666"/>
    <n v="12.75"/>
    <n v="1.3830977321265129E-3"/>
    <n v="0.12447879589138615"/>
  </r>
  <r>
    <n v="231064574"/>
    <s v="STL3501"/>
    <d v="2025-03-11T00:00:00"/>
    <s v="Q1"/>
    <d v="1899-12-30T01:30:00"/>
    <d v="1899-12-30T02:00:00"/>
    <d v="1899-12-30T00:30:00"/>
    <n v="0"/>
    <n v="30"/>
    <n v="30"/>
    <n v="35"/>
    <n v="1050"/>
    <m/>
    <s v="MANUALLY OPENED LINE FUSE P79154 GLENWOOD WAY - POLE REPAIR"/>
    <x v="0"/>
    <s v="Maintenance"/>
    <s v="Review Complete"/>
    <x v="0"/>
    <s v="SOUTH LAKE TAHOE"/>
    <x v="2"/>
    <x v="0"/>
    <n v="3"/>
    <n v="49165"/>
    <n v="2530"/>
    <n v="1.383399209486166E-2"/>
    <n v="0.41501976284584979"/>
    <n v="7.1188853859452861E-4"/>
    <n v="2.1356656157835857E-2"/>
  </r>
  <r>
    <n v="120040327"/>
    <s v="STL3501"/>
    <d v="2025-03-11T00:00:00"/>
    <s v="Q1"/>
    <d v="1899-12-30T02:30:00"/>
    <d v="1899-12-30T04:00:48"/>
    <d v="1899-12-30T01:30:00"/>
    <n v="1"/>
    <n v="30"/>
    <n v="90.78"/>
    <n v="493"/>
    <n v="44725.2"/>
    <s v="SOUTH LAKE TAHOE"/>
    <s v="MANUALLY OPENED 65A &amp;amp; 40A LINE FUSES P90993 GLENWOOD WAY TO REPLACE CROSSARM AT P90992 SPRUCE AVE"/>
    <x v="0"/>
    <s v="Maintenance"/>
    <s v="Review Complete"/>
    <x v="0"/>
    <s v="SOUTH LAKE TAHOE"/>
    <x v="2"/>
    <x v="0"/>
    <n v="3"/>
    <n v="49165"/>
    <n v="2530"/>
    <n v="0.1948616600790514"/>
    <n v="17.677944664031621"/>
    <n v="1.0027458557917217E-2"/>
    <n v="0.9096959218956574"/>
  </r>
  <r>
    <n v="231064592"/>
    <s v="MULLER1296"/>
    <d v="2025-03-11T00:00:00"/>
    <s v="Q1"/>
    <d v="1899-12-30T11:06:00"/>
    <d v="1899-12-30T16:51:00"/>
    <d v="1899-12-30T05:45:00"/>
    <n v="5"/>
    <n v="45"/>
    <n v="345"/>
    <n v="11"/>
    <n v="3795"/>
    <m/>
    <s v="MANUALLY OPENED LINE FUSE P143846 UPPER MANZANITA DR-MAINTENANCE WORK"/>
    <x v="0"/>
    <s v="Maintenance"/>
    <s v="Review Complete"/>
    <x v="0"/>
    <s v="SOUTH LAKE TAHOE"/>
    <x v="2"/>
    <x v="0"/>
    <n v="3"/>
    <n v="49165"/>
    <n v="641"/>
    <n v="1.7160686427457099E-2"/>
    <n v="5.9204368174726989"/>
    <n v="2.2373639784399471E-4"/>
    <n v="7.7189057256178181E-2"/>
  </r>
  <r>
    <n v="120040339"/>
    <s v="MEY3200"/>
    <d v="2025-03-11T00:00:00"/>
    <s v="Q1"/>
    <d v="1899-12-30T13:35:00"/>
    <d v="1899-12-30T15:24:00"/>
    <d v="1899-12-30T01:49:00"/>
    <n v="1"/>
    <n v="49"/>
    <n v="109"/>
    <n v="13"/>
    <n v="1417.2"/>
    <s v="SOUTH LAKE TAHOE"/>
    <s v="2 BLOWN 20 AMP LINE FUSES P97039 ELKS CLUB DR, SQUIRREL REMOVED P97045 BEL AIRE CIR"/>
    <x v="3"/>
    <s v="Squirrel"/>
    <s v="Review Complete"/>
    <x v="1"/>
    <s v="SOUTH LAKE TAHOE"/>
    <x v="2"/>
    <x v="0"/>
    <n v="3"/>
    <n v="49165"/>
    <n v="3851"/>
    <n v="3.3757465593352376E-3"/>
    <n v="0.36800830952999219"/>
    <n v="2.6441574290653918E-4"/>
    <n v="2.882538391131903E-2"/>
  </r>
  <r>
    <n v="120040352"/>
    <s v="MEY3100"/>
    <d v="2025-03-11T00:00:00"/>
    <s v="Q1"/>
    <d v="1899-12-30T18:41:31"/>
    <d v="1899-12-30T20:59:14"/>
    <d v="1899-12-30T02:17:00"/>
    <n v="2"/>
    <n v="17"/>
    <n v="137.72"/>
    <n v="1"/>
    <n v="138"/>
    <s v="SOUTH LAKE TAHOE"/>
    <s v="PARTIAL POWER DUE TO LOOSE CONNECTIONS P294713 MERCED AVE"/>
    <x v="1"/>
    <s v="Vibration/Loose Connection"/>
    <s v="Review Complete"/>
    <x v="4"/>
    <s v="SOUTH LAKE TAHOE"/>
    <x v="2"/>
    <x v="0"/>
    <n v="3"/>
    <n v="49165"/>
    <n v="2411"/>
    <n v="4.1476565740356696E-4"/>
    <n v="5.7237660721692243E-2"/>
    <n v="2.0339672531272246E-5"/>
    <n v="2.8068748093155699E-3"/>
  </r>
  <r>
    <n v="120040358"/>
    <s v="STL3101"/>
    <d v="2025-03-11T00:00:00"/>
    <s v="Q1"/>
    <d v="1899-12-30T21:07:00"/>
    <d v="1899-12-30T21:30:00"/>
    <d v="1899-12-30T00:23:00"/>
    <n v="0"/>
    <n v="23"/>
    <n v="23"/>
    <n v="31"/>
    <n v="712.8"/>
    <s v="SOUTH LAKE TAHOE"/>
    <s v="MANUALLY OPENED RISER FUSE P251640 SPRUCE AVE-REPAIR PADMOUNT TRANSFORMER TS62"/>
    <x v="2"/>
    <s v="Vehicle strike"/>
    <s v="Review Complete"/>
    <x v="2"/>
    <s v="SOUTH LAKE TAHOE"/>
    <x v="2"/>
    <x v="0"/>
    <n v="3"/>
    <n v="49165"/>
    <n v="2316"/>
    <n v="1.3385146804835924E-2"/>
    <n v="0.30777202072538856"/>
    <n v="6.3052984846943968E-4"/>
    <n v="1.4498118580290856E-2"/>
  </r>
  <r>
    <n v="232005021"/>
    <s v="MULLER1296"/>
    <d v="2025-03-12T00:00:00"/>
    <s v="Q1"/>
    <d v="1899-12-30T09:15:00"/>
    <d v="1899-12-30T11:00:00"/>
    <d v="1899-12-30T01:45:00"/>
    <n v="1"/>
    <n v="45"/>
    <n v="105"/>
    <n v="1"/>
    <n v="105"/>
    <m/>
    <s v="MANUALLY OPENED TRANSFORMER FUSE P290461 UPPER MANZANITA DR-RESILIENCY"/>
    <x v="0"/>
    <s v="Maintenance"/>
    <s v="Review Complete"/>
    <x v="0"/>
    <s v="SOUTH LAKE TAHOE"/>
    <x v="2"/>
    <x v="0"/>
    <n v="4"/>
    <n v="49165"/>
    <n v="641"/>
    <n v="1.5600624024960999E-3"/>
    <n v="0.16380655226209048"/>
    <n v="2.0339672531272246E-5"/>
    <n v="2.1356656157835857E-3"/>
  </r>
  <r>
    <n v="121000218"/>
    <s v="TRK7202"/>
    <d v="2025-03-12T00:00:00"/>
    <s v="Q1"/>
    <d v="1899-12-30T17:46:05"/>
    <d v="1899-12-30T20:15:35"/>
    <d v="1899-12-30T02:29:00"/>
    <n v="2"/>
    <n v="29"/>
    <n v="149.52000000000001"/>
    <n v="4"/>
    <n v="542.4"/>
    <s v="TRUCKEE"/>
    <s v="BLOWN 2-50AMP LINE FUSES P269574 &amp;amp; 2-30AMP LINE FUSES P269575 CABIN CREEK RD-BROKEN INSULATOR  P252814"/>
    <x v="1"/>
    <s v="Corrosion/Decay"/>
    <s v="Review Complete"/>
    <x v="1"/>
    <s v="NORTH LAKE TAHOE"/>
    <x v="2"/>
    <x v="0"/>
    <n v="4"/>
    <n v="49165"/>
    <n v="151"/>
    <n v="2.6490066225165563E-2"/>
    <n v="3.5920529801324501"/>
    <n v="8.1358690125088982E-5"/>
    <n v="1.1032238380962065E-2"/>
  </r>
  <r>
    <n v="231064778"/>
    <s v="MULLER1296"/>
    <d v="2025-03-13T00:00:00"/>
    <s v="Q1"/>
    <d v="1899-12-30T12:00:00"/>
    <d v="1899-12-30T13:26:00"/>
    <d v="1899-12-30T01:26:00"/>
    <n v="1"/>
    <n v="26"/>
    <n v="86"/>
    <n v="1"/>
    <n v="85.8"/>
    <m/>
    <s v="MANUALLY OPENED TRANSFORMER FUSE P129021 UPPER MANZANITA DR-POLE REPLACEMENT"/>
    <x v="0"/>
    <s v="Maintenance"/>
    <s v="Review Complete"/>
    <x v="0"/>
    <s v="SOUTH LAKE TAHOE"/>
    <x v="2"/>
    <x v="0"/>
    <n v="5"/>
    <n v="49165"/>
    <n v="641"/>
    <n v="1.5600624024960999E-3"/>
    <n v="0.13385335413416535"/>
    <n v="2.0339672531272246E-5"/>
    <n v="1.7451439031831587E-3"/>
  </r>
  <r>
    <n v="120041272"/>
    <s v="MEY3400"/>
    <d v="2025-03-14T00:00:00"/>
    <s v="Q1"/>
    <d v="1899-12-30T23:13:00"/>
    <d v="1899-12-30T00:30:00"/>
    <d v="1899-12-30T01:17:00"/>
    <n v="1"/>
    <n v="17"/>
    <n v="77"/>
    <n v="55"/>
    <n v="4234.8"/>
    <s v="SOUTH LAKE TAHOE"/>
    <s v="BLOWN (3) 12 AMP FUSES P296215 12TH ST - CAUSE UNKNOWN POSSIBLY OVERLOAD"/>
    <x v="5"/>
    <s v="Unknown"/>
    <s v="Review Complete"/>
    <x v="1"/>
    <s v="SOUTH LAKE TAHOE"/>
    <x v="2"/>
    <x v="0"/>
    <n v="6"/>
    <n v="49165"/>
    <n v="4066"/>
    <n v="1.3526807673389081E-2"/>
    <n v="1.0415150024594195"/>
    <n v="1.1186819892199736E-3"/>
    <n v="8.613444523543172E-2"/>
  </r>
  <r>
    <n v="120041437"/>
    <s v="SLK257"/>
    <d v="2025-03-17T00:00:00"/>
    <s v="Q1"/>
    <d v="1899-12-30T04:08:00"/>
    <d v="1899-12-30T04:44:33"/>
    <d v="1899-12-30T00:36:00"/>
    <n v="0"/>
    <n v="36"/>
    <n v="36.53"/>
    <n v="3"/>
    <n v="109.8"/>
    <m/>
    <s v="LOSS OF SOURCE - SLK 257 CB LOCKOUT (NVE) - MVA POLE HIT ON NVE SIDE"/>
    <x v="7"/>
    <s v="Supplier outage"/>
    <s v="Review Complete"/>
    <x v="3"/>
    <s v="NORTH LAKE TAHOE"/>
    <x v="2"/>
    <x v="0"/>
    <n v="2"/>
    <n v="49165"/>
    <n v="3"/>
    <n v="1"/>
    <n v="36.6"/>
    <n v="6.1019017593816737E-5"/>
    <n v="2.2332960439336927E-3"/>
  </r>
  <r>
    <n v="120041802"/>
    <s v="MULLER1296"/>
    <d v="2025-03-18T00:00:00"/>
    <s v="Q1"/>
    <d v="1899-12-30T11:10:00"/>
    <m/>
    <d v="1899-12-30T00:00:00"/>
    <m/>
    <m/>
    <n v="1443.68"/>
    <n v="11"/>
    <n v="0"/>
    <m/>
    <s v="MANUALLY OPENED 15 AMP LINE FUSE P143846 UPPER MANZANITA DR-RESILIENCY"/>
    <x v="0"/>
    <s v="Maintenance"/>
    <s v="Review Complete"/>
    <x v="0"/>
    <s v="SOUTH LAKE TAHOE"/>
    <x v="2"/>
    <x v="0"/>
    <n v="3"/>
    <n v="49165"/>
    <n v="641"/>
    <n v="1.7160686427457099E-2"/>
    <n v="0"/>
    <n v="2.2373639784399471E-4"/>
    <n v="0"/>
  </r>
  <r>
    <n v="231066278"/>
    <s v="MEY3100"/>
    <d v="2025-03-18T00:00:00"/>
    <s v="Q1"/>
    <d v="1899-12-30T12:00:00"/>
    <d v="1899-12-30T12:30:00"/>
    <d v="1899-12-30T00:30:00"/>
    <n v="0"/>
    <n v="30"/>
    <n v="30"/>
    <n v="23"/>
    <n v="690"/>
    <m/>
    <s v="MANUALLY OPENED TRANSFORMER FUSE P290458 SAN FRANCISCO AVE FOR CIRCUIT LOAD BALANCING"/>
    <x v="0"/>
    <s v="Maintenance"/>
    <s v="Review Complete"/>
    <x v="0"/>
    <s v="SOUTH LAKE TAHOE"/>
    <x v="2"/>
    <x v="0"/>
    <n v="3"/>
    <n v="49165"/>
    <n v="2411"/>
    <n v="9.53961012028204E-3"/>
    <n v="0.2861883036084612"/>
    <n v="4.6781246821926166E-4"/>
    <n v="1.403437404657785E-2"/>
  </r>
  <r>
    <n v="231066330"/>
    <s v="MEY3100"/>
    <d v="2025-03-18T00:00:00"/>
    <s v="Q1"/>
    <d v="1899-12-30T12:15:00"/>
    <m/>
    <d v="1899-12-30T00:00:00"/>
    <m/>
    <m/>
    <n v="177.88"/>
    <n v="0"/>
    <n v="0"/>
    <m/>
    <s v="MANUALLY OPENED TRANSFORMER FUSE P63847 OAKLAND AVE FOR CIRCUIT LOAD BALANCING"/>
    <x v="0"/>
    <s v="Maintenance"/>
    <s v="Review Complete"/>
    <x v="0"/>
    <s v="SOUTH LAKE TAHOE"/>
    <x v="2"/>
    <x v="0"/>
    <n v="3"/>
    <n v="49165"/>
    <n v="2411"/>
    <n v="0"/>
    <n v="0"/>
    <n v="0"/>
    <n v="0"/>
  </r>
  <r>
    <n v="120041562"/>
    <s v="MEY3100"/>
    <d v="2025-03-18T00:00:00"/>
    <s v="Q1"/>
    <d v="1899-12-30T12:31:00"/>
    <d v="1899-12-30T12:41:00"/>
    <d v="1899-12-30T00:10:00"/>
    <n v="0"/>
    <n v="10"/>
    <n v="10"/>
    <n v="12"/>
    <n v="120"/>
    <s v="SOUTH LAKE TAHOE"/>
    <s v="MANUALLY OPENED TRANSFORMER FUSE P192985 LAKEVIEW AVE FOR CIRCUIT LOAD BALANCING"/>
    <x v="0"/>
    <s v="Maintenance"/>
    <s v="Review Complete"/>
    <x v="0"/>
    <s v="SOUTH LAKE TAHOE"/>
    <x v="2"/>
    <x v="0"/>
    <n v="3"/>
    <n v="49165"/>
    <n v="2411"/>
    <n v="4.9771878888428042E-3"/>
    <n v="4.9771878888428038E-2"/>
    <n v="2.4407607037526695E-4"/>
    <n v="2.4407607037526696E-3"/>
  </r>
  <r>
    <n v="231066385"/>
    <s v="MEY3100"/>
    <d v="2025-03-18T00:00:00"/>
    <s v="Q1"/>
    <d v="1899-12-30T12:51:00"/>
    <d v="1899-12-30T13:02:00"/>
    <d v="1899-12-30T00:11:00"/>
    <n v="0"/>
    <n v="11"/>
    <n v="11"/>
    <n v="13"/>
    <n v="142.79999999999899"/>
    <m/>
    <s v="MANUALLY OPENED TRANSFORMER FUSE P293179 LAKEVIEW AVE FOR CIRCUIT LOAD BALANCING"/>
    <x v="0"/>
    <s v="Maintenance"/>
    <s v="Review Complete"/>
    <x v="0"/>
    <s v="SOUTH LAKE TAHOE"/>
    <x v="2"/>
    <x v="0"/>
    <n v="3"/>
    <n v="49165"/>
    <n v="2411"/>
    <n v="5.3919535462463707E-3"/>
    <n v="5.9228535877228948E-2"/>
    <n v="2.6441574290653918E-4"/>
    <n v="2.904505237465656E-3"/>
  </r>
  <r>
    <n v="231066335"/>
    <s v="MEY3100"/>
    <d v="2025-03-18T00:00:00"/>
    <s v="Q1"/>
    <d v="1899-12-30T13:20:00"/>
    <d v="1899-12-30T13:31:00"/>
    <d v="1899-12-30T00:11:00"/>
    <n v="0"/>
    <n v="11"/>
    <n v="11"/>
    <n v="14"/>
    <n v="154.19999999999999"/>
    <m/>
    <s v="MANUALLY OPENED TRANSFORMER FUSE P192841 LAKEVIEW AVE FOR CIRCUIT LOAD BALANCING"/>
    <x v="0"/>
    <s v="Maintenance"/>
    <s v="Review Complete"/>
    <x v="0"/>
    <s v="SOUTH LAKE TAHOE"/>
    <x v="2"/>
    <x v="0"/>
    <n v="3"/>
    <n v="49165"/>
    <n v="2411"/>
    <n v="5.8067192036499382E-3"/>
    <n v="6.3956864371630021E-2"/>
    <n v="2.8475541543781146E-4"/>
    <n v="3.13637750432218E-3"/>
  </r>
  <r>
    <n v="231066380"/>
    <s v="MEY3100"/>
    <d v="2025-03-18T00:00:00"/>
    <s v="Q1"/>
    <d v="1899-12-30T13:31:00"/>
    <d v="1899-12-30T13:41:00"/>
    <d v="1899-12-30T00:10:00"/>
    <n v="0"/>
    <n v="10"/>
    <n v="10"/>
    <n v="12"/>
    <n v="120"/>
    <m/>
    <s v="MANUALLY OPENED TRANSFORMER FUSE P293178 LAKEVIEW AVE FOR CIRCUIT LOAD BALANCING"/>
    <x v="0"/>
    <s v="Maintenance"/>
    <s v="Review Complete"/>
    <x v="0"/>
    <s v="SOUTH LAKE TAHOE"/>
    <x v="2"/>
    <x v="0"/>
    <n v="3"/>
    <n v="49165"/>
    <n v="2411"/>
    <n v="4.9771878888428042E-3"/>
    <n v="4.9771878888428038E-2"/>
    <n v="2.4407607037526695E-4"/>
    <n v="2.4407607037526696E-3"/>
  </r>
  <r>
    <n v="231066343"/>
    <s v="MEY3100"/>
    <d v="2025-03-18T00:00:00"/>
    <s v="Q1"/>
    <d v="1899-12-30T14:10:00"/>
    <d v="1899-12-30T14:22:00"/>
    <d v="1899-12-30T00:12:00"/>
    <n v="0"/>
    <n v="12"/>
    <n v="12"/>
    <n v="23"/>
    <n v="276"/>
    <m/>
    <s v="MANUALLY OPENED TRANSFORMER FUSE P192985 LAKEVIEW AVE FOR CIRCUIT LOAD BALANCING"/>
    <x v="0"/>
    <s v="Maintenance"/>
    <s v="Review Complete"/>
    <x v="0"/>
    <s v="SOUTH LAKE TAHOE"/>
    <x v="2"/>
    <x v="0"/>
    <n v="3"/>
    <n v="49165"/>
    <n v="2411"/>
    <n v="9.53961012028204E-3"/>
    <n v="0.11447532144338449"/>
    <n v="4.6781246821926166E-4"/>
    <n v="5.6137496186311397E-3"/>
  </r>
  <r>
    <n v="231066375"/>
    <s v="MEY3100"/>
    <d v="2025-03-18T00:00:00"/>
    <s v="Q1"/>
    <d v="1899-12-30T14:35:00"/>
    <d v="1899-12-30T14:44:00"/>
    <d v="1899-12-30T00:09:00"/>
    <n v="0"/>
    <n v="9"/>
    <n v="9"/>
    <n v="9"/>
    <n v="81"/>
    <m/>
    <s v="MANUALLY OPENED TRANSFORMER FUSE P205163 BELLEVUE AVE FOR CIRCUIT LOAD BALANCING"/>
    <x v="0"/>
    <s v="Maintenance"/>
    <s v="Review Complete"/>
    <x v="0"/>
    <s v="SOUTH LAKE TAHOE"/>
    <x v="2"/>
    <x v="0"/>
    <n v="3"/>
    <n v="49165"/>
    <n v="2411"/>
    <n v="3.7328909166321027E-3"/>
    <n v="3.3596018249688928E-2"/>
    <n v="1.8305705278145022E-4"/>
    <n v="1.6475134750330519E-3"/>
  </r>
  <r>
    <n v="231066354"/>
    <s v="MEY3100"/>
    <d v="2025-03-18T00:00:00"/>
    <s v="Q1"/>
    <d v="1899-12-30T14:51:00"/>
    <d v="1899-12-30T14:59:00"/>
    <d v="1899-12-30T00:08:00"/>
    <n v="0"/>
    <n v="8"/>
    <n v="8"/>
    <n v="17"/>
    <n v="136.19999999999999"/>
    <m/>
    <s v="MANUALLY OPENED TRANSFORMER FUSE P90833 BELLEVUE AVE FOR CIRCUIT LOAD BALANCING"/>
    <x v="0"/>
    <s v="Maintenance"/>
    <s v="Review Complete"/>
    <x v="0"/>
    <s v="SOUTH LAKE TAHOE"/>
    <x v="2"/>
    <x v="0"/>
    <n v="3"/>
    <n v="49165"/>
    <n v="2411"/>
    <n v="7.0510161758606388E-3"/>
    <n v="5.6491082538365815E-2"/>
    <n v="3.4577443303162821E-4"/>
    <n v="2.7702633987592797E-3"/>
  </r>
  <r>
    <n v="120041592"/>
    <s v="TPZ1202"/>
    <d v="2025-03-18T00:00:00"/>
    <s v="Q1"/>
    <d v="1899-12-30T20:30:00"/>
    <d v="1899-12-30T04:50:00"/>
    <d v="1899-12-30T08:20:00"/>
    <n v="8"/>
    <n v="20"/>
    <n v="500"/>
    <n v="11"/>
    <n v="5500.2"/>
    <s v="COLEVILLE"/>
    <s v="MANUALLY OPENED LINE FUSE P163558 WESTERN DR, DOWN GUYS WERE DUG UP CAUSING POLE TO LEAN HEAVILY INTO THE TREES-RESET POLE"/>
    <x v="2"/>
    <s v="Other"/>
    <s v="Review Complete"/>
    <x v="2"/>
    <s v="SOUTH LAKE TAHOE"/>
    <x v="2"/>
    <x v="0"/>
    <n v="3"/>
    <n v="49165"/>
    <n v="727"/>
    <n v="1.5130674002751032E-2"/>
    <n v="7.565612104539202"/>
    <n v="2.2373639784399471E-4"/>
    <n v="0.1118722668565036"/>
  </r>
  <r>
    <n v="231066429"/>
    <s v="STL2300"/>
    <d v="2025-03-19T00:00:00"/>
    <s v="Q1"/>
    <d v="1899-12-30T01:00:00"/>
    <d v="1899-12-30T03:29:00"/>
    <d v="1899-12-30T02:29:00"/>
    <n v="2"/>
    <n v="29"/>
    <n v="149"/>
    <n v="11"/>
    <n v="1639.2"/>
    <m/>
    <s v="MANUALLY OPENED TS-178-111582 AT LAKE TAHOE BLVD FOR REPLACEMENT OF MAIN BREAKER"/>
    <x v="0"/>
    <s v="Maintenance"/>
    <s v="Review Complete"/>
    <x v="0"/>
    <s v="SOUTH LAKE TAHOE"/>
    <x v="2"/>
    <x v="0"/>
    <n v="4"/>
    <n v="49165"/>
    <n v="480"/>
    <n v="2.2916666666666665E-2"/>
    <n v="3.415"/>
    <n v="2.2373639784399471E-4"/>
    <n v="3.3340791213261466E-2"/>
  </r>
  <r>
    <n v="120041806"/>
    <s v="MULLER1296"/>
    <d v="2025-03-19T00:00:00"/>
    <s v="Q1"/>
    <d v="1899-12-30T11:02:00"/>
    <d v="1899-12-30T15:50:00"/>
    <d v="1899-12-30T04:48:00"/>
    <n v="4"/>
    <n v="48"/>
    <n v="288"/>
    <n v="11"/>
    <n v="3168"/>
    <m/>
    <s v="MANUALLY OPENED 15 AMP LINE FUSE P143846 UPPER MANZANITA DR-RESILIENCY PROJECT"/>
    <x v="0"/>
    <s v="Maintenance"/>
    <s v="Review Complete"/>
    <x v="0"/>
    <s v="SOUTH LAKE TAHOE"/>
    <x v="2"/>
    <x v="0"/>
    <n v="4"/>
    <n v="49165"/>
    <n v="641"/>
    <n v="1.7160686427457099E-2"/>
    <n v="4.9422776911076447"/>
    <n v="2.2373639784399471E-4"/>
    <n v="6.4436082579070478E-2"/>
  </r>
  <r>
    <n v="231067049"/>
    <s v="MEY3100"/>
    <d v="2025-03-19T00:00:00"/>
    <s v="Q1"/>
    <d v="1899-12-30T12:54:00"/>
    <d v="1899-12-30T19:00:00"/>
    <d v="1899-12-30T06:06:00"/>
    <n v="6"/>
    <n v="6"/>
    <n v="366"/>
    <n v="45"/>
    <n v="16470"/>
    <s v="SOUTH LAKE TAHOE"/>
    <s v="MANUALLY OPENED TRANSFORMER FUSE P66312 MERCED AVE FOR CIRCUIT LOAD BALANCING"/>
    <x v="0"/>
    <s v="Maintenance"/>
    <s v="Review Complete"/>
    <x v="0"/>
    <s v="SOUTH LAKE TAHOE"/>
    <x v="2"/>
    <x v="0"/>
    <n v="4"/>
    <n v="49165"/>
    <n v="2411"/>
    <n v="1.8664454583160513E-2"/>
    <n v="6.831190377436748"/>
    <n v="9.1528526390725114E-4"/>
    <n v="0.33499440659005392"/>
  </r>
  <r>
    <n v="231067778"/>
    <s v="MULLER1296"/>
    <d v="2025-03-20T00:00:00"/>
    <s v="Q1"/>
    <d v="1899-12-30T01:00:00"/>
    <d v="1899-12-30T06:13:00"/>
    <d v="1899-12-30T05:13:00"/>
    <n v="5"/>
    <n v="13"/>
    <n v="313"/>
    <n v="172"/>
    <n v="53836.2"/>
    <s v="MARKLEEVILLE"/>
    <s v="MANUALLY OPENED 40 AMP LINE FUSE P277686 MONTGOMERY ST TO REPLACE P39343"/>
    <x v="0"/>
    <s v="Maintenance"/>
    <s v="Review Complete"/>
    <x v="0"/>
    <s v="SOUTH LAKE TAHOE"/>
    <x v="2"/>
    <x v="0"/>
    <n v="5"/>
    <n v="49165"/>
    <n v="641"/>
    <n v="0.26833073322932915"/>
    <n v="83.987831513260531"/>
    <n v="3.4984236753788263E-3"/>
    <n v="1.0950106783280789"/>
  </r>
  <r>
    <n v="120042132"/>
    <s v="TPZ1202"/>
    <d v="2025-03-20T00:00:00"/>
    <s v="Q1"/>
    <d v="1899-12-30T09:50:47"/>
    <d v="1899-12-30T15:00:00"/>
    <d v="1899-12-30T05:09:00"/>
    <n v="5"/>
    <n v="9"/>
    <n v="309.22000000000003"/>
    <n v="5"/>
    <n v="1546.2"/>
    <s v="COLEVILLE"/>
    <s v="BLOWN 15T LINE FUSE P181148 EASTSIDE RD-UNKNOWN CAUSE"/>
    <x v="5"/>
    <s v="Unknown"/>
    <s v="Review Complete"/>
    <x v="1"/>
    <s v="SOUTH LAKE TAHOE"/>
    <x v="2"/>
    <x v="0"/>
    <n v="5"/>
    <n v="49165"/>
    <n v="727"/>
    <n v="6.8775790921595595E-3"/>
    <n v="2.1268225584594225"/>
    <n v="1.0169836265636123E-4"/>
    <n v="3.1449201667853151E-2"/>
  </r>
  <r>
    <n v="120042163"/>
    <s v="MULLER1296"/>
    <d v="2025-03-20T00:00:00"/>
    <s v="Q1"/>
    <d v="1899-12-30T15:40:00"/>
    <d v="1899-12-30T15:46:58"/>
    <d v="1899-12-30T00:06:00"/>
    <n v="0"/>
    <n v="6"/>
    <n v="6.95"/>
    <n v="2"/>
    <n v="13.8"/>
    <m/>
    <s v="MANUALLY OPENED TRANSFORMER FUSE P297169 DIAMOND VALLEY RD-RESILIENCY"/>
    <x v="0"/>
    <s v="Maintenance"/>
    <s v="Review Complete"/>
    <x v="0"/>
    <s v="SOUTH LAKE TAHOE"/>
    <x v="2"/>
    <x v="0"/>
    <n v="5"/>
    <n v="49165"/>
    <n v="641"/>
    <n v="3.1201248049921998E-3"/>
    <n v="2.1528861154446178E-2"/>
    <n v="4.0679345062544491E-5"/>
    <n v="2.8068748093155701E-4"/>
  </r>
  <r>
    <n v="120042439"/>
    <s v="MEY3200"/>
    <d v="2025-03-24T00:00:00"/>
    <s v="Q1"/>
    <d v="1899-12-30T10:55:00"/>
    <d v="1899-12-30T17:30:54"/>
    <d v="1899-12-30T06:35:00"/>
    <n v="6"/>
    <n v="35"/>
    <n v="395.88"/>
    <n v="84"/>
    <n v="33255.599999999999"/>
    <m/>
    <s v="MANUALLY OPENED 32MU41 P135340 WINNEMUCCA AVE TO REMOVE TREES NEAR P66424 &amp;amp; P87937"/>
    <x v="0"/>
    <s v="Maintenance"/>
    <s v="Review Complete"/>
    <x v="0"/>
    <s v="SOUTH LAKE TAHOE"/>
    <x v="2"/>
    <x v="0"/>
    <n v="2"/>
    <n v="49165"/>
    <n v="3851"/>
    <n v="2.1812516229550764E-2"/>
    <n v="8.6355751752791488"/>
    <n v="1.7085324926268688E-3"/>
    <n v="0.67640801383097726"/>
  </r>
  <r>
    <n v="231068199"/>
    <s v="KBH5200"/>
    <d v="2025-03-24T00:00:00"/>
    <s v="Q1"/>
    <d v="1899-12-30T12:57:00"/>
    <d v="1899-12-30T13:18:00"/>
    <d v="1899-12-30T00:21:00"/>
    <n v="0"/>
    <n v="21"/>
    <n v="21"/>
    <n v="4"/>
    <n v="84"/>
    <m/>
    <s v="BLOWN TRANSFORMER FUSE P124929 LINCOLN GREEN DR-FUSE BLEW WHILE DOING MAINTENANCE WORK"/>
    <x v="5"/>
    <s v="Construction by Co. Contractor"/>
    <s v="Review Complete"/>
    <x v="1"/>
    <s v="NORTH LAKE TAHOE"/>
    <x v="2"/>
    <x v="0"/>
    <n v="2"/>
    <n v="49165"/>
    <n v="2902"/>
    <n v="1.3783597518952446E-3"/>
    <n v="2.8945554789800137E-2"/>
    <n v="8.1358690125088982E-5"/>
    <n v="1.7085324926268688E-3"/>
  </r>
  <r>
    <n v="120042555"/>
    <s v="TAH7300"/>
    <d v="2025-03-26T00:00:00"/>
    <s v="Q1"/>
    <d v="1899-12-30T11:37:31"/>
    <d v="1899-12-30T15:37:36"/>
    <d v="1899-12-30T04:00:00"/>
    <n v="4"/>
    <n v="0"/>
    <n v="240.08"/>
    <n v="12"/>
    <n v="2641.2"/>
    <m/>
    <s v="MANUALLY LIFTED TAPS AT P73314 IDLEWILD WAY - DE-ENERGIZING PRIMARY FOR TREE CREW/CONTRACTOR TO REMOVE TREE BETWEEN P236632 &amp;amp; P236634 IDLEWILD WAY"/>
    <x v="0"/>
    <s v="Maintenance"/>
    <s v="Review Complete"/>
    <x v="0"/>
    <s v="NORTH LAKE TAHOE"/>
    <x v="2"/>
    <x v="0"/>
    <n v="4"/>
    <n v="49165"/>
    <n v="4479"/>
    <n v="2.6791694574681848E-3"/>
    <n v="0.58968519758874749"/>
    <n v="2.4407607037526695E-4"/>
    <n v="5.3721143089596253E-2"/>
  </r>
  <r>
    <n v="120042557"/>
    <s v="MEY3400"/>
    <d v="2025-03-26T00:00:00"/>
    <s v="Q1"/>
    <d v="1899-12-30T12:46:46"/>
    <d v="1899-12-30T13:45:34"/>
    <d v="1899-12-30T00:58:00"/>
    <n v="0"/>
    <n v="58"/>
    <n v="58.78"/>
    <n v="5"/>
    <n v="294"/>
    <m/>
    <s v="PLANNED OUTAGE TO PULL WIRES BETWEEN P131421 - P122948 TATA LN AND BUILDING SECONDARY RISER."/>
    <x v="0"/>
    <s v="Maintenance"/>
    <s v="Review Complete"/>
    <x v="0"/>
    <s v="SOUTH LAKE TAHOE"/>
    <x v="2"/>
    <x v="0"/>
    <n v="4"/>
    <n v="49165"/>
    <n v="4066"/>
    <n v="1.2297097884899164E-3"/>
    <n v="7.2306935563207081E-2"/>
    <n v="1.0169836265636123E-4"/>
    <n v="5.9798637241940409E-3"/>
  </r>
  <r>
    <n v="120042580"/>
    <s v="MEY3400"/>
    <d v="2025-03-26T00:00:00"/>
    <s v="Q1"/>
    <d v="1899-12-30T19:59:46"/>
    <d v="1899-12-30T21:05:22"/>
    <d v="1899-12-30T01:05:00"/>
    <n v="1"/>
    <n v="5"/>
    <n v="65.599999999999994"/>
    <n v="3"/>
    <n v="196.79999999999899"/>
    <s v="TAHOMA"/>
    <s v="BLOWN 15K LINE FUSE P291674 EMERALD BAY RD-WIND"/>
    <x v="6"/>
    <s v="Wind"/>
    <s v="Review Complete"/>
    <x v="4"/>
    <s v="SOUTH LAKE TAHOE"/>
    <x v="2"/>
    <x v="0"/>
    <n v="4"/>
    <n v="49165"/>
    <n v="4066"/>
    <n v="7.3782587309394979E-4"/>
    <n v="4.840137727496286E-2"/>
    <n v="6.1019017593816737E-5"/>
    <n v="4.0028475541543573E-3"/>
  </r>
  <r>
    <n v="231068561"/>
    <s v="TAH7300"/>
    <d v="2025-03-27T00:00:00"/>
    <s v="Q1"/>
    <d v="1899-12-30T11:00:00"/>
    <d v="1899-12-30T13:00:00"/>
    <d v="1899-12-30T02:00:00"/>
    <n v="2"/>
    <n v="0"/>
    <n v="120"/>
    <n v="7"/>
    <n v="840"/>
    <m/>
    <s v="MANUALLY OPENED TRANSFORMER FUSE P92257 SCENIC DR-GREY WIRE REPLACEMENT"/>
    <x v="0"/>
    <s v="Maintenance"/>
    <s v="Review Complete"/>
    <x v="0"/>
    <s v="NORTH LAKE TAHOE"/>
    <x v="2"/>
    <x v="0"/>
    <n v="5"/>
    <n v="49165"/>
    <n v="4479"/>
    <n v="1.5628488501897744E-3"/>
    <n v="0.18754186202277295"/>
    <n v="1.4237770771890573E-4"/>
    <n v="1.7085324926268686E-2"/>
  </r>
  <r>
    <n v="231068564"/>
    <s v="TAH7300"/>
    <d v="2025-03-27T00:00:00"/>
    <s v="Q1"/>
    <d v="1899-12-30T11:00:00"/>
    <d v="1899-12-30T13:00:00"/>
    <d v="1899-12-30T02:00:00"/>
    <n v="2"/>
    <n v="0"/>
    <n v="120"/>
    <n v="4"/>
    <n v="480"/>
    <m/>
    <s v="MANUALLY OPENED TRANSFORMER FUSE P92259 SCENIC DR-GREY WIRE REPLACEMENT"/>
    <x v="0"/>
    <s v="Maintenance"/>
    <s v="Review Complete"/>
    <x v="0"/>
    <s v="NORTH LAKE TAHOE"/>
    <x v="2"/>
    <x v="0"/>
    <n v="5"/>
    <n v="49165"/>
    <n v="4479"/>
    <n v="8.9305648582272833E-4"/>
    <n v="0.10716677829872739"/>
    <n v="8.1358690125088982E-5"/>
    <n v="9.7630428150106783E-3"/>
  </r>
  <r>
    <n v="231068567"/>
    <s v="TAH7300"/>
    <d v="2025-03-27T00:00:00"/>
    <s v="Q1"/>
    <d v="1899-12-30T11:00:00"/>
    <d v="1899-12-30T13:05:00"/>
    <d v="1899-12-30T02:05:00"/>
    <n v="2"/>
    <n v="5"/>
    <n v="125"/>
    <n v="14"/>
    <n v="1750.2"/>
    <m/>
    <s v="MANUALLY OPENED TRANSFORMER FUSE P73328 INTERLAKEN RD-GREY WIRE REPLACEMENT"/>
    <x v="0"/>
    <s v="Maintenance"/>
    <s v="Review Complete"/>
    <x v="0"/>
    <s v="NORTH LAKE TAHOE"/>
    <x v="2"/>
    <x v="0"/>
    <n v="5"/>
    <n v="49165"/>
    <n v="4479"/>
    <n v="3.1256977003795488E-3"/>
    <n v="0.39075686537173476"/>
    <n v="2.8475541543781146E-4"/>
    <n v="3.5598494864232687E-2"/>
  </r>
  <r>
    <n v="231068595"/>
    <s v="TAH7300"/>
    <d v="2025-03-27T00:00:00"/>
    <s v="Q1"/>
    <d v="1899-12-30T13:45:00"/>
    <d v="1899-12-30T16:00:00"/>
    <d v="1899-12-30T02:15:00"/>
    <n v="2"/>
    <n v="15"/>
    <n v="135"/>
    <n v="11"/>
    <n v="1485"/>
    <m/>
    <s v="MANUALLY OPENED 25 AMP TRANSFORMER FUSE P8714 INTERLAKEN RD-GREY WIRE REPLACEMENT"/>
    <x v="0"/>
    <s v="Maintenance"/>
    <s v="Review Complete"/>
    <x v="0"/>
    <s v="NORTH LAKE TAHOE"/>
    <x v="2"/>
    <x v="0"/>
    <n v="5"/>
    <n v="49165"/>
    <n v="4479"/>
    <n v="2.455905336012503E-3"/>
    <n v="0.33154722036168788"/>
    <n v="2.2373639784399471E-4"/>
    <n v="3.0204413708939285E-2"/>
  </r>
  <r>
    <n v="231068628"/>
    <s v="MULLER1296"/>
    <d v="2025-03-27T00:00:00"/>
    <s v="Q1"/>
    <d v="1899-12-30T14:30:00"/>
    <d v="1899-12-30T15:05:00"/>
    <d v="1899-12-30T00:35:00"/>
    <n v="0"/>
    <n v="35"/>
    <n v="35"/>
    <n v="2"/>
    <n v="70.199999999999903"/>
    <s v="MARKLEEVILLE"/>
    <s v="MANUALLY OPENED 10K TRANSFORMER FUSE P156947 CALIFORNIA RD TO MAKE REPAIRS ON METER PANEL"/>
    <x v="0"/>
    <s v="Maintenance"/>
    <s v="Review Complete"/>
    <x v="0"/>
    <s v="SOUTH LAKE TAHOE"/>
    <x v="2"/>
    <x v="0"/>
    <n v="5"/>
    <n v="49165"/>
    <n v="641"/>
    <n v="3.1201248049921998E-3"/>
    <n v="0.10951638065522606"/>
    <n v="4.0679345062544491E-5"/>
    <n v="1.4278450116953097E-3"/>
  </r>
  <r>
    <n v="120042621"/>
    <s v="TAH7100"/>
    <d v="2025-03-27T00:00:00"/>
    <s v="Q1"/>
    <d v="1899-12-30T15:33:10"/>
    <d v="1899-12-30T17:54:38"/>
    <d v="1899-12-30T02:21:00"/>
    <n v="2"/>
    <n v="21"/>
    <n v="141.44999999999999"/>
    <n v="237"/>
    <n v="29868.6"/>
    <s v="TAHOE CITY"/>
    <s v="VFI-119 'B' POSITION TRIPPED OPEN-SQUIRREL CONTACT TRANSFORMER 8927 CEDAR CT"/>
    <x v="3"/>
    <s v="Squirrel"/>
    <s v="Review Complete"/>
    <x v="1"/>
    <s v="NORTH LAKE TAHOE"/>
    <x v="2"/>
    <x v="0"/>
    <n v="5"/>
    <n v="49165"/>
    <n v="1621"/>
    <n v="0.14620604565083281"/>
    <n v="18.426033312769896"/>
    <n v="4.8205023899115223E-3"/>
    <n v="0.60751754296755822"/>
  </r>
  <r>
    <n v="231068714"/>
    <s v="TAH7300"/>
    <d v="2025-03-28T00:00:00"/>
    <s v="Q1"/>
    <d v="1899-12-30T11:07:00"/>
    <d v="1899-12-30T14:50:00"/>
    <d v="1899-12-30T03:43:00"/>
    <n v="3"/>
    <n v="43"/>
    <n v="223"/>
    <n v="6"/>
    <n v="1338"/>
    <m/>
    <s v="MANUALLY OPENED TRANSFORMER FUSE P105216 LAGOON RD-REPLACED GREY WIRE"/>
    <x v="0"/>
    <s v="Maintenance"/>
    <s v="Review Complete"/>
    <x v="0"/>
    <s v="NORTH LAKE TAHOE"/>
    <x v="2"/>
    <x v="0"/>
    <n v="6"/>
    <n v="49165"/>
    <n v="4479"/>
    <n v="1.3395847287340924E-3"/>
    <n v="0.29872739450770264"/>
    <n v="1.2203803518763347E-4"/>
    <n v="2.7214481846842265E-2"/>
  </r>
  <r>
    <n v="231068719"/>
    <s v="TAH7300"/>
    <d v="2025-03-28T00:00:00"/>
    <s v="Q1"/>
    <d v="1899-12-30T11:07:00"/>
    <d v="1899-12-30T12:50:00"/>
    <d v="1899-12-30T01:43:00"/>
    <n v="1"/>
    <n v="43"/>
    <n v="103"/>
    <n v="14"/>
    <n v="1441.8"/>
    <m/>
    <s v="MANUALLY OPENED TRANSFORMER FUSE P105212 LAGOON RD REPLACED GREY WIRE"/>
    <x v="0"/>
    <s v="Maintenance"/>
    <s v="Review Complete"/>
    <x v="0"/>
    <s v="NORTH LAKE TAHOE"/>
    <x v="2"/>
    <x v="0"/>
    <n v="6"/>
    <n v="49165"/>
    <n v="4479"/>
    <n v="3.1256977003795488E-3"/>
    <n v="0.32190221031480243"/>
    <n v="2.8475541543781146E-4"/>
    <n v="2.9325739855588322E-2"/>
  </r>
  <r>
    <n v="231068768"/>
    <s v="TAH7300"/>
    <d v="2025-03-28T00:00:00"/>
    <s v="Q1"/>
    <d v="1899-12-30T15:15:00"/>
    <d v="1899-12-30T15:55:00"/>
    <d v="1899-12-30T00:40:00"/>
    <n v="0"/>
    <n v="40"/>
    <n v="40"/>
    <n v="5"/>
    <n v="199.8"/>
    <m/>
    <s v="MANUALLY OPENED TRANSFORMER FUSE TAKE DOWN OLD SERVICE AND REATTACH NEW SERVICE P242122 MEADOW RD"/>
    <x v="0"/>
    <s v="Maintenance"/>
    <s v="Review Complete"/>
    <x v="0"/>
    <s v="NORTH LAKE TAHOE"/>
    <x v="2"/>
    <x v="0"/>
    <n v="6"/>
    <n v="49165"/>
    <n v="4479"/>
    <n v="1.1163206072784104E-3"/>
    <n v="4.460817146684528E-2"/>
    <n v="1.0169836265636123E-4"/>
    <n v="4.063866571748195E-3"/>
  </r>
  <r>
    <n v="120042676"/>
    <s v="TAH7300"/>
    <d v="2025-03-28T00:00:00"/>
    <s v="Q1"/>
    <d v="1899-12-30T18:00:04"/>
    <d v="1899-12-30T18:49:29"/>
    <d v="1899-12-30T00:49:00"/>
    <n v="0"/>
    <n v="49"/>
    <n v="49.43"/>
    <n v="13"/>
    <n v="642.6"/>
    <s v="TIMBERLAND"/>
    <s v="BLOWN LINE FUSE P59748 SUGAR PINE RD DUE TO BURNT UP CUT OUT"/>
    <x v="1"/>
    <s v="Corrosion/Decay"/>
    <s v="Review Complete"/>
    <x v="1"/>
    <s v="NORTH LAKE TAHOE"/>
    <x v="2"/>
    <x v="0"/>
    <n v="6"/>
    <n v="49165"/>
    <n v="4479"/>
    <n v="2.902433578923867E-3"/>
    <n v="0.14346952444742131"/>
    <n v="2.6441574290653918E-4"/>
    <n v="1.3070273568595546E-2"/>
  </r>
  <r>
    <n v="120043219"/>
    <s v="CAL2501"/>
    <d v="2025-03-30T00:00:00"/>
    <s v="Q1"/>
    <d v="1899-12-30T22:42:00"/>
    <d v="1899-12-30T23:47:57"/>
    <d v="1899-12-30T01:05:00"/>
    <n v="1"/>
    <n v="5"/>
    <n v="65.930000000000007"/>
    <n v="96"/>
    <n v="6309.5999999999904"/>
    <s v="VERDI"/>
    <s v="LOSS OF SOURCE (NVE) CAL 2501 CB LOCKED OPEN - NVE TO PATROL"/>
    <x v="7"/>
    <s v="Supplier outage"/>
    <s v="Review Complete"/>
    <x v="3"/>
    <s v="NORTH LAKE TAHOE"/>
    <x v="2"/>
    <x v="0"/>
    <n v="1"/>
    <n v="49165"/>
    <n v="97"/>
    <n v="0.98969072164948457"/>
    <n v="65.047422680412268"/>
    <n v="1.9526085630021356E-3"/>
    <n v="0.12833519780331518"/>
  </r>
  <r>
    <n v="120043224"/>
    <s v="WSH201"/>
    <d v="2025-03-30T00:00:00"/>
    <s v="Q1"/>
    <d v="1899-12-30T22:42:25"/>
    <d v="1899-12-30T23:47:27"/>
    <d v="1899-12-30T01:05:00"/>
    <n v="1"/>
    <n v="5"/>
    <n v="65.03"/>
    <n v="55"/>
    <n v="3576.6"/>
    <s v="FLORISTON"/>
    <s v="LOSS OF SOURCE (NVE) CAL 2501 CB LOCKED OPEN - NVE TO PATROL"/>
    <x v="7"/>
    <s v="Supplier outage"/>
    <m/>
    <x v="3"/>
    <s v="NORTH LAKE TAHOE"/>
    <x v="2"/>
    <x v="0"/>
    <n v="1"/>
    <n v="49165"/>
    <n v="58"/>
    <n v="0.94827586206896552"/>
    <n v="61.665517241379305"/>
    <n v="1.1186819892199736E-3"/>
    <n v="7.2746872775348317E-2"/>
  </r>
  <r>
    <n v="120043265"/>
    <s v="POR3200"/>
    <d v="2025-03-31T00:00:00"/>
    <s v="Q1"/>
    <d v="1899-12-30T08:47:00"/>
    <d v="1899-12-30T12:05:00"/>
    <d v="1899-12-30T03:18:00"/>
    <n v="3"/>
    <n v="18"/>
    <n v="198"/>
    <n v="1200"/>
    <n v="93560.4"/>
    <s v="PORTOLA"/>
    <s v="POR3200 CB LOCKED OUT - BLOWN 11A FUSE P37900 OFF DELLEKER RD-WIND SLAPPED WIRES TOGETHER"/>
    <x v="6"/>
    <s v="Wind"/>
    <m/>
    <x v="1"/>
    <s v="NORTH LAKE TAHOE"/>
    <x v="2"/>
    <x v="0"/>
    <n v="2"/>
    <n v="49165"/>
    <n v="1214"/>
    <n v="0.98846787479406917"/>
    <n v="77.067874794069184"/>
    <n v="2.4407607037526695E-2"/>
    <n v="1.9029878978948438"/>
  </r>
  <r>
    <n v="120044719"/>
    <s v="MEY3300; MEY3400"/>
    <d v="2025-04-17T00:00:00"/>
    <s v="Q2"/>
    <d v="1899-12-30T16:13:00"/>
    <d v="1899-12-30T17:02:27"/>
    <d v="1899-12-31T00:49:00"/>
    <n v="24"/>
    <n v="49"/>
    <n v="1489.43"/>
    <n v="77"/>
    <n v="2610"/>
    <s v="SOUTH LAKE TAHOE"/>
    <s v="MANUALLY OPENED 33MU94 &amp;amp; 33MU132 DISCS &amp;amp; LIFTED TAPS AT P123205 &amp;amp; P292968 SKYLINE DR. CREWS REPLACING POLES 111280 AND P123202 IN MEYERS ROW"/>
    <x v="0"/>
    <s v="Maintenance"/>
    <s v="Mismatch - Number of customers"/>
    <x v="0"/>
    <s v="South Lake"/>
    <x v="3"/>
    <x v="0"/>
    <n v="5"/>
    <n v="49165"/>
    <e v="#N/A"/>
    <e v="#N/A"/>
    <e v="#N/A"/>
    <n v="1.566154784907963E-3"/>
    <n v="5.3086545306620561E-2"/>
  </r>
  <r>
    <n v="231070566"/>
    <s v="TPZ1202"/>
    <d v="2025-04-09T00:00:00"/>
    <s v="Q2"/>
    <d v="1899-12-30T10:40:00"/>
    <d v="1899-12-30T16:25:00"/>
    <d v="1899-12-30T05:45:00"/>
    <n v="5"/>
    <n v="45"/>
    <n v="345"/>
    <n v="2"/>
    <n v="690"/>
    <m/>
    <s v="MANUALLY OPENED P295428 PLANNED OUTAGE"/>
    <x v="0"/>
    <s v="Maintenance"/>
    <m/>
    <x v="0"/>
    <s v="South Lake"/>
    <x v="3"/>
    <x v="0"/>
    <n v="4"/>
    <n v="49165"/>
    <n v="727"/>
    <n v="2.751031636863824E-3"/>
    <n v="0.94910591471801931"/>
    <n v="4.0679345062544491E-5"/>
    <n v="1.403437404657785E-2"/>
  </r>
  <r>
    <n v="231072461"/>
    <s v="TAH7300"/>
    <d v="2025-04-24T00:00:00"/>
    <s v="Q2"/>
    <d v="1899-12-30T14:12:00"/>
    <d v="1899-12-30T17:41:00"/>
    <d v="1899-12-30T03:29:00"/>
    <n v="3"/>
    <n v="29"/>
    <n v="209"/>
    <n v="12"/>
    <n v="2508"/>
    <m/>
    <s v="MANUALLY OPENED P105244  REPLACE OPEN WIRE - PLANNED OUTAGE"/>
    <x v="0"/>
    <s v="Maintenance"/>
    <m/>
    <x v="0"/>
    <s v="North Lake"/>
    <x v="3"/>
    <x v="0"/>
    <n v="5"/>
    <n v="49165"/>
    <n v="4479"/>
    <n v="2.6791694574681848E-3"/>
    <n v="0.55994641661085065"/>
    <n v="2.4407607037526695E-4"/>
    <n v="5.1011898708430793E-2"/>
  </r>
  <r>
    <n v="120043417"/>
    <s v="TAH7300"/>
    <d v="2025-04-01T00:00:00"/>
    <s v="Q2"/>
    <d v="1899-12-30T19:38:00"/>
    <d v="1899-12-30T04:41:39"/>
    <d v="1899-12-30T09:03:00"/>
    <n v="9"/>
    <n v="3"/>
    <n v="543.65"/>
    <n v="3679"/>
    <n v="387713.4"/>
    <s v="TAHOMA"/>
    <s v="PTR 7300-R1 LOCKOUT - BURNED THROUGH PRIMARY WIRE &amp;amp; CONNECTOR P269477 GRAND AVE"/>
    <x v="1"/>
    <s v="Corrosion/Decay"/>
    <s v="Review Complete"/>
    <x v="1"/>
    <s v="North Lake"/>
    <x v="3"/>
    <x v="0"/>
    <n v="3"/>
    <n v="49165"/>
    <n v="4479"/>
    <n v="0.82138870283545429"/>
    <n v="86.562491627595449"/>
    <n v="7.48296552425506E-2"/>
    <n v="7.8859635919861697"/>
  </r>
  <r>
    <n v="120043423"/>
    <s v="STL3101"/>
    <d v="2025-04-01T00:00:00"/>
    <s v="Q2"/>
    <d v="1899-12-30T21:11:26"/>
    <d v="1899-12-30T05:00:00"/>
    <d v="1899-12-30T07:48:00"/>
    <n v="7"/>
    <n v="48"/>
    <n v="468.57"/>
    <n v="12"/>
    <n v="5622.5999999999904"/>
    <s v="SOUTH LAKE TAHOE"/>
    <s v="BLOWN 15 AMP T-FUSE P292481 WILDWOOD AVE-MVA P90796"/>
    <x v="2"/>
    <s v="Vehicle strike"/>
    <s v="Review Complete"/>
    <x v="2"/>
    <s v="South Lake"/>
    <x v="3"/>
    <x v="0"/>
    <n v="3"/>
    <n v="49165"/>
    <n v="2316"/>
    <n v="5.1813471502590676E-3"/>
    <n v="2.4277202072538819"/>
    <n v="2.4407607037526695E-4"/>
    <n v="0.11436184277433113"/>
  </r>
  <r>
    <n v="120043634"/>
    <s v="MEY3100; STL3501"/>
    <d v="2025-04-03T00:00:00"/>
    <s v="Q2"/>
    <d v="1899-12-30T00:20:37"/>
    <d v="1899-12-30T05:45:00"/>
    <d v="1899-12-30T05:24:00"/>
    <n v="5"/>
    <n v="24"/>
    <n v="324.39999999999998"/>
    <n v="4297"/>
    <n v="115529.4"/>
    <s v="SOUTH LAKE TAHOE"/>
    <s v="MANUALLY OPENED P131294 35SU10 TO FLYING TAPS P83404 HERBERT AVE FOR POLE REPLACEMENT"/>
    <x v="0"/>
    <s v="Maintenance"/>
    <s v="Review Complete"/>
    <x v="0"/>
    <s v="South Lake"/>
    <x v="3"/>
    <x v="0"/>
    <n v="5"/>
    <n v="49165"/>
    <e v="#N/A"/>
    <e v="#N/A"/>
    <e v="#N/A"/>
    <n v="8.7399572866876843E-2"/>
    <n v="2.3498301637343637"/>
  </r>
  <r>
    <n v="120043656"/>
    <s v="POR3200"/>
    <d v="2025-04-03T00:00:00"/>
    <s v="Q2"/>
    <d v="1899-12-30T13:40:00"/>
    <d v="1899-12-30T04:00:00"/>
    <d v="1899-12-30T14:20:00"/>
    <n v="14"/>
    <n v="20"/>
    <n v="860"/>
    <n v="11"/>
    <n v="9460.1999999999898"/>
    <s v="PORTOLA"/>
    <s v="MANUALLY OPENED TRANSFORMER FUSE P70757 TO REPLACE DAMAGED CROSSARMS"/>
    <x v="0"/>
    <s v="Maintenance"/>
    <s v="Review Complete"/>
    <x v="0"/>
    <s v="North Lake"/>
    <x v="3"/>
    <x v="0"/>
    <n v="5"/>
    <n v="49165"/>
    <n v="1214"/>
    <n v="9.0609555189456337E-3"/>
    <n v="7.7925864909390361"/>
    <n v="2.2373639784399471E-4"/>
    <n v="0.19241737008034149"/>
  </r>
  <r>
    <n v="120044244"/>
    <s v="MEY3200"/>
    <d v="2025-04-07T00:00:00"/>
    <s v="Q2"/>
    <d v="1899-12-30T11:47:00"/>
    <d v="1899-12-30T12:55:00"/>
    <d v="1899-12-30T01:08:00"/>
    <n v="1"/>
    <n v="8"/>
    <n v="68"/>
    <n v="22"/>
    <n v="1495.8"/>
    <m/>
    <s v="MANUALLY OPENED TRANSFORMER FUSE T31846 ALA WAI BLVD TO REPLACE TRANSFORMER PAD"/>
    <x v="0"/>
    <s v="Maintenance"/>
    <s v="Review Complete"/>
    <x v="0"/>
    <s v="South Lake"/>
    <x v="3"/>
    <x v="0"/>
    <n v="2"/>
    <n v="49165"/>
    <n v="3851"/>
    <n v="5.7128018696442481E-3"/>
    <n v="0.38841859257335754"/>
    <n v="4.4747279568798943E-4"/>
    <n v="3.0424082172277024E-2"/>
  </r>
  <r>
    <n v="120044245"/>
    <s v="MEY3200"/>
    <d v="2025-04-07T00:00:00"/>
    <s v="Q2"/>
    <d v="1899-12-30T11:47:00"/>
    <d v="1899-12-30T12:55:00"/>
    <d v="1899-12-30T01:08:00"/>
    <n v="1"/>
    <n v="8"/>
    <n v="68"/>
    <n v="32"/>
    <n v="2176.1999999999998"/>
    <m/>
    <s v="MANUALLY OPENED TRANSFORMER FUSE T31890 ALA WAI BLVD TO REPLACE TRANSFORMER PAD"/>
    <x v="0"/>
    <s v="Maintenance"/>
    <s v="Review Complete"/>
    <x v="0"/>
    <s v="South Lake"/>
    <x v="3"/>
    <x v="0"/>
    <n v="2"/>
    <n v="49165"/>
    <n v="3851"/>
    <n v="8.3095299922098156E-3"/>
    <n v="0.56509997403271872"/>
    <n v="6.5086952100071186E-4"/>
    <n v="4.4263195362554658E-2"/>
  </r>
  <r>
    <n v="120044246"/>
    <s v="MEY3200"/>
    <d v="2025-04-07T00:00:00"/>
    <s v="Q2"/>
    <d v="1899-12-30T11:47:00"/>
    <d v="1899-12-30T12:55:00"/>
    <d v="1899-12-30T01:08:00"/>
    <n v="1"/>
    <n v="8"/>
    <n v="68"/>
    <n v="30"/>
    <n v="2040"/>
    <m/>
    <s v="MANUALLY OPENED TRANSFORMER FUSE T10003 ALA WAI BLVD TO REPLACE TRANSFORMER PAD"/>
    <x v="0"/>
    <s v="Maintenance"/>
    <s v="Review Complete"/>
    <x v="0"/>
    <s v="South Lake"/>
    <x v="3"/>
    <x v="0"/>
    <n v="2"/>
    <n v="49165"/>
    <n v="3851"/>
    <n v="7.7901843676967024E-3"/>
    <n v="0.52973253700337575"/>
    <n v="6.1019017593816739E-4"/>
    <n v="4.1492931963795381E-2"/>
  </r>
  <r>
    <n v="120044307"/>
    <s v="POR3100"/>
    <d v="2025-04-08T00:00:00"/>
    <s v="Q2"/>
    <d v="1899-12-30T12:23:18"/>
    <d v="1899-12-30T18:15:02"/>
    <d v="1899-12-30T05:51:00"/>
    <n v="5"/>
    <n v="51"/>
    <n v="351.73"/>
    <n v="1"/>
    <n v="351.6"/>
    <m/>
    <s v="MANUALLY LIFTED TAPS P225777 IN ROW OFF DELLEKER RD - MAINTENANCE REPLACEMENT OF P66213"/>
    <x v="0"/>
    <s v="Maintenance"/>
    <s v="Review Complete"/>
    <x v="0"/>
    <s v="North Lake"/>
    <x v="3"/>
    <x v="0"/>
    <n v="3"/>
    <n v="49165"/>
    <n v="748"/>
    <n v="1.3368983957219251E-3"/>
    <n v="0.47005347593582891"/>
    <n v="2.0339672531272246E-5"/>
    <n v="7.1514288619953219E-3"/>
  </r>
  <r>
    <n v="120044380"/>
    <s v="MEY3400"/>
    <d v="2025-04-10T00:00:00"/>
    <s v="Q2"/>
    <d v="1899-12-30T11:20:00"/>
    <d v="1899-12-30T12:20:00"/>
    <d v="1899-12-30T01:00:00"/>
    <n v="1"/>
    <n v="0"/>
    <n v="60"/>
    <n v="34"/>
    <n v="2040"/>
    <s v="SOUTH LAKE TAHOE"/>
    <s v="BLOWN 2 15K FUSES P131426 TUCKER AVE - CAUSE UNKNOWN."/>
    <x v="5"/>
    <s v="Unknown"/>
    <s v="Review Complete"/>
    <x v="1"/>
    <s v="South Lake"/>
    <x v="3"/>
    <x v="0"/>
    <n v="5"/>
    <n v="49165"/>
    <n v="4066"/>
    <n v="8.362026561731432E-3"/>
    <n v="0.50172159370388592"/>
    <n v="6.9154886606325643E-4"/>
    <n v="4.1492931963795381E-2"/>
  </r>
  <r>
    <n v="120044382"/>
    <s v="HOB7700"/>
    <d v="2025-04-10T00:00:00"/>
    <s v="Q2"/>
    <d v="1899-12-30T11:44:26"/>
    <d v="1899-12-30T17:15:29"/>
    <d v="1899-12-30T05:31:00"/>
    <n v="5"/>
    <n v="31"/>
    <n v="331.05"/>
    <n v="1"/>
    <n v="436.2"/>
    <m/>
    <s v="MANUALLY OPENED LINE FUSE P232498 TO REPAIR BROKEN POLE 96842 AND PIN."/>
    <x v="1"/>
    <s v="Other"/>
    <s v="Review Complete"/>
    <x v="1"/>
    <s v="North Lake"/>
    <x v="3"/>
    <x v="0"/>
    <n v="5"/>
    <n v="49165"/>
    <n v="32"/>
    <n v="3.125E-2"/>
    <n v="13.63125"/>
    <n v="2.0339672531272246E-5"/>
    <n v="8.872165158140953E-3"/>
  </r>
  <r>
    <n v="120044641"/>
    <s v="MULLER1296"/>
    <d v="2025-04-16T00:00:00"/>
    <s v="Q2"/>
    <d v="1899-12-30T01:02:00"/>
    <d v="1899-12-30T03:56:00"/>
    <d v="1899-12-30T02:54:00"/>
    <n v="2"/>
    <n v="54"/>
    <n v="174"/>
    <n v="208"/>
    <n v="36192"/>
    <s v="MARKLEEVILLE"/>
    <s v="MANUALLY OPENED PTR 1296-R4 P290784 HWY 89-POLE REPLACEMENTS P39832, P34330, P39933, &amp;amp; P39834"/>
    <x v="0"/>
    <s v="Maintenance"/>
    <s v="Review Complete"/>
    <x v="0"/>
    <s v="South Lake"/>
    <x v="3"/>
    <x v="0"/>
    <n v="4"/>
    <n v="49165"/>
    <n v="641"/>
    <n v="0.32449297971918878"/>
    <n v="56.461778471138842"/>
    <n v="4.2306518865046269E-3"/>
    <n v="0.73613342825180517"/>
  </r>
  <r>
    <n v="120044650"/>
    <s v="TPZ1202"/>
    <d v="2025-04-16T00:00:00"/>
    <s v="Q2"/>
    <d v="1899-12-30T10:30:00"/>
    <d v="1899-12-30T18:01:00"/>
    <d v="1899-12-30T07:31:00"/>
    <n v="7"/>
    <n v="31"/>
    <n v="451"/>
    <n v="6"/>
    <n v="2706"/>
    <m/>
    <s v="MANUALLY OPENED 15 AMP LINE FUSE P286985 US HWY 395-TAP REBUILD"/>
    <x v="0"/>
    <s v="Maintenance"/>
    <s v="Review Complete"/>
    <x v="0"/>
    <s v="South Lake"/>
    <x v="3"/>
    <x v="0"/>
    <n v="4"/>
    <n v="49165"/>
    <n v="727"/>
    <n v="8.253094910591471E-3"/>
    <n v="3.7221458046767539"/>
    <n v="1.2203803518763347E-4"/>
    <n v="5.5039153869622701E-2"/>
  </r>
  <r>
    <n v="120044660"/>
    <s v="POR3200"/>
    <d v="2025-04-16T00:00:00"/>
    <s v="Q2"/>
    <d v="1899-12-30T11:38:00"/>
    <d v="1899-12-30T12:38:00"/>
    <d v="1899-12-30T01:00:00"/>
    <n v="1"/>
    <n v="0"/>
    <n v="60"/>
    <n v="45"/>
    <n v="2700"/>
    <m/>
    <s v="MANUALLY OPENED 11 AMP LINE FUSE P225976 W MOHAWK AVE-REPLACING BUCKARM"/>
    <x v="0"/>
    <s v="Maintenance"/>
    <s v="Review Complete"/>
    <x v="0"/>
    <s v="North Lake"/>
    <x v="3"/>
    <x v="0"/>
    <n v="4"/>
    <n v="49165"/>
    <n v="1214"/>
    <n v="3.7067545304777592E-2"/>
    <n v="2.2240527182866558"/>
    <n v="9.1528526390725114E-4"/>
    <n v="5.4917115834435065E-2"/>
  </r>
  <r>
    <n v="120044663"/>
    <s v="TPZ1202"/>
    <d v="2025-04-16T00:00:00"/>
    <s v="Q2"/>
    <d v="1899-12-30T12:26:00"/>
    <d v="1899-12-30T15:45:00"/>
    <d v="1899-12-30T03:19:00"/>
    <n v="3"/>
    <n v="19"/>
    <n v="199"/>
    <n v="2"/>
    <n v="397.8"/>
    <m/>
    <s v="MANUALLY OPENED 25 AMP LINE FUSE P293569 US HWY 395-TAP REBUILD"/>
    <x v="0"/>
    <s v="Maintenance"/>
    <s v="Review Complete"/>
    <x v="0"/>
    <s v="South Lake"/>
    <x v="3"/>
    <x v="0"/>
    <n v="4"/>
    <n v="49165"/>
    <n v="727"/>
    <n v="2.751031636863824E-3"/>
    <n v="0.54718019257221462"/>
    <n v="4.0679345062544491E-5"/>
    <n v="8.0911217329401007E-3"/>
  </r>
  <r>
    <n v="120044668"/>
    <s v="POR3200"/>
    <d v="2025-04-16T00:00:00"/>
    <s v="Q2"/>
    <d v="1899-12-30T13:15:00"/>
    <d v="1899-12-30T14:29:00"/>
    <d v="1899-12-30T01:14:00"/>
    <n v="1"/>
    <n v="14"/>
    <n v="74"/>
    <n v="2"/>
    <n v="148.19999999999999"/>
    <m/>
    <s v="MANUALLY OPENED TRANSFORMER FUSE P240998 IDLE HOUR DR TO REPLACE LEAKING TRANSFORMER"/>
    <x v="0"/>
    <s v="Maintenance"/>
    <s v="Review Complete"/>
    <x v="0"/>
    <s v="North Lake"/>
    <x v="3"/>
    <x v="0"/>
    <n v="4"/>
    <n v="49165"/>
    <n v="1214"/>
    <n v="1.6474464579901153E-3"/>
    <n v="0.12207578253706754"/>
    <n v="4.0679345062544491E-5"/>
    <n v="3.0143394691345467E-3"/>
  </r>
  <r>
    <n v="120045544"/>
    <s v="TAH7300"/>
    <d v="2025-04-21T00:00:00"/>
    <s v="Q2"/>
    <d v="1899-12-30T11:45:56"/>
    <d v="1899-12-30T12:47:53"/>
    <d v="1899-12-30T01:01:00"/>
    <n v="1"/>
    <n v="1"/>
    <n v="61.97"/>
    <n v="3"/>
    <n v="186"/>
    <m/>
    <s v="FAILED SPLICE INSIDE PADMOUNT TRANSFORMER 16657 W LAKE BLVD"/>
    <x v="1"/>
    <s v="Other"/>
    <s v="Review Complete"/>
    <x v="1"/>
    <s v="North Lake"/>
    <x v="3"/>
    <x v="0"/>
    <n v="2"/>
    <n v="49165"/>
    <n v="4479"/>
    <n v="6.6979236436704619E-4"/>
    <n v="4.1527126590756865E-2"/>
    <n v="6.1019017593816737E-5"/>
    <n v="3.7831790908166379E-3"/>
  </r>
  <r>
    <n v="120045755"/>
    <s v="TAH7200"/>
    <d v="2025-04-24T00:00:00"/>
    <s v="Q2"/>
    <d v="1899-12-30T05:26:41"/>
    <d v="1899-12-30T05:58:42"/>
    <d v="1899-12-30T00:32:00"/>
    <n v="0"/>
    <n v="32"/>
    <n v="32.03"/>
    <n v="4"/>
    <n v="127.8"/>
    <m/>
    <s v="MANUALLY OPENED TS-9 'B' POS ELBOWS @ HWY 89 / CREWS TO RE-SET OS-60 BACK ON PAD AFTER BEING  HIT BY A SNOW PLOW"/>
    <x v="0"/>
    <s v="Maintenance"/>
    <s v="Review Complete"/>
    <x v="0"/>
    <s v="North Lake"/>
    <x v="3"/>
    <x v="0"/>
    <n v="5"/>
    <n v="49165"/>
    <n v="80"/>
    <n v="0.05"/>
    <n v="1.5974999999999999"/>
    <n v="8.1358690125088982E-5"/>
    <n v="2.599410149496593E-3"/>
  </r>
  <r>
    <n v="120045766"/>
    <s v="TAH7300"/>
    <d v="2025-04-24T00:00:00"/>
    <s v="Q2"/>
    <d v="1899-12-30T11:00:00"/>
    <d v="1899-12-30T13:52:00"/>
    <d v="1899-12-30T02:52:00"/>
    <n v="2"/>
    <n v="52"/>
    <n v="172"/>
    <n v="10"/>
    <n v="1720.2"/>
    <m/>
    <s v="MANUALLY OPENED TRANSFORMER FUSE P292489 WILLIAMS LN-REPLACE OPEN WIRE"/>
    <x v="0"/>
    <s v="Maintenance"/>
    <s v="Review Complete"/>
    <x v="0"/>
    <s v="North Lake"/>
    <x v="3"/>
    <x v="0"/>
    <n v="5"/>
    <n v="49165"/>
    <n v="4479"/>
    <n v="2.2326412145568207E-3"/>
    <n v="0.38405894172806432"/>
    <n v="2.0339672531272246E-4"/>
    <n v="3.4988304688294516E-2"/>
  </r>
  <r>
    <n v="120045836"/>
    <s v="TAH7300"/>
    <d v="2025-04-25T00:00:00"/>
    <s v="Q2"/>
    <d v="1899-12-30T15:50:00"/>
    <d v="1899-12-30T17:05:00"/>
    <d v="1899-12-30T01:15:00"/>
    <n v="1"/>
    <n v="15"/>
    <n v="75"/>
    <n v="7"/>
    <n v="525"/>
    <m/>
    <s v="MANUALLY OPENED TRANSFORMER FUSE P105234 BAY VIEW DR-REPLACE OPEN WIRE"/>
    <x v="0"/>
    <s v="Maintenance"/>
    <s v="Review Complete"/>
    <x v="0"/>
    <s v="North Lake"/>
    <x v="3"/>
    <x v="0"/>
    <n v="6"/>
    <n v="49165"/>
    <n v="4479"/>
    <n v="1.5628488501897744E-3"/>
    <n v="0.11721366376423309"/>
    <n v="1.4237770771890573E-4"/>
    <n v="1.0678328078917929E-2"/>
  </r>
  <r>
    <n v="120045837"/>
    <s v="MEY3400"/>
    <d v="2025-04-25T00:00:00"/>
    <s v="Q2"/>
    <d v="1899-12-30T16:12:21"/>
    <d v="1899-12-30T16:58:41"/>
    <d v="1899-12-30T00:46:00"/>
    <n v="0"/>
    <n v="46"/>
    <n v="46.35"/>
    <n v="1"/>
    <n v="46.2"/>
    <s v="SOUTH LAKE TAHOE"/>
    <s v="BLOWN 6 AMP FUSES (2) P131251 TATA LN-NO CAUSE FOUND"/>
    <x v="8"/>
    <m/>
    <s v="Review Complete"/>
    <x v="1"/>
    <s v="South Lake"/>
    <x v="3"/>
    <x v="0"/>
    <n v="6"/>
    <n v="49165"/>
    <n v="4066"/>
    <n v="2.4594195769798326E-4"/>
    <n v="1.1362518445646829E-2"/>
    <n v="2.0339672531272246E-5"/>
    <n v="9.3969287094477789E-4"/>
  </r>
  <r>
    <n v="120048520"/>
    <s v="POR3200"/>
    <d v="2025-04-30T00:00:00"/>
    <s v="Q2"/>
    <d v="1899-12-30T06:56:00"/>
    <m/>
    <d v="1899-12-30T00:00:00"/>
    <m/>
    <m/>
    <n v="145.22999999999999"/>
    <n v="0"/>
    <n v="0"/>
    <m/>
    <s v="LUCA25-1057 - MANUALLY CLOSED FUSES P240960 OPENED FUSES P291147 &amp;amp; LIFTED TAPS P160264 FOR REPLACEMENT OF DAMAGED CROSS ARM P160264"/>
    <x v="0"/>
    <s v="Maintenance"/>
    <s v="Review Complete"/>
    <x v="0"/>
    <s v="North Lake"/>
    <x v="3"/>
    <x v="0"/>
    <n v="4"/>
    <n v="49165"/>
    <n v="1214"/>
    <n v="0"/>
    <n v="0"/>
    <n v="0"/>
    <n v="0"/>
  </r>
  <r>
    <n v="120048681"/>
    <s v="TAH7300"/>
    <d v="2025-04-30T00:00:00"/>
    <s v="Q2"/>
    <d v="1899-12-30T12:22:00"/>
    <d v="1899-12-30T14:12:00"/>
    <d v="1899-12-30T01:50:00"/>
    <n v="1"/>
    <n v="50"/>
    <n v="110"/>
    <n v="13"/>
    <n v="1429.8"/>
    <m/>
    <s v="MANUALLY OPENED TRANSFORMER FUSE P216263 HARRIS AVE-REPLACE OPEN WIRE"/>
    <x v="0"/>
    <s v="Maintenance"/>
    <s v="Review Complete"/>
    <x v="0"/>
    <s v="North Lake"/>
    <x v="3"/>
    <x v="0"/>
    <n v="4"/>
    <n v="49165"/>
    <n v="4479"/>
    <n v="2.902433578923867E-3"/>
    <n v="0.31922304085733422"/>
    <n v="2.6441574290653918E-4"/>
    <n v="2.9081663785213058E-2"/>
  </r>
  <r>
    <n v="120048749"/>
    <s v="TAH7300"/>
    <d v="2025-04-30T00:00:00"/>
    <s v="Q2"/>
    <d v="1899-12-30T14:46:00"/>
    <d v="1899-12-30T16:54:00"/>
    <d v="1899-12-30T02:08:00"/>
    <n v="2"/>
    <n v="8"/>
    <n v="128"/>
    <n v="6"/>
    <n v="768"/>
    <m/>
    <s v="MANUALLY OPENED TRANSFORMER FUSE P115688 CHINKAPIN RD-REPLACE OPEN WIRE"/>
    <x v="0"/>
    <s v="Maintenance"/>
    <s v="Review Complete"/>
    <x v="0"/>
    <s v="North Lake"/>
    <x v="3"/>
    <x v="0"/>
    <n v="4"/>
    <n v="49165"/>
    <n v="4479"/>
    <n v="1.3395847287340924E-3"/>
    <n v="0.17146684527796383"/>
    <n v="1.2203803518763347E-4"/>
    <n v="1.5620868504017085E-2"/>
  </r>
  <r>
    <n v="121000267"/>
    <s v="HOB7700"/>
    <d v="2025-04-11T00:00:00"/>
    <s v="Q2"/>
    <d v="1899-12-30T04:47:00"/>
    <d v="1899-12-30T05:30:28"/>
    <d v="1899-12-30T00:43:00"/>
    <n v="0"/>
    <n v="43"/>
    <n v="43.47"/>
    <n v="32"/>
    <n v="1375.8"/>
    <s v="TRUCKEE"/>
    <s v="MANUALLY OPENED HOB7700 BREAKER TO REPAIR PHASE OFF INSULATOR AT P59720 STATE HWY 89 SEE RB876."/>
    <x v="1"/>
    <s v="Wire Movement"/>
    <s v="Review Complete"/>
    <x v="1"/>
    <s v="North Lake"/>
    <x v="3"/>
    <x v="0"/>
    <n v="6"/>
    <n v="49165"/>
    <n v="32"/>
    <n v="1"/>
    <n v="42.993749999999999"/>
    <n v="6.5086952100071186E-4"/>
    <n v="2.7983321468524357E-2"/>
  </r>
  <r>
    <n v="231069733"/>
    <s v="MEY3400"/>
    <d v="2025-04-03T00:00:00"/>
    <s v="Q2"/>
    <d v="1899-12-30T02:55:00"/>
    <d v="1899-12-30T06:45:00"/>
    <d v="1899-12-30T03:50:00"/>
    <n v="3"/>
    <n v="50"/>
    <n v="230"/>
    <n v="5"/>
    <n v="1150.2"/>
    <m/>
    <s v="MANUALLY OPENED TRANSFORMER FUSE P131421 TATA LN TO REPLACE CUTOUTS"/>
    <x v="0"/>
    <s v="Maintenance"/>
    <s v="Review Complete"/>
    <x v="0"/>
    <s v="South Lake"/>
    <x v="3"/>
    <x v="0"/>
    <n v="5"/>
    <n v="49165"/>
    <n v="4066"/>
    <n v="1.2297097884899164E-3"/>
    <n v="0.28288243974422039"/>
    <n v="1.0169836265636123E-4"/>
    <n v="2.3394691345469339E-2"/>
  </r>
  <r>
    <n v="231070139"/>
    <s v="STL3101"/>
    <d v="2025-04-05T00:00:00"/>
    <s v="Q2"/>
    <d v="1899-12-30T13:00:00"/>
    <d v="1899-12-30T14:00:00"/>
    <d v="1899-12-30T01:00:00"/>
    <n v="1"/>
    <n v="0"/>
    <n v="60"/>
    <n v="20"/>
    <n v="1200"/>
    <m/>
    <s v="MANUALLY OPENED 6 AMP TRANSFORMER FUSES P83255 TAMARACK AVE TO REPLACE POLE/LINE EXTENSION"/>
    <x v="0"/>
    <s v="Maintenance"/>
    <s v="Review Complete"/>
    <x v="0"/>
    <s v="South Lake"/>
    <x v="3"/>
    <x v="0"/>
    <n v="7"/>
    <n v="49165"/>
    <n v="2316"/>
    <n v="8.6355785837651123E-3"/>
    <n v="0.51813471502590669"/>
    <n v="4.0679345062544491E-4"/>
    <n v="2.4407607037526695E-2"/>
  </r>
  <r>
    <n v="231070396"/>
    <s v="TPZ1202"/>
    <d v="2025-04-07T00:00:00"/>
    <s v="Q2"/>
    <d v="1899-12-30T14:09:00"/>
    <d v="1899-12-30T17:45:00"/>
    <d v="1899-12-30T03:36:00"/>
    <n v="3"/>
    <n v="36"/>
    <n v="216"/>
    <n v="2"/>
    <n v="432"/>
    <m/>
    <s v="MANUALLY OPENED 15AMP LINE FUSE P295423 TOPAZ LN-POLE REPLACEMENT"/>
    <x v="0"/>
    <s v="Maintenance"/>
    <s v="Review Complete"/>
    <x v="0"/>
    <s v="South Lake"/>
    <x v="3"/>
    <x v="0"/>
    <n v="2"/>
    <n v="49165"/>
    <n v="727"/>
    <n v="2.751031636863824E-3"/>
    <n v="0.59422283356258598"/>
    <n v="4.0679345062544491E-5"/>
    <n v="8.7867385335096103E-3"/>
  </r>
  <r>
    <n v="231070467"/>
    <s v="TPZ1202"/>
    <d v="2025-04-08T00:00:00"/>
    <s v="Q2"/>
    <d v="1899-12-30T10:53:00"/>
    <d v="1899-12-30T17:50:00"/>
    <d v="1899-12-30T06:57:00"/>
    <n v="6"/>
    <n v="57"/>
    <n v="417"/>
    <n v="2"/>
    <n v="834"/>
    <m/>
    <s v="MANUALLY OPENED 15 AMP LINE FUSE P295428 TOPAZ LN-POLE REPLACEMENT"/>
    <x v="0"/>
    <s v="Maintenance"/>
    <s v="Review Complete"/>
    <x v="0"/>
    <s v="South Lake"/>
    <x v="3"/>
    <x v="0"/>
    <n v="3"/>
    <n v="49165"/>
    <n v="727"/>
    <n v="2.751031636863824E-3"/>
    <n v="1.1471801925722145"/>
    <n v="4.0679345062544491E-5"/>
    <n v="1.6963286891081054E-2"/>
  </r>
  <r>
    <n v="231070480"/>
    <s v="MEY3100"/>
    <d v="2025-04-08T00:00:00"/>
    <s v="Q2"/>
    <d v="1899-12-30T11:52:00"/>
    <d v="1899-12-30T14:15:00"/>
    <d v="1899-12-30T02:23:00"/>
    <n v="2"/>
    <n v="23"/>
    <n v="143"/>
    <n v="15"/>
    <n v="2145"/>
    <s v="SOUTH LAKE TAHOE"/>
    <s v="MANUALLY OPENED 11 AMP LINE FUSE P239180 TROUT CREEK AVE-POLE REPLACEMENT"/>
    <x v="0"/>
    <s v="Maintenance"/>
    <s v="Review Complete"/>
    <x v="0"/>
    <s v="South Lake"/>
    <x v="3"/>
    <x v="0"/>
    <n v="3"/>
    <n v="49165"/>
    <n v="2411"/>
    <n v="6.2214848610535048E-3"/>
    <n v="0.88967233513065114"/>
    <n v="3.050950879690837E-4"/>
    <n v="4.3628597579578966E-2"/>
  </r>
  <r>
    <n v="231070652"/>
    <s v="TPZ1202"/>
    <d v="2025-04-10T00:00:00"/>
    <s v="Q2"/>
    <d v="1899-12-30T07:33:00"/>
    <d v="1899-12-30T15:45:00"/>
    <d v="1899-12-30T08:12:00"/>
    <n v="8"/>
    <n v="12"/>
    <n v="492"/>
    <n v="2"/>
    <n v="983.99999999999898"/>
    <m/>
    <s v="MANUALLY OPENED LINE FUSE P295428 TOPAZ LN TO REPLACE CONDUCTOR"/>
    <x v="0"/>
    <s v="Maintenance"/>
    <s v="Review Complete"/>
    <x v="0"/>
    <s v="South Lake"/>
    <x v="3"/>
    <x v="0"/>
    <n v="5"/>
    <n v="49165"/>
    <n v="727"/>
    <n v="2.751031636863824E-3"/>
    <n v="1.3535075653369999"/>
    <n v="4.0679345062544491E-5"/>
    <n v="2.0014237770771871E-2"/>
  </r>
  <r>
    <n v="231070689"/>
    <s v="MEY3100"/>
    <d v="2025-04-10T00:00:00"/>
    <s v="Q2"/>
    <d v="1899-12-30T08:50:00"/>
    <d v="1899-12-30T14:45:00"/>
    <d v="1899-12-30T05:55:00"/>
    <n v="5"/>
    <n v="55"/>
    <n v="355"/>
    <n v="13"/>
    <n v="4615.2"/>
    <m/>
    <s v="MANAULLY OPENED TRANSFORMER FUSE AT P98942 FOR POLE REPLACEMENT."/>
    <x v="0"/>
    <s v="Maintenance"/>
    <s v="Review Complete"/>
    <x v="0"/>
    <s v="South Lake"/>
    <x v="3"/>
    <x v="0"/>
    <n v="5"/>
    <n v="49165"/>
    <n v="2411"/>
    <n v="5.3919535462463707E-3"/>
    <n v="1.9142264620489422"/>
    <n v="2.6441574290653918E-4"/>
    <n v="9.3871656666327671E-2"/>
  </r>
  <r>
    <n v="231070976"/>
    <s v="TPZ1202"/>
    <d v="2025-04-14T00:00:00"/>
    <s v="Q2"/>
    <d v="1899-12-30T14:10:00"/>
    <d v="1899-12-30T18:25:00"/>
    <d v="1899-12-30T04:15:00"/>
    <n v="4"/>
    <n v="15"/>
    <n v="255"/>
    <n v="6"/>
    <n v="1530"/>
    <m/>
    <s v="MANUALLY OPENED 15 AMP FUSE P286985 US HWY 395 TO REBUILD TAP"/>
    <x v="0"/>
    <s v="Maintenance"/>
    <s v="Review Complete"/>
    <x v="0"/>
    <s v="South Lake"/>
    <x v="3"/>
    <x v="0"/>
    <n v="2"/>
    <n v="49165"/>
    <n v="727"/>
    <n v="8.253094910591471E-3"/>
    <n v="2.1045392022008254"/>
    <n v="1.2203803518763347E-4"/>
    <n v="3.1119698972846537E-2"/>
  </r>
  <r>
    <n v="231071036"/>
    <s v="TPZ1202"/>
    <d v="2025-04-15T00:00:00"/>
    <s v="Q2"/>
    <d v="1899-12-30T11:00:00"/>
    <d v="1899-12-30T17:45:00"/>
    <d v="1899-12-30T06:45:00"/>
    <n v="6"/>
    <n v="45"/>
    <n v="405"/>
    <n v="6"/>
    <n v="2430"/>
    <m/>
    <s v="MANUALLY OPENED 15 AMP LINE FUSE P286985 US HWY 395-TAP REBUILD"/>
    <x v="0"/>
    <s v="Maintenance"/>
    <s v="Review Complete"/>
    <x v="0"/>
    <s v="South Lake"/>
    <x v="3"/>
    <x v="0"/>
    <n v="3"/>
    <n v="49165"/>
    <n v="727"/>
    <n v="8.253094910591471E-3"/>
    <n v="3.3425034387895463"/>
    <n v="1.2203803518763347E-4"/>
    <n v="4.942540425099156E-2"/>
  </r>
  <r>
    <n v="231071202"/>
    <s v="TPZ1202"/>
    <d v="2025-04-17T00:00:00"/>
    <s v="Q2"/>
    <d v="1899-12-30T11:00:00"/>
    <d v="1899-12-30T15:26:00"/>
    <d v="1899-12-30T04:26:00"/>
    <n v="4"/>
    <n v="26"/>
    <n v="266"/>
    <n v="2"/>
    <n v="532.19999999999902"/>
    <m/>
    <s v="MANUALLY OPENED LINE FUSE P293569 US HIGHWAY 395, REBUILD TAP"/>
    <x v="0"/>
    <s v="Maintenance"/>
    <s v="Review Complete"/>
    <x v="0"/>
    <s v="South Lake"/>
    <x v="3"/>
    <x v="0"/>
    <n v="5"/>
    <n v="49165"/>
    <n v="727"/>
    <n v="2.751031636863824E-3"/>
    <n v="0.73204951856946221"/>
    <n v="4.0679345062544491E-5"/>
    <n v="1.082477372114307E-2"/>
  </r>
  <r>
    <n v="231071207"/>
    <s v="TPZ1202"/>
    <d v="2025-04-17T00:00:00"/>
    <s v="Q2"/>
    <d v="1899-12-30T11:00:00"/>
    <d v="1899-12-30T15:45:00"/>
    <d v="1899-12-30T04:45:00"/>
    <n v="4"/>
    <n v="45"/>
    <n v="285"/>
    <n v="6"/>
    <n v="1710"/>
    <m/>
    <s v="MANUALLY OPENED 15 AMP LINE FUSE P286985 US HWY 395-TAP REBUILD"/>
    <x v="0"/>
    <s v="Maintenance"/>
    <s v="Review Complete"/>
    <x v="0"/>
    <s v="South Lake"/>
    <x v="3"/>
    <x v="0"/>
    <n v="5"/>
    <n v="49165"/>
    <n v="727"/>
    <n v="8.253094910591471E-3"/>
    <n v="2.3521320495185694"/>
    <n v="1.2203803518763347E-4"/>
    <n v="3.4780840028475542E-2"/>
  </r>
  <r>
    <n v="231071336"/>
    <s v="TPZ1202"/>
    <d v="2025-04-18T00:00:00"/>
    <s v="Q2"/>
    <d v="1899-12-30T11:00:00"/>
    <d v="1899-12-30T15:30:00"/>
    <d v="1899-12-30T04:30:00"/>
    <n v="4"/>
    <n v="30"/>
    <n v="270"/>
    <n v="2"/>
    <n v="540"/>
    <m/>
    <s v="MANUALLY OPENED LINE FUSE P293569 US HWY 395-TAP REBUILD"/>
    <x v="0"/>
    <s v="Maintenance"/>
    <s v="Review Complete"/>
    <x v="0"/>
    <s v="South Lake"/>
    <x v="3"/>
    <x v="0"/>
    <n v="6"/>
    <n v="49165"/>
    <n v="727"/>
    <n v="2.751031636863824E-3"/>
    <n v="0.74277854195323245"/>
    <n v="4.0679345062544491E-5"/>
    <n v="1.0983423166887014E-2"/>
  </r>
  <r>
    <n v="231071910"/>
    <s v="TAH5201"/>
    <d v="2025-04-21T00:00:00"/>
    <s v="Q2"/>
    <d v="1899-12-30T12:00:00"/>
    <d v="1899-12-30T14:50:00"/>
    <d v="1899-12-30T02:50:00"/>
    <n v="2"/>
    <n v="50"/>
    <n v="170"/>
    <n v="18"/>
    <n v="3060"/>
    <m/>
    <s v="MANUALLY OPENED TRANSFORMER FUSE P232484 LASSEN DR-REPLACE P131246"/>
    <x v="0"/>
    <s v="Maintenance"/>
    <s v="Review Complete"/>
    <x v="0"/>
    <s v="North Lake"/>
    <x v="3"/>
    <x v="0"/>
    <n v="2"/>
    <n v="49165"/>
    <n v="3188"/>
    <n v="5.6461731493099125E-3"/>
    <n v="0.95984943538268508"/>
    <n v="3.6611410556290045E-4"/>
    <n v="6.2239397945693074E-2"/>
  </r>
  <r>
    <n v="231072183"/>
    <s v="MEY3200"/>
    <d v="2025-04-22T00:00:00"/>
    <s v="Q2"/>
    <d v="1899-12-30T12:20:00"/>
    <d v="1899-12-30T15:30:00"/>
    <d v="1899-12-30T03:10:00"/>
    <n v="3"/>
    <n v="10"/>
    <n v="190"/>
    <n v="84"/>
    <n v="15960"/>
    <s v="SOUTH LAKE TAHOE"/>
    <s v="MANUALLY OPENED 65 AMP LINE FUSES P135340 WINNEMUCCA AVE-REPLACE P66424 &amp;amp; P87937"/>
    <x v="0"/>
    <s v="Maintenance"/>
    <s v="Review Complete"/>
    <x v="0"/>
    <s v="South Lake"/>
    <x v="3"/>
    <x v="0"/>
    <n v="3"/>
    <n v="49165"/>
    <n v="3851"/>
    <n v="2.1812516229550764E-2"/>
    <n v="4.1443780836146455"/>
    <n v="1.7085324926268688E-3"/>
    <n v="0.32462117359910503"/>
  </r>
  <r>
    <n v="231072292"/>
    <s v="TAH7300"/>
    <d v="2025-04-23T00:00:00"/>
    <s v="Q2"/>
    <d v="1899-12-30T11:00:00"/>
    <d v="1899-12-30T13:42:00"/>
    <d v="1899-12-30T02:42:00"/>
    <n v="2"/>
    <n v="42"/>
    <n v="162"/>
    <n v="10"/>
    <n v="1620"/>
    <m/>
    <s v="MANUALLY OPENED TRANSFORMER FUSE P100189 WOODLAND DR-REPLACE OPEN WIRE"/>
    <x v="0"/>
    <s v="Maintenance"/>
    <s v="Review Complete"/>
    <x v="0"/>
    <s v="North Lake"/>
    <x v="3"/>
    <x v="0"/>
    <n v="4"/>
    <n v="49165"/>
    <n v="4479"/>
    <n v="2.2326412145568207E-3"/>
    <n v="0.36168787675820496"/>
    <n v="2.0339672531272246E-4"/>
    <n v="3.2950269500661038E-2"/>
  </r>
  <r>
    <n v="231072297"/>
    <s v="TAH7300"/>
    <d v="2025-04-23T00:00:00"/>
    <s v="Q2"/>
    <d v="1899-12-30T11:02:00"/>
    <d v="1899-12-30T13:13:00"/>
    <d v="1899-12-30T02:11:00"/>
    <n v="2"/>
    <n v="11"/>
    <n v="131"/>
    <n v="19"/>
    <n v="2488.7999999999902"/>
    <m/>
    <s v="MANUALLY OPENED TRANSFORMER FUSE P85700 CEDAR LN-REPLACED OPEN WIRE"/>
    <x v="0"/>
    <s v="Maintenance"/>
    <s v="Review Complete"/>
    <x v="0"/>
    <s v="North Lake"/>
    <x v="3"/>
    <x v="0"/>
    <n v="4"/>
    <n v="49165"/>
    <n v="4479"/>
    <n v="4.2420183076579592E-3"/>
    <n v="0.5556597454788994"/>
    <n v="3.8645377809417268E-4"/>
    <n v="5.0621376995830164E-2"/>
  </r>
  <r>
    <n v="231072325"/>
    <s v="TAH7300"/>
    <d v="2025-04-23T00:00:00"/>
    <s v="Q2"/>
    <d v="1899-12-30T13:30:00"/>
    <d v="1899-12-30T17:00:00"/>
    <d v="1899-12-30T03:30:00"/>
    <n v="3"/>
    <n v="30"/>
    <n v="210"/>
    <n v="14"/>
    <n v="2940"/>
    <m/>
    <s v="MANUALLY OPENED TRANSFORMER FUSE P115505 SNOWBIRD LOOP-REPLACED OPEN WIRE"/>
    <x v="0"/>
    <s v="Maintenance"/>
    <s v="Review Complete"/>
    <x v="0"/>
    <s v="North Lake"/>
    <x v="3"/>
    <x v="0"/>
    <n v="4"/>
    <n v="49165"/>
    <n v="4479"/>
    <n v="3.1256977003795488E-3"/>
    <n v="0.65639651707970526"/>
    <n v="2.8475541543781146E-4"/>
    <n v="5.9798637241940407E-2"/>
  </r>
  <r>
    <n v="231072333"/>
    <s v="TAH7300"/>
    <d v="2025-04-23T00:00:00"/>
    <s v="Q2"/>
    <d v="1899-12-30T14:37:00"/>
    <d v="1899-12-30T17:33:00"/>
    <d v="1899-12-30T02:56:00"/>
    <n v="2"/>
    <n v="56"/>
    <n v="176"/>
    <n v="4"/>
    <n v="703.8"/>
    <m/>
    <s v="MANUALLY OPENED TRANSFORMER FUSE P100251 CREST DR-REPLACED OPEN WIRE"/>
    <x v="0"/>
    <s v="Maintenance"/>
    <s v="Review Complete"/>
    <x v="0"/>
    <s v="North Lake"/>
    <x v="3"/>
    <x v="0"/>
    <n v="4"/>
    <n v="49165"/>
    <n v="4479"/>
    <n v="8.9305648582272833E-4"/>
    <n v="0.15713328868050902"/>
    <n v="8.1358690125088982E-5"/>
    <n v="1.4315061527509406E-2"/>
  </r>
  <r>
    <n v="231072379"/>
    <s v="TAH7300"/>
    <d v="2025-04-23T00:00:00"/>
    <s v="Q2"/>
    <d v="1899-12-30T17:24:00"/>
    <d v="1899-12-30T18:35:00"/>
    <d v="1899-12-30T01:11:00"/>
    <n v="1"/>
    <n v="11"/>
    <n v="71"/>
    <n v="13"/>
    <n v="922.8"/>
    <m/>
    <s v="MANUALLY OPENED TRANSFORMER FUSE P81718 LARK DR-REPLACED OPEN WIRE"/>
    <x v="0"/>
    <s v="Maintenance"/>
    <s v="Review Complete"/>
    <x v="0"/>
    <s v="North Lake"/>
    <x v="3"/>
    <x v="0"/>
    <n v="4"/>
    <n v="49165"/>
    <n v="4479"/>
    <n v="2.902433578923867E-3"/>
    <n v="0.20602813127930342"/>
    <n v="2.6441574290653918E-4"/>
    <n v="1.8769449811858029E-2"/>
  </r>
  <r>
    <n v="231072396"/>
    <s v="TAH7300"/>
    <d v="2025-04-23T00:00:00"/>
    <s v="Q2"/>
    <d v="1899-12-30T23:19:48"/>
    <d v="1899-12-30T04:30:00"/>
    <d v="1899-12-30T05:10:00"/>
    <n v="5"/>
    <n v="10"/>
    <n v="310.2"/>
    <n v="5"/>
    <n v="1551"/>
    <m/>
    <s v="MANUALLY OPENED 20 AMP LINE FUSE P8531 STATE HWY 89-REPLACED P92494 &amp;amp; INSTALLED NEW POLE BETWEEN P92494 &amp;amp; P92495"/>
    <x v="0"/>
    <s v="Maintenance"/>
    <s v="Review Complete"/>
    <x v="0"/>
    <s v="North Lake"/>
    <x v="3"/>
    <x v="0"/>
    <n v="4"/>
    <n v="49165"/>
    <n v="4479"/>
    <n v="1.1163206072784104E-3"/>
    <n v="0.3462826523777629"/>
    <n v="1.0169836265636123E-4"/>
    <n v="3.1546832096003258E-2"/>
  </r>
  <r>
    <n v="231072423"/>
    <s v="TAH7300"/>
    <d v="2025-04-24T00:00:00"/>
    <s v="Q2"/>
    <d v="1899-12-30T11:42:00"/>
    <d v="1899-12-30T15:40:00"/>
    <d v="1899-12-30T03:58:00"/>
    <n v="3"/>
    <n v="58"/>
    <n v="238"/>
    <n v="30"/>
    <n v="7140"/>
    <m/>
    <s v="MANUALLY OPENED LINE FUSE P296726 FLICKER AVE-REPLACE OPEN WIRE"/>
    <x v="0"/>
    <s v="Maintenance"/>
    <s v="Review Complete"/>
    <x v="0"/>
    <s v="North Lake"/>
    <x v="3"/>
    <x v="0"/>
    <n v="5"/>
    <n v="49165"/>
    <n v="4479"/>
    <n v="6.6979236436704621E-3"/>
    <n v="1.59410582719357"/>
    <n v="6.1019017593816739E-4"/>
    <n v="0.14522526187328383"/>
  </r>
  <r>
    <n v="231072507"/>
    <s v="MEY3300"/>
    <d v="2025-04-25T00:00:00"/>
    <s v="Q2"/>
    <d v="1899-12-30T03:15:00"/>
    <d v="1899-12-30T04:50:28"/>
    <d v="1899-12-30T01:35:00"/>
    <n v="1"/>
    <n v="35"/>
    <n v="95.47"/>
    <n v="11"/>
    <n v="1050"/>
    <m/>
    <s v="REPLACED LEAKING TRANSFORMER P120347 TOPPEWETAH ST"/>
    <x v="1"/>
    <s v="Corrosion/Decay"/>
    <s v="Review Complete"/>
    <x v="1"/>
    <s v="South Lake"/>
    <x v="3"/>
    <x v="0"/>
    <n v="6"/>
    <n v="49165"/>
    <n v="3628"/>
    <n v="3.031973539140022E-3"/>
    <n v="0.2894156560088203"/>
    <n v="2.2373639784399471E-4"/>
    <n v="2.1356656157835857E-2"/>
  </r>
  <r>
    <n v="231072540"/>
    <s v="TAH7300"/>
    <d v="2025-04-25T00:00:00"/>
    <s v="Q2"/>
    <d v="1899-12-30T11:06:00"/>
    <d v="1899-12-30T16:12:00"/>
    <d v="1899-12-30T05:06:00"/>
    <n v="5"/>
    <n v="6"/>
    <n v="306"/>
    <n v="4"/>
    <n v="1224"/>
    <m/>
    <s v="MANUALLY OPENED TRANSFORMER FUSES P105231 LAKEVIEW DR-REPLACE OPEN WIRE"/>
    <x v="0"/>
    <s v="Maintenance"/>
    <s v="Review Complete"/>
    <x v="0"/>
    <s v="North Lake"/>
    <x v="3"/>
    <x v="0"/>
    <n v="6"/>
    <n v="49165"/>
    <n v="4479"/>
    <n v="8.9305648582272833E-4"/>
    <n v="0.27327528466175488"/>
    <n v="8.1358690125088982E-5"/>
    <n v="2.489575917827723E-2"/>
  </r>
  <r>
    <n v="231073303"/>
    <s v="MULLER1296"/>
    <d v="2025-04-29T00:00:00"/>
    <s v="Q2"/>
    <d v="1899-12-30T13:08:00"/>
    <d v="1899-12-30T17:25:00"/>
    <d v="1899-12-30T04:17:00"/>
    <n v="4"/>
    <n v="17"/>
    <n v="257"/>
    <n v="16"/>
    <n v="4111.8"/>
    <s v="MARKLEEVILLE"/>
    <s v="MANUALLY OPENED LINE FUSE P117493 PINION RD-POLE REPLACEMENT"/>
    <x v="0"/>
    <s v="Maintenance"/>
    <s v="Review Complete"/>
    <x v="0"/>
    <s v="South Lake"/>
    <x v="3"/>
    <x v="0"/>
    <n v="3"/>
    <n v="49165"/>
    <n v="641"/>
    <n v="2.4960998439937598E-2"/>
    <n v="6.4146645865834637"/>
    <n v="3.2543476050035593E-4"/>
    <n v="8.3632665514085228E-2"/>
  </r>
  <r>
    <n v="231074773"/>
    <s v="TAH7300"/>
    <d v="2025-04-30T00:00:00"/>
    <s v="Q2"/>
    <d v="1899-12-30T11:05:00"/>
    <d v="1899-12-30T11:48:00"/>
    <d v="1899-12-30T00:43:00"/>
    <n v="0"/>
    <n v="43"/>
    <n v="43"/>
    <n v="1"/>
    <n v="43.199999999999903"/>
    <m/>
    <s v="MANUALLY OPENED TRANSFORMER FUSE P275814 FOREST VIEW DR-REPLACE OPEN WIRE"/>
    <x v="0"/>
    <s v="Maintenance"/>
    <s v="Review Complete"/>
    <x v="0"/>
    <s v="North Lake"/>
    <x v="3"/>
    <x v="0"/>
    <n v="4"/>
    <n v="49165"/>
    <n v="4479"/>
    <n v="2.2326412145568208E-4"/>
    <n v="9.6450100468854442E-3"/>
    <n v="2.0339672531272246E-5"/>
    <n v="8.7867385335095908E-4"/>
  </r>
  <r>
    <n v="231075048"/>
    <s v="MEY3200"/>
    <d v="2025-04-30T00:00:00"/>
    <s v="Q2"/>
    <d v="1899-12-30T16:20:00"/>
    <d v="1899-12-30T17:22:00"/>
    <d v="1899-12-30T01:02:00"/>
    <n v="1"/>
    <n v="2"/>
    <n v="62"/>
    <n v="16"/>
    <n v="991.8"/>
    <m/>
    <s v="MANUALLY OPENED TRANSFORMER FUSE P77123 RAINBOW DR-REPLACE LEAKING TRANSFORMER"/>
    <x v="0"/>
    <s v="Maintenance"/>
    <s v="Review Complete"/>
    <x v="0"/>
    <s v="South Lake"/>
    <x v="3"/>
    <x v="0"/>
    <n v="4"/>
    <n v="49165"/>
    <n v="3851"/>
    <n v="4.1547649961049078E-3"/>
    <n v="0.25754349519605296"/>
    <n v="3.2543476050035593E-4"/>
    <n v="2.0172887216515813E-2"/>
  </r>
  <r>
    <n v="120049496"/>
    <s v="TAH7300"/>
    <d v="2025-05-01T00:00:00"/>
    <s v="Q2"/>
    <d v="1899-12-30T11:00:00"/>
    <d v="1899-12-30T12:54:00"/>
    <d v="1899-12-30T01:54:00"/>
    <n v="1"/>
    <n v="54"/>
    <n v="114"/>
    <n v="13"/>
    <n v="1482"/>
    <m/>
    <s v="MANUALLY OPENED TRANSFORMER FUSE P115683 ANTELOPE WAY-REPLACE OPEN WIRE"/>
    <x v="0"/>
    <s v="Maintenance"/>
    <s v="Review Complete"/>
    <x v="0"/>
    <s v="North Lake"/>
    <x v="4"/>
    <x v="0"/>
    <n v="5"/>
    <n v="49165"/>
    <n v="4479"/>
    <n v="2.902433578923867E-3"/>
    <n v="0.33087742799732084"/>
    <n v="2.6441574290653918E-4"/>
    <n v="3.0143394691345471E-2"/>
  </r>
  <r>
    <n v="231076383"/>
    <s v="TAH7300"/>
    <d v="2025-05-01T00:00:00"/>
    <s v="Q2"/>
    <d v="1899-12-30T13:09:00"/>
    <d v="1899-12-30T15:39:00"/>
    <d v="1899-12-30T02:30:00"/>
    <n v="2"/>
    <n v="30"/>
    <n v="150"/>
    <n v="3"/>
    <n v="450"/>
    <m/>
    <s v="MANUALLY OPENED TRANSFORMER FUSES P99233 PLACER ST-REPLACE OPEN WIRE"/>
    <x v="0"/>
    <s v="Maintenance"/>
    <s v="Review Complete"/>
    <x v="0"/>
    <s v="North Lake"/>
    <x v="4"/>
    <x v="0"/>
    <n v="5"/>
    <n v="49165"/>
    <n v="4479"/>
    <n v="6.6979236436704619E-4"/>
    <n v="0.10046885465505694"/>
    <n v="6.1019017593816737E-5"/>
    <n v="9.1528526390725114E-3"/>
  </r>
  <r>
    <n v="231076388"/>
    <s v="TAH7300"/>
    <d v="2025-05-01T00:00:00"/>
    <s v="Q2"/>
    <d v="1899-12-30T13:19:00"/>
    <d v="1899-12-30T15:25:00"/>
    <d v="1899-12-30T02:06:00"/>
    <n v="2"/>
    <n v="6"/>
    <n v="126"/>
    <n v="9"/>
    <n v="1134"/>
    <m/>
    <s v="MANUALLY OPENED TRANSFORMER FUSES P99236 PLACER ST-REPLACE OPEN WIRE"/>
    <x v="0"/>
    <s v="Maintenance"/>
    <s v="Review Complete"/>
    <x v="0"/>
    <s v="North Lake"/>
    <x v="4"/>
    <x v="0"/>
    <n v="5"/>
    <n v="49165"/>
    <n v="4479"/>
    <n v="2.0093770931011385E-3"/>
    <n v="0.25318151373074349"/>
    <n v="1.8305705278145022E-4"/>
    <n v="2.3065188650462729E-2"/>
  </r>
  <r>
    <n v="120049672"/>
    <s v="MEY3300"/>
    <d v="2025-05-02T00:00:00"/>
    <s v="Q2"/>
    <d v="1899-12-30T01:15:04"/>
    <d v="1899-12-30T07:02:22"/>
    <d v="1899-12-30T05:47:00"/>
    <n v="5"/>
    <n v="47"/>
    <n v="347.28"/>
    <n v="921"/>
    <n v="68073"/>
    <s v="SOUTH LAKE TAHOE"/>
    <s v="MANUALLY OPENED PTR 3300-R3 FOR PLANNED WORK P111401 REPLACEMENT.  MANUALLY OPENED 33M58 DISC.  SWITCHING TO RESTORE FROM 33-34-T1 DURING WORK."/>
    <x v="0"/>
    <s v="Maintenance"/>
    <s v="Review Complete"/>
    <x v="0"/>
    <s v="South Lake"/>
    <x v="4"/>
    <x v="0"/>
    <n v="6"/>
    <n v="49165"/>
    <n v="3628"/>
    <n v="0.25385887541345092"/>
    <n v="18.763230429988976"/>
    <n v="1.873283840130174E-2"/>
    <n v="1.3845825282212956"/>
  </r>
  <r>
    <n v="120049712"/>
    <s v="TAH7300"/>
    <d v="2025-05-02T00:00:00"/>
    <s v="Q2"/>
    <d v="1899-12-30T11:06:00"/>
    <d v="1899-12-30T12:50:00"/>
    <d v="1899-12-30T01:44:00"/>
    <n v="1"/>
    <n v="44"/>
    <n v="104"/>
    <n v="8"/>
    <n v="832.19999999999902"/>
    <m/>
    <s v="MANUALLY OPENED TRANSFORMER FUSE P73389 OLYMPIC DR-REPLACE OPEN WIRE"/>
    <x v="0"/>
    <s v="Maintenance"/>
    <s v="Review Complete"/>
    <x v="0"/>
    <s v="North Lake"/>
    <x v="4"/>
    <x v="0"/>
    <n v="6"/>
    <n v="49165"/>
    <n v="4479"/>
    <n v="1.7861129716454567E-3"/>
    <n v="0.18580040187541841"/>
    <n v="1.6271738025017796E-4"/>
    <n v="1.6926675480524744E-2"/>
  </r>
  <r>
    <n v="120049734"/>
    <s v="TAH7300"/>
    <d v="2025-05-02T00:00:00"/>
    <s v="Q2"/>
    <d v="1899-12-30T12:56:00"/>
    <d v="1899-12-30T15:25:00"/>
    <d v="1899-12-30T02:29:00"/>
    <n v="2"/>
    <n v="29"/>
    <n v="149"/>
    <n v="9"/>
    <n v="1341"/>
    <m/>
    <s v="MANUALLY OPENED TRANSFORMER FUSE P77266 OLYMPIC DR-REPLACE OPEN WIRE"/>
    <x v="0"/>
    <s v="Maintenance"/>
    <s v="Review Complete"/>
    <x v="0"/>
    <s v="North Lake"/>
    <x v="4"/>
    <x v="0"/>
    <n v="6"/>
    <n v="49165"/>
    <n v="4479"/>
    <n v="2.0093770931011385E-3"/>
    <n v="0.29939718687206968"/>
    <n v="1.8305705278145022E-4"/>
    <n v="2.7275500864436083E-2"/>
  </r>
  <r>
    <n v="120049735"/>
    <s v="TAH7300"/>
    <d v="2025-05-02T00:00:00"/>
    <s v="Q2"/>
    <d v="1899-12-30T13:00:00"/>
    <d v="1899-12-30T15:37:00"/>
    <d v="1899-12-30T02:37:00"/>
    <n v="2"/>
    <n v="37"/>
    <n v="157"/>
    <n v="12"/>
    <n v="1884"/>
    <m/>
    <s v="MANUALLY OPENED TRANSFORMER FUSE P77269 OLYMPIC DR-REPLACE OPEN WIRE"/>
    <x v="0"/>
    <s v="Maintenance"/>
    <s v="Review Complete"/>
    <x v="0"/>
    <s v="North Lake"/>
    <x v="4"/>
    <x v="0"/>
    <n v="6"/>
    <n v="49165"/>
    <n v="4479"/>
    <n v="2.6791694574681848E-3"/>
    <n v="0.420629604822505"/>
    <n v="2.4407607037526695E-4"/>
    <n v="3.8319943048916914E-2"/>
  </r>
  <r>
    <n v="231077961"/>
    <s v="TAH7300"/>
    <d v="2025-05-02T00:00:00"/>
    <s v="Q2"/>
    <d v="1899-12-30T15:48:00"/>
    <d v="1899-12-30T18:24:00"/>
    <d v="1899-12-30T02:36:00"/>
    <n v="2"/>
    <n v="36"/>
    <n v="156"/>
    <n v="17"/>
    <n v="2652"/>
    <m/>
    <s v="MANUALLY OPENED TRANSFORMER FUSE P269681 OLYMPIC DR-REPLACE OPEN WIRE"/>
    <x v="0"/>
    <s v="Maintenance"/>
    <s v="Review Complete"/>
    <x v="0"/>
    <s v="North Lake"/>
    <x v="4"/>
    <x v="0"/>
    <n v="6"/>
    <n v="49165"/>
    <n v="4479"/>
    <n v="3.7954900647465951E-3"/>
    <n v="0.59209645010046885"/>
    <n v="3.4577443303162821E-4"/>
    <n v="5.3940811552933995E-2"/>
  </r>
  <r>
    <n v="120049911"/>
    <s v="TAH7300"/>
    <d v="2025-05-03T00:00:00"/>
    <s v="Q2"/>
    <d v="1899-12-30T16:01:00"/>
    <d v="1899-12-30T20:45:00"/>
    <d v="1899-12-30T04:44:00"/>
    <n v="4"/>
    <n v="44"/>
    <n v="284"/>
    <n v="42"/>
    <n v="11928"/>
    <s v="TAHOMA"/>
    <s v="BLOWN 15 AMP LINE FUSES P216281 2ND AVE-TREE FELL ONTO PRIMARY P216285 DURING VEGETATION CLEARING"/>
    <x v="2"/>
    <s v="Vegetation clearing"/>
    <s v="Review Complete"/>
    <x v="2"/>
    <s v="North Lake"/>
    <x v="4"/>
    <x v="0"/>
    <n v="7"/>
    <n v="49165"/>
    <n v="4479"/>
    <n v="9.3770931011386473E-3"/>
    <n v="2.6630944407233756"/>
    <n v="8.5426624631343439E-4"/>
    <n v="0.24261161395301536"/>
  </r>
  <r>
    <n v="231078791"/>
    <s v="TRK7202"/>
    <d v="2025-05-03T00:00:00"/>
    <s v="Q2"/>
    <d v="1899-12-30T22:21:00"/>
    <d v="1899-12-30T02:05:00"/>
    <d v="1899-12-30T03:44:00"/>
    <n v="3"/>
    <n v="44"/>
    <n v="224"/>
    <n v="3"/>
    <n v="672"/>
    <s v="TRUCKEE"/>
    <s v="BLOWN 15 AMP LINE FUSE P224058 RIVER RD-SQUIRREL CONTACT, DURING PATROL, A BROKEN CROSSARM P29394 RIVER RD WAS FOUND"/>
    <x v="3"/>
    <s v="Squirrel"/>
    <s v="Review Complete"/>
    <x v="1"/>
    <s v="North Lake"/>
    <x v="4"/>
    <x v="0"/>
    <n v="7"/>
    <n v="49165"/>
    <n v="151"/>
    <n v="1.9867549668874173E-2"/>
    <n v="4.4503311258278142"/>
    <n v="6.1019017593816737E-5"/>
    <n v="1.366825994101495E-2"/>
  </r>
  <r>
    <n v="120050015"/>
    <s v="KBH5200"/>
    <d v="2025-05-05T00:00:00"/>
    <s v="Q2"/>
    <d v="1899-12-30T11:00:00"/>
    <d v="1899-12-30T12:52:00"/>
    <d v="1899-12-30T01:52:00"/>
    <n v="1"/>
    <n v="52"/>
    <n v="112"/>
    <n v="9"/>
    <n v="1008"/>
    <m/>
    <s v="MANUALLY OPENED TRANSFORMER FUSE P236658 N RIDGE DR-REPLACE OPEN WIRE"/>
    <x v="0"/>
    <s v="Maintenance"/>
    <s v="Review Complete"/>
    <x v="0"/>
    <s v="North Lake"/>
    <x v="4"/>
    <x v="0"/>
    <n v="2"/>
    <n v="49165"/>
    <n v="2902"/>
    <n v="3.1013094417643005E-3"/>
    <n v="0.34734665747760163"/>
    <n v="1.8305705278145022E-4"/>
    <n v="2.0502389911522423E-2"/>
  </r>
  <r>
    <n v="120050016"/>
    <s v="KBH5200"/>
    <d v="2025-05-05T00:00:00"/>
    <s v="Q2"/>
    <d v="1899-12-30T11:00:00"/>
    <d v="1899-12-30T12:50:00"/>
    <d v="1899-12-30T01:50:00"/>
    <n v="1"/>
    <n v="50"/>
    <n v="110"/>
    <n v="6"/>
    <n v="660"/>
    <m/>
    <s v="MANUALLY OPENED TRANSFORMER FUSE P96794 N RIDGE DR-REPLACE OPEN WIRE"/>
    <x v="0"/>
    <s v="Maintenance"/>
    <s v="Review Complete"/>
    <x v="0"/>
    <s v="North Lake"/>
    <x v="4"/>
    <x v="0"/>
    <n v="2"/>
    <n v="49165"/>
    <n v="2902"/>
    <n v="2.0675396278428669E-3"/>
    <n v="0.22742935906271536"/>
    <n v="1.2203803518763347E-4"/>
    <n v="1.3424183870639683E-2"/>
  </r>
  <r>
    <n v="120050033"/>
    <s v="SQV7201"/>
    <d v="2025-05-05T00:00:00"/>
    <s v="Q2"/>
    <d v="1899-12-30T11:57:00"/>
    <d v="1899-12-30T13:33:00"/>
    <d v="1899-12-30T01:36:00"/>
    <n v="1"/>
    <n v="36"/>
    <n v="96"/>
    <n v="14"/>
    <n v="1344"/>
    <m/>
    <s v="MANUALLY OPENED TRANSFORMER FUSE P115872 BEAR CREEK DR-REPLACE OPEN WIRE"/>
    <x v="0"/>
    <s v="Maintenance"/>
    <s v="Review Complete"/>
    <x v="0"/>
    <s v="North Lake"/>
    <x v="4"/>
    <x v="0"/>
    <n v="2"/>
    <n v="49165"/>
    <n v="743"/>
    <n v="1.8842530282637954E-2"/>
    <n v="1.8088829071332435"/>
    <n v="2.8475541543781146E-4"/>
    <n v="2.7336519882029901E-2"/>
  </r>
  <r>
    <n v="231079063"/>
    <s v="KBH5200"/>
    <d v="2025-05-05T00:00:00"/>
    <s v="Q2"/>
    <d v="1899-12-30T13:08:00"/>
    <d v="1899-12-30T14:38:00"/>
    <d v="1899-12-30T01:30:00"/>
    <n v="1"/>
    <n v="30"/>
    <n v="90"/>
    <n v="8"/>
    <n v="720"/>
    <m/>
    <s v="MANUALLY OPENED TRANSFORMER FUSE P292097 N RIDGE DR-REPLACE OPEN WIRE"/>
    <x v="0"/>
    <s v="Maintenance"/>
    <s v="Review Complete"/>
    <x v="0"/>
    <s v="North Lake"/>
    <x v="4"/>
    <x v="0"/>
    <n v="2"/>
    <n v="49165"/>
    <n v="2902"/>
    <n v="2.7567195037904893E-3"/>
    <n v="0.24810475534114404"/>
    <n v="1.6271738025017796E-4"/>
    <n v="1.4644564222516018E-2"/>
  </r>
  <r>
    <n v="120050065"/>
    <s v="SQV7201"/>
    <d v="2025-05-05T00:00:00"/>
    <s v="Q2"/>
    <d v="1899-12-30T14:19:00"/>
    <d v="1899-12-30T16:29:00"/>
    <d v="1899-12-30T02:10:00"/>
    <n v="2"/>
    <n v="10"/>
    <n v="130"/>
    <n v="10"/>
    <n v="1300.2"/>
    <m/>
    <s v="MANUALLY OPENED TRANSFORMER FUSE P206081 BEAR CREEK DR-REPLACE OPEN WIRE"/>
    <x v="0"/>
    <s v="Maintenance"/>
    <s v="Review Complete"/>
    <x v="0"/>
    <s v="North Lake"/>
    <x v="4"/>
    <x v="0"/>
    <n v="2"/>
    <n v="49165"/>
    <n v="743"/>
    <n v="1.3458950201884253E-2"/>
    <n v="1.7499327052489906"/>
    <n v="2.0339672531272246E-4"/>
    <n v="2.6445642225160177E-2"/>
  </r>
  <r>
    <n v="120050064"/>
    <s v="KBH5200"/>
    <d v="2025-05-05T00:00:00"/>
    <s v="Q2"/>
    <d v="1899-12-30T14:48:00"/>
    <d v="1899-12-30T17:00:00"/>
    <d v="1899-12-30T02:12:00"/>
    <n v="2"/>
    <n v="12"/>
    <n v="132"/>
    <n v="11"/>
    <n v="1452"/>
    <m/>
    <s v="MANUALLY OPENED TRANSFORMER FUSE P292095 N RIDGE DR-REPLACE OPEN WIRE"/>
    <x v="0"/>
    <s v="Maintenance"/>
    <s v="Review Complete"/>
    <x v="0"/>
    <s v="North Lake"/>
    <x v="4"/>
    <x v="0"/>
    <n v="2"/>
    <n v="49165"/>
    <n v="2902"/>
    <n v="3.7904893177119229E-3"/>
    <n v="0.50034458993797382"/>
    <n v="2.2373639784399471E-4"/>
    <n v="2.9533204515407301E-2"/>
  </r>
  <r>
    <n v="231079223"/>
    <s v="KBH5200"/>
    <d v="2025-05-06T00:00:00"/>
    <s v="Q2"/>
    <d v="1899-12-30T11:00:00"/>
    <d v="1899-12-30T13:08:00"/>
    <d v="1899-12-30T02:08:00"/>
    <n v="2"/>
    <n v="8"/>
    <n v="128"/>
    <n v="8"/>
    <n v="1024.2"/>
    <m/>
    <s v="MANUALLY OPENED TRANSFORMER FUSES P281583 WILDCHERRY LN-REPLACE OPEN WIRE"/>
    <x v="0"/>
    <s v="Maintenance"/>
    <s v="Review Complete"/>
    <x v="0"/>
    <s v="North Lake"/>
    <x v="4"/>
    <x v="0"/>
    <n v="3"/>
    <n v="49165"/>
    <n v="2902"/>
    <n v="2.7567195037904893E-3"/>
    <n v="0.35292901447277741"/>
    <n v="1.6271738025017796E-4"/>
    <n v="2.0831892606529036E-2"/>
  </r>
  <r>
    <n v="231079227"/>
    <s v="KBH5200"/>
    <d v="2025-05-06T00:00:00"/>
    <s v="Q2"/>
    <d v="1899-12-30T11:00:00"/>
    <d v="1899-12-30T13:08:00"/>
    <d v="1899-12-30T02:08:00"/>
    <n v="2"/>
    <n v="8"/>
    <n v="128"/>
    <n v="8"/>
    <n v="1024.2"/>
    <m/>
    <s v="MANUALLY OPENED TRANSFORMER FUSES P292094 WILDCHERRY LN-REPLACE OPEN WIRE"/>
    <x v="0"/>
    <s v="Maintenance"/>
    <s v="Review Complete"/>
    <x v="0"/>
    <s v="North Lake"/>
    <x v="4"/>
    <x v="0"/>
    <n v="3"/>
    <n v="49165"/>
    <n v="2902"/>
    <n v="2.7567195037904893E-3"/>
    <n v="0.35292901447277741"/>
    <n v="1.6271738025017796E-4"/>
    <n v="2.0831892606529036E-2"/>
  </r>
  <r>
    <n v="231079236"/>
    <s v="KBH5200"/>
    <d v="2025-05-06T00:00:00"/>
    <s v="Q2"/>
    <d v="1899-12-30T11:06:00"/>
    <d v="1899-12-30T13:32:00"/>
    <d v="1899-12-30T02:26:00"/>
    <n v="2"/>
    <n v="26"/>
    <n v="146"/>
    <n v="12"/>
    <n v="1752"/>
    <m/>
    <s v="MANUALLY OPENED TRANSFORMER FUSES P81466 WOODCHUCK DR-REPLACE OPEN WIRE"/>
    <x v="0"/>
    <s v="Maintenance"/>
    <s v="Review Complete"/>
    <x v="0"/>
    <s v="North Lake"/>
    <x v="4"/>
    <x v="0"/>
    <n v="3"/>
    <n v="49165"/>
    <n v="2902"/>
    <n v="4.1350792556857337E-3"/>
    <n v="0.60372157133011717"/>
    <n v="2.4407607037526695E-4"/>
    <n v="3.5635106274788976E-2"/>
  </r>
  <r>
    <n v="231079242"/>
    <s v="KBH5200"/>
    <d v="2025-05-06T00:00:00"/>
    <s v="Q2"/>
    <d v="1899-12-30T11:06:00"/>
    <d v="1899-12-30T13:32:00"/>
    <d v="1899-12-30T02:26:00"/>
    <n v="2"/>
    <n v="26"/>
    <n v="146"/>
    <n v="17"/>
    <n v="2482.1999999999998"/>
    <m/>
    <s v="MANUALLY OPENED TRANSFORMER FUSES P81468 WOODCHUCK DR-REPLACE OPEN WIRE"/>
    <x v="0"/>
    <s v="Maintenance"/>
    <s v="Review Complete"/>
    <x v="0"/>
    <s v="North Lake"/>
    <x v="4"/>
    <x v="0"/>
    <n v="3"/>
    <n v="49165"/>
    <n v="2902"/>
    <n v="5.8580289455547902E-3"/>
    <n v="0.85534114403859396"/>
    <n v="3.4577443303162821E-4"/>
    <n v="5.0487135157123969E-2"/>
  </r>
  <r>
    <n v="120050240"/>
    <s v="KBH5200"/>
    <d v="2025-05-07T00:00:00"/>
    <s v="Q2"/>
    <d v="1899-12-30T11:03:00"/>
    <d v="1899-12-30T14:24:00"/>
    <d v="1899-12-30T03:21:00"/>
    <n v="3"/>
    <n v="21"/>
    <n v="201"/>
    <n v="8"/>
    <n v="1608"/>
    <m/>
    <s v="MANUALLY OPENED TRANSFORMER FUSE P61481 TERRACE AVE-REPLACE OPEN WIRE"/>
    <x v="0"/>
    <s v="Maintenance"/>
    <s v="Review Complete"/>
    <x v="0"/>
    <s v="North Lake"/>
    <x v="4"/>
    <x v="0"/>
    <n v="4"/>
    <n v="49165"/>
    <n v="2902"/>
    <n v="2.7567195037904893E-3"/>
    <n v="0.55410062026188833"/>
    <n v="1.6271738025017796E-4"/>
    <n v="3.2706193430285774E-2"/>
  </r>
  <r>
    <n v="120050238"/>
    <s v="POR3200"/>
    <d v="2025-05-07T00:00:00"/>
    <s v="Q2"/>
    <d v="1899-12-30T11:04:00"/>
    <d v="1899-12-30T18:00:00"/>
    <d v="1899-12-30T06:56:00"/>
    <n v="6"/>
    <n v="56"/>
    <n v="416"/>
    <n v="56"/>
    <n v="23296.199999999899"/>
    <s v="PORTOLA"/>
    <s v="MANUALLY OPENED 140A FUSES P193853 TO LIFT TAPS AT P193849 FOR RT CLEARANCE# 1061 - MAINTENANCE POLE AND CROSS ARM REPLACEMENTS"/>
    <x v="0"/>
    <s v="Maintenance"/>
    <s v="Review Complete"/>
    <x v="0"/>
    <s v="North Lake"/>
    <x v="4"/>
    <x v="0"/>
    <n v="4"/>
    <n v="49165"/>
    <n v="1214"/>
    <n v="4.6128500823723231E-2"/>
    <n v="19.189621087314578"/>
    <n v="1.1390216617512459E-3"/>
    <n v="0.47383707922302243"/>
  </r>
  <r>
    <n v="120050239"/>
    <s v="KBH5200"/>
    <d v="2025-05-07T00:00:00"/>
    <s v="Q2"/>
    <d v="1899-12-30T11:10:00"/>
    <d v="1899-12-30T14:20:00"/>
    <d v="1899-12-30T03:10:00"/>
    <n v="3"/>
    <n v="10"/>
    <n v="190"/>
    <n v="7"/>
    <n v="1330.2"/>
    <m/>
    <s v="MANUALLY OPENED TRANSFORMER FUSE P45306 TERRACE AVE-REPLACE OPEN WIRE"/>
    <x v="0"/>
    <s v="Maintenance"/>
    <s v="Review Complete"/>
    <x v="0"/>
    <s v="North Lake"/>
    <x v="4"/>
    <x v="0"/>
    <n v="4"/>
    <n v="49165"/>
    <n v="2902"/>
    <n v="2.4121295658166781E-3"/>
    <n v="0.45837353549276361"/>
    <n v="1.4237770771890573E-4"/>
    <n v="2.7055832401098344E-2"/>
  </r>
  <r>
    <n v="231079471"/>
    <s v="KBH5200"/>
    <d v="2025-05-07T00:00:00"/>
    <s v="Q2"/>
    <d v="1899-12-30T14:54:00"/>
    <d v="1899-12-30T16:11:00"/>
    <d v="1899-12-30T01:17:00"/>
    <n v="1"/>
    <n v="17"/>
    <n v="77"/>
    <n v="9"/>
    <n v="693"/>
    <m/>
    <s v="MANUALLY OPENED TRANSFORMER FUSE P68501 NEVADA ST-REPLACE OPEN WIRE"/>
    <x v="0"/>
    <s v="Maintenance"/>
    <s v="Review Complete"/>
    <x v="0"/>
    <s v="North Lake"/>
    <x v="4"/>
    <x v="0"/>
    <n v="4"/>
    <n v="49165"/>
    <n v="2902"/>
    <n v="3.1013094417643005E-3"/>
    <n v="0.23880082701585115"/>
    <n v="1.8305705278145022E-4"/>
    <n v="1.4095393064171667E-2"/>
  </r>
  <r>
    <n v="231079492"/>
    <s v="KBH5200"/>
    <d v="2025-05-07T00:00:00"/>
    <s v="Q2"/>
    <d v="1899-12-30T16:23:00"/>
    <d v="1899-12-30T17:09:00"/>
    <d v="1899-12-30T00:46:00"/>
    <n v="0"/>
    <n v="46"/>
    <n v="46"/>
    <n v="6"/>
    <n v="276"/>
    <m/>
    <s v="MANUALLY OPENED TRANSFORMER FUSE P68504 NEVADA ST-REPLACE OPEN WIRE"/>
    <x v="0"/>
    <s v="Maintenance"/>
    <s v="Review Complete"/>
    <x v="0"/>
    <s v="North Lake"/>
    <x v="4"/>
    <x v="0"/>
    <n v="4"/>
    <n v="49165"/>
    <n v="2902"/>
    <n v="2.0675396278428669E-3"/>
    <n v="9.510682288077188E-2"/>
    <n v="1.2203803518763347E-4"/>
    <n v="5.6137496186311397E-3"/>
  </r>
  <r>
    <n v="120050291"/>
    <s v="TAH5201"/>
    <d v="2025-05-07T00:00:00"/>
    <s v="Q2"/>
    <d v="1899-12-30T19:35:52"/>
    <d v="1899-12-30T06:35:48"/>
    <d v="1899-12-30T10:59:00"/>
    <n v="10"/>
    <n v="59"/>
    <n v="659.95"/>
    <n v="263"/>
    <n v="89980.800000000003"/>
    <s v="TAHOE CITY"/>
    <s v="BLOWN 40A RISER FUSE (1 OF 3) P140177 LAKE FOREST RD - MANUALLY OPENED OTHER TWO FUSES - MADE OPEN AT GLEN BAIRD - FAILED CABLE ON GLEN BAIRD AT VAULT 1791"/>
    <x v="1"/>
    <s v="Corrosion/Decay"/>
    <s v="Review Complete"/>
    <x v="1"/>
    <s v="North Lake"/>
    <x v="4"/>
    <x v="0"/>
    <n v="4"/>
    <n v="49165"/>
    <n v="3188"/>
    <n v="8.249686323713927E-2"/>
    <n v="28.224843161856963"/>
    <n v="5.3493338757246009E-3"/>
    <n v="1.8301800061019018"/>
  </r>
  <r>
    <n v="120050293"/>
    <s v="MEY3200"/>
    <d v="2025-05-07T00:00:00"/>
    <s v="Q2"/>
    <d v="1899-12-30T23:16:00"/>
    <d v="1899-12-30T05:25:49"/>
    <d v="1899-12-30T06:09:00"/>
    <n v="6"/>
    <n v="9"/>
    <n v="369.8"/>
    <n v="544"/>
    <n v="201180"/>
    <s v="SOUTH LAKE TAHOE"/>
    <s v="MANUALLY OPENED VFI-903-75 'B' POS L/B AT VENICE DR FOR REPLACEMENT OF OS-900 WITH LJE"/>
    <x v="0"/>
    <s v="Maintenance"/>
    <s v="Review Complete"/>
    <x v="0"/>
    <s v="South Lake"/>
    <x v="4"/>
    <x v="0"/>
    <n v="4"/>
    <n v="49165"/>
    <n v="3851"/>
    <n v="0.14126200986756687"/>
    <n v="52.240976369774081"/>
    <n v="1.1064781857012103E-2"/>
    <n v="4.0919353198413502"/>
  </r>
  <r>
    <n v="231079599"/>
    <s v="KBH5200"/>
    <d v="2025-05-08T00:00:00"/>
    <s v="Q2"/>
    <d v="1899-12-30T11:56:00"/>
    <d v="1899-12-30T14:05:00"/>
    <d v="1899-12-30T02:09:00"/>
    <n v="2"/>
    <n v="9"/>
    <n v="129"/>
    <n v="7"/>
    <n v="903"/>
    <m/>
    <s v="MANUALLY OPENED P291799 REPLACE OPEN WIRE - PLANNED OUTAGE"/>
    <x v="0"/>
    <s v="Maintenance"/>
    <s v="Review Complete"/>
    <x v="0"/>
    <s v="North Lake"/>
    <x v="4"/>
    <x v="0"/>
    <n v="5"/>
    <n v="49165"/>
    <n v="2902"/>
    <n v="2.4121295658166781E-3"/>
    <n v="0.3111647139903515"/>
    <n v="1.4237770771890573E-4"/>
    <n v="1.8366724295738837E-2"/>
  </r>
  <r>
    <n v="231079602"/>
    <s v="KBH5200"/>
    <d v="2025-05-08T00:00:00"/>
    <s v="Q2"/>
    <d v="1899-12-30T12:00:00"/>
    <d v="1899-12-30T14:05:00"/>
    <d v="1899-12-30T02:05:00"/>
    <n v="2"/>
    <n v="5"/>
    <n v="125"/>
    <n v="7"/>
    <n v="874.8"/>
    <m/>
    <s v="MANUALLY OPENED P232345  REPLACE OPEN WIRE - PLANNED OUTAGE"/>
    <x v="0"/>
    <s v="Maintenance"/>
    <s v="Review Complete"/>
    <x v="0"/>
    <s v="North Lake"/>
    <x v="4"/>
    <x v="0"/>
    <n v="5"/>
    <n v="49165"/>
    <n v="2902"/>
    <n v="2.4121295658166781E-3"/>
    <n v="0.30144727773948998"/>
    <n v="1.4237770771890573E-4"/>
    <n v="1.779314553035696E-2"/>
  </r>
  <r>
    <n v="120050416"/>
    <s v="KBH5200"/>
    <d v="2025-05-09T00:00:00"/>
    <s v="Q2"/>
    <d v="1899-12-30T11:18:00"/>
    <d v="1899-12-30T13:15:00"/>
    <d v="1899-12-30T01:57:00"/>
    <n v="1"/>
    <n v="57"/>
    <n v="117"/>
    <n v="2"/>
    <n v="234"/>
    <m/>
    <s v="MANUALLY OPENED TRANSFORMER FUSE P183396 MOUNTAIN CIR-REPLACE OPEN WIRE"/>
    <x v="0"/>
    <s v="Maintenance"/>
    <s v="Review Complete"/>
    <x v="0"/>
    <s v="North Lake"/>
    <x v="4"/>
    <x v="0"/>
    <n v="6"/>
    <n v="49165"/>
    <n v="2902"/>
    <n v="6.8917987594762232E-4"/>
    <n v="8.0634045485871816E-2"/>
    <n v="4.0679345062544491E-5"/>
    <n v="4.7594833723177054E-3"/>
  </r>
  <r>
    <n v="120050417"/>
    <s v="KBH5200"/>
    <d v="2025-05-09T00:00:00"/>
    <s v="Q2"/>
    <d v="1899-12-30T11:26:00"/>
    <d v="1899-12-30T13:25:00"/>
    <d v="1899-12-30T01:59:00"/>
    <n v="1"/>
    <n v="59"/>
    <n v="119"/>
    <n v="3"/>
    <n v="357"/>
    <m/>
    <s v="MANUALLY OPENED TRANSFORMER FUSE P183397 MOUNTAIN CIR-REPLACE OPEN WIRE"/>
    <x v="0"/>
    <s v="Maintenance"/>
    <s v="Review Complete"/>
    <x v="0"/>
    <s v="North Lake"/>
    <x v="4"/>
    <x v="0"/>
    <n v="6"/>
    <n v="49165"/>
    <n v="2902"/>
    <n v="1.0337698139214334E-3"/>
    <n v="0.12301860785665059"/>
    <n v="6.1019017593816737E-5"/>
    <n v="7.2612630936641923E-3"/>
  </r>
  <r>
    <n v="231079745"/>
    <s v="MEY3100"/>
    <d v="2025-05-09T00:00:00"/>
    <s v="Q2"/>
    <d v="1899-12-30T11:50:00"/>
    <d v="1899-12-30T12:00:00"/>
    <d v="1899-12-30T00:10:00"/>
    <n v="0"/>
    <n v="10"/>
    <n v="10"/>
    <n v="14"/>
    <n v="139.80000000000001"/>
    <m/>
    <s v="MANUALLY OPENED TRANSFORMER FUSES P192841 LAKEVIEW AVE-LOAD BALANCING"/>
    <x v="0"/>
    <s v="Maintenance"/>
    <s v="Review Complete"/>
    <x v="0"/>
    <s v="South Lake"/>
    <x v="4"/>
    <x v="0"/>
    <n v="6"/>
    <n v="49165"/>
    <n v="2411"/>
    <n v="5.8067192036499382E-3"/>
    <n v="5.7984238905018672E-2"/>
    <n v="2.8475541543781146E-4"/>
    <n v="2.8434862198718604E-3"/>
  </r>
  <r>
    <n v="231079754"/>
    <s v="MEY3100"/>
    <d v="2025-05-09T00:00:00"/>
    <s v="Q2"/>
    <d v="1899-12-30T12:05:00"/>
    <d v="1899-12-30T12:11:00"/>
    <d v="1899-12-30T00:06:00"/>
    <n v="0"/>
    <n v="6"/>
    <n v="6"/>
    <n v="23"/>
    <n v="138"/>
    <m/>
    <s v="MANUALLY OPENED TRANSFORMER FUSES P192985 LAKEVIEW AVE-LOAD BALANCING"/>
    <x v="0"/>
    <s v="Maintenance"/>
    <s v="Review Complete"/>
    <x v="0"/>
    <s v="South Lake"/>
    <x v="4"/>
    <x v="0"/>
    <n v="6"/>
    <n v="49165"/>
    <n v="2411"/>
    <n v="9.53961012028204E-3"/>
    <n v="5.7237660721692243E-2"/>
    <n v="4.6781246821926166E-4"/>
    <n v="2.8068748093155699E-3"/>
  </r>
  <r>
    <n v="231079763"/>
    <s v="MEY3100"/>
    <d v="2025-05-09T00:00:00"/>
    <s v="Q2"/>
    <d v="1899-12-30T12:15:00"/>
    <d v="1899-12-30T12:31:00"/>
    <d v="1899-12-30T00:16:00"/>
    <n v="0"/>
    <n v="16"/>
    <n v="16"/>
    <n v="12"/>
    <n v="192"/>
    <m/>
    <s v="MANUALLY OPENED TRANSFORMER FUSES P293178 LAKEVIEW AVE-LOAD BALANCING"/>
    <x v="0"/>
    <s v="Maintenance"/>
    <s v="Review Complete"/>
    <x v="0"/>
    <s v="South Lake"/>
    <x v="4"/>
    <x v="0"/>
    <n v="6"/>
    <n v="49165"/>
    <n v="2411"/>
    <n v="4.9771878888428042E-3"/>
    <n v="7.9635006221484866E-2"/>
    <n v="2.4407607037526695E-4"/>
    <n v="3.9052171260042711E-3"/>
  </r>
  <r>
    <n v="231079769"/>
    <s v="MEY3100"/>
    <d v="2025-05-09T00:00:00"/>
    <s v="Q2"/>
    <d v="1899-12-30T12:38:00"/>
    <d v="1899-12-30T12:56:00"/>
    <d v="1899-12-30T00:18:00"/>
    <n v="0"/>
    <n v="18"/>
    <n v="18"/>
    <n v="23"/>
    <n v="414"/>
    <m/>
    <s v="MANUALLY OPENED TRANSFORMER FUSES P2904458 SAN FRANSICO AVE-LOAD BALANCING"/>
    <x v="0"/>
    <s v="Maintenance"/>
    <s v="Review Complete"/>
    <x v="0"/>
    <s v="South Lake"/>
    <x v="4"/>
    <x v="0"/>
    <n v="6"/>
    <n v="49165"/>
    <n v="2411"/>
    <n v="9.53961012028204E-3"/>
    <n v="0.17171298216507674"/>
    <n v="4.6781246821926166E-4"/>
    <n v="8.4206244279467109E-3"/>
  </r>
  <r>
    <n v="120050482"/>
    <s v="POR3100"/>
    <d v="2025-05-10T00:00:00"/>
    <s v="Q2"/>
    <d v="1899-12-30T18:38:00"/>
    <d v="1899-12-30T00:02:18"/>
    <d v="1899-12-30T05:24:00"/>
    <n v="5"/>
    <n v="24"/>
    <n v="324.3"/>
    <n v="1"/>
    <n v="324.60000000000002"/>
    <s v="PORTOLA"/>
    <s v="BLOWN FUSE P281378 PARK ST-FAILED CUTOUTS"/>
    <x v="1"/>
    <s v="Corrosion/Decay"/>
    <s v="Review Complete"/>
    <x v="1"/>
    <s v="North Lake"/>
    <x v="4"/>
    <x v="0"/>
    <n v="7"/>
    <n v="49165"/>
    <n v="748"/>
    <n v="1.3368983957219251E-3"/>
    <n v="0.43395721925133696"/>
    <n v="2.0339672531272246E-5"/>
    <n v="6.602257703650972E-3"/>
  </r>
  <r>
    <n v="120050557"/>
    <s v="MEY3400"/>
    <d v="2025-05-11T00:00:00"/>
    <s v="Q2"/>
    <d v="1899-12-30T17:10:00"/>
    <d v="1899-12-30T17:21:42"/>
    <d v="1899-12-30T00:11:00"/>
    <n v="0"/>
    <n v="11"/>
    <n v="11.7"/>
    <n v="264"/>
    <n v="3074.4"/>
    <s v="SOUTH LAKE TAHOE"/>
    <s v="MANUALLY OPENED 3400-R2 DUE TO 'A' PHASE OFF OF LOW SIDE OF RECLOSER - MANUALLY OPENED 3400-R1 TO SAFELY BYPASS 3400-R1"/>
    <x v="1"/>
    <s v="Corrosion/Decay"/>
    <s v="Review Complete"/>
    <x v="1"/>
    <s v="South Lake"/>
    <x v="4"/>
    <x v="0"/>
    <n v="1"/>
    <n v="49165"/>
    <n v="4066"/>
    <n v="6.4928676832267579E-2"/>
    <n v="0.75612395474667982"/>
    <n v="5.3696735482558731E-3"/>
    <n v="6.2532289230143395E-2"/>
  </r>
  <r>
    <n v="120050564"/>
    <s v="TPZ1202"/>
    <d v="2025-05-11T00:00:00"/>
    <s v="Q2"/>
    <d v="1899-12-30T19:53:00"/>
    <d v="1899-12-30T23:10:00"/>
    <d v="1899-12-30T03:17:00"/>
    <n v="3"/>
    <n v="17"/>
    <n v="197"/>
    <n v="1"/>
    <n v="196.79999999999899"/>
    <s v="WALKER"/>
    <s v="BROKEN NEUTRAL AT THE TOP OF TRANSFORMER P264126 EASTSIDE LN"/>
    <x v="1"/>
    <s v="Vibration/Loose Connection"/>
    <s v="Review Complete"/>
    <x v="1"/>
    <s v="South Lake"/>
    <x v="4"/>
    <x v="0"/>
    <n v="1"/>
    <n v="49165"/>
    <n v="727"/>
    <n v="1.375515818431912E-3"/>
    <n v="0.27070151306739887"/>
    <n v="2.0339672531272246E-5"/>
    <n v="4.0028475541543573E-3"/>
  </r>
  <r>
    <n v="120050572"/>
    <s v="GLS7400"/>
    <d v="2025-05-11T00:00:00"/>
    <s v="Q2"/>
    <d v="1899-12-30T23:37:00"/>
    <d v="1899-12-30T07:45:30"/>
    <d v="1899-12-30T08:08:00"/>
    <n v="8"/>
    <n v="8"/>
    <n v="488.5"/>
    <n v="11"/>
    <n v="3708.6"/>
    <s v="TRUCKEE"/>
    <s v="BLOWN 20 AMP LINE FUSE P224119 LA MIRADA RD, TREE TOOK PRIMARY DOWN P239508 LA MIRADA RD"/>
    <x v="4"/>
    <s v="Fall In Tree"/>
    <s v="Review Complete"/>
    <x v="1"/>
    <s v="North Lake"/>
    <x v="4"/>
    <x v="0"/>
    <n v="1"/>
    <n v="49165"/>
    <n v="1234"/>
    <n v="8.9141004862236632E-3"/>
    <n v="3.0053484602917342"/>
    <n v="2.2373639784399471E-4"/>
    <n v="7.5431709549476256E-2"/>
  </r>
  <r>
    <n v="231080014"/>
    <s v="MEY3400"/>
    <d v="2025-05-12T00:00:00"/>
    <s v="Q2"/>
    <d v="1899-12-30T01:00:00"/>
    <d v="1899-12-30T01:35:00"/>
    <d v="1899-12-30T00:35:00"/>
    <n v="0"/>
    <n v="35"/>
    <n v="35"/>
    <n v="6"/>
    <n v="210"/>
    <s v="SOUTH LAKE TAHOE"/>
    <s v="MANUALLY OPENED TRANSFORMER FUSE P135280 UPLANDS WAY-REPAIRED LOOSE CLAMPS"/>
    <x v="1"/>
    <s v="Other"/>
    <s v="Review Complete"/>
    <x v="1"/>
    <s v="South Lake"/>
    <x v="4"/>
    <x v="0"/>
    <n v="2"/>
    <n v="49165"/>
    <n v="4066"/>
    <n v="1.4756517461878996E-3"/>
    <n v="5.1647811116576486E-2"/>
    <n v="1.2203803518763347E-4"/>
    <n v="4.2713312315671714E-3"/>
  </r>
  <r>
    <n v="231080031"/>
    <s v="MEY3400"/>
    <d v="2025-05-12T00:00:00"/>
    <s v="Q2"/>
    <d v="1899-12-30T03:40:00"/>
    <d v="1899-12-30T16:20:10"/>
    <d v="1899-12-30T12:40:00"/>
    <n v="12"/>
    <n v="40"/>
    <n v="760.15"/>
    <n v="249"/>
    <n v="189277.19999999899"/>
    <s v="SOUTH LAKE TAHOE"/>
    <s v="3400-R3 PTR L/O -  TREE DOWN AT P286894 NEAR BALDWIN DR"/>
    <x v="4"/>
    <s v="Fall In Tree"/>
    <s v="Review Complete"/>
    <x v="1"/>
    <s v="South Lake"/>
    <x v="4"/>
    <x v="0"/>
    <n v="2"/>
    <n v="49165"/>
    <n v="4066"/>
    <n v="6.1239547466797835E-2"/>
    <n v="46.551205115592474"/>
    <n v="5.0645784602867897E-3"/>
    <n v="3.8498362656361027"/>
  </r>
  <r>
    <n v="120050576"/>
    <s v="STL3501"/>
    <d v="2025-05-12T00:00:00"/>
    <s v="Q2"/>
    <d v="1899-12-30T05:47:00"/>
    <d v="1899-12-30T11:25:00"/>
    <d v="1899-12-30T05:38:00"/>
    <n v="5"/>
    <n v="38"/>
    <n v="338"/>
    <n v="198"/>
    <n v="66924"/>
    <s v="SOUTH LAKE TAHOE"/>
    <s v="BLOWN 40K LINE FUSE P97024 RUFUS ALLEN BLVD-TREE DOWN, WIRE DOWN BETWEEN P62581 &amp;amp; P68528 PICKETT AVE"/>
    <x v="4"/>
    <s v="Fall In Tree"/>
    <s v="Review Complete"/>
    <x v="1"/>
    <s v="South Lake"/>
    <x v="4"/>
    <x v="0"/>
    <n v="2"/>
    <n v="49165"/>
    <n v="2530"/>
    <n v="7.8260869565217397E-2"/>
    <n v="26.452173913043477"/>
    <n v="4.0272551611919049E-3"/>
    <n v="1.3612122444828638"/>
  </r>
  <r>
    <n v="120050638"/>
    <s v="TAH5201"/>
    <d v="2025-05-12T00:00:00"/>
    <s v="Q2"/>
    <d v="1899-12-30T10:05:38"/>
    <d v="1899-12-30T11:52:06"/>
    <d v="1899-12-30T01:46:00"/>
    <n v="1"/>
    <n v="46"/>
    <n v="106.48"/>
    <n v="31"/>
    <n v="3300.6"/>
    <s v="CARNELIAN BAY"/>
    <s v="BLOWN 20 AMP LINE FUSE P124671 RUMAR WAY-WIRES SLAPPED TOGETHER AT P295808 (FORMERLY P151349)"/>
    <x v="6"/>
    <s v="Wind"/>
    <s v="Review Complete"/>
    <x v="1"/>
    <s v="North Lake"/>
    <x v="4"/>
    <x v="0"/>
    <n v="2"/>
    <n v="49165"/>
    <n v="3188"/>
    <n v="9.7239648682559601E-3"/>
    <n v="1.0353199498117942"/>
    <n v="6.3052984846943968E-4"/>
    <n v="6.713312315671717E-2"/>
  </r>
  <r>
    <n v="120050655"/>
    <s v="MULLER1296"/>
    <d v="2025-05-12T00:00:00"/>
    <s v="Q2"/>
    <d v="1899-12-30T11:58:00"/>
    <d v="1899-12-30T16:00:00"/>
    <d v="1899-12-30T04:02:00"/>
    <n v="4"/>
    <n v="2"/>
    <n v="242"/>
    <n v="1"/>
    <n v="241.8"/>
    <s v="MARKLEEVILLE"/>
    <s v="BLOWN 15 AMP LINE FUSE P214638 CARSON RIVER RD-WIND"/>
    <x v="6"/>
    <s v="Wind"/>
    <s v="Review Complete"/>
    <x v="1"/>
    <s v="South Lake"/>
    <x v="4"/>
    <x v="0"/>
    <n v="2"/>
    <n v="49165"/>
    <n v="641"/>
    <n v="1.5600624024960999E-3"/>
    <n v="0.37722308892355694"/>
    <n v="2.0339672531272246E-5"/>
    <n v="4.9181328180616293E-3"/>
  </r>
  <r>
    <n v="120050665"/>
    <s v="TPZ1202"/>
    <d v="2025-05-12T00:00:00"/>
    <s v="Q2"/>
    <d v="1899-12-30T12:13:52"/>
    <d v="1899-12-30T19:15:00"/>
    <d v="1899-12-30T07:01:00"/>
    <n v="7"/>
    <n v="1"/>
    <n v="421.13"/>
    <n v="5"/>
    <n v="2105.4"/>
    <m/>
    <s v="BLOWN 20 AMP LINE FUSE P286952 US HWY 395-TREE LIMB ON WIRES"/>
    <x v="4"/>
    <s v="Fall In Limb"/>
    <s v="Review Complete"/>
    <x v="1"/>
    <s v="South Lake"/>
    <x v="4"/>
    <x v="0"/>
    <n v="2"/>
    <n v="49165"/>
    <n v="727"/>
    <n v="6.8775790921595595E-3"/>
    <n v="2.8960110041265477"/>
    <n v="1.0169836265636123E-4"/>
    <n v="4.2823146547340589E-2"/>
  </r>
  <r>
    <n v="120050648"/>
    <s v="TPZ1202"/>
    <d v="2025-05-12T00:00:00"/>
    <s v="Q2"/>
    <d v="1899-12-30T12:21:00"/>
    <d v="1899-12-30T19:15:00"/>
    <d v="1899-12-30T06:54:00"/>
    <n v="6"/>
    <n v="54"/>
    <n v="414"/>
    <n v="702"/>
    <n v="290338.8"/>
    <s v="COLEVILLE"/>
    <s v="PTR 1202-R1 L/O (DID HAVE FIRE SEASON ON)-BROKEN TAP BEYOND FUSES AT P286952, WIRE DOWN P92757"/>
    <x v="6"/>
    <s v="Wind"/>
    <s v="Review Complete"/>
    <x v="1"/>
    <s v="South Lake"/>
    <x v="4"/>
    <x v="0"/>
    <n v="2"/>
    <n v="49165"/>
    <n v="727"/>
    <n v="0.96561210453920221"/>
    <n v="399.3656121045392"/>
    <n v="1.4278450116953117E-2"/>
    <n v="5.9053961151225467"/>
  </r>
  <r>
    <n v="120050701"/>
    <s v="TPZ1202"/>
    <d v="2025-05-12T00:00:00"/>
    <s v="Q2"/>
    <d v="1899-12-30T23:05:10"/>
    <d v="1899-12-30T01:15:00"/>
    <d v="1899-12-30T02:09:00"/>
    <n v="2"/>
    <n v="9"/>
    <n v="129.85"/>
    <n v="1"/>
    <n v="129.6"/>
    <s v="COLEVILLE"/>
    <s v="BAD SECONDARY &amp;amp; CONNECTIONS P199419 US HWY 395"/>
    <x v="6"/>
    <s v="Wind"/>
    <s v="Review Complete"/>
    <x v="1"/>
    <s v="South Lake"/>
    <x v="4"/>
    <x v="0"/>
    <n v="2"/>
    <n v="49165"/>
    <n v="727"/>
    <n v="1.375515818431912E-3"/>
    <n v="0.1782668500687758"/>
    <n v="2.0339672531272246E-5"/>
    <n v="2.6360215600528831E-3"/>
  </r>
  <r>
    <n v="231080310"/>
    <s v="MEY3400"/>
    <d v="2025-05-13T00:00:00"/>
    <s v="Q2"/>
    <d v="1899-12-30T11:40:00"/>
    <d v="1899-12-30T17:00:00"/>
    <d v="1899-12-30T05:20:00"/>
    <n v="5"/>
    <n v="20"/>
    <n v="320"/>
    <n v="4"/>
    <n v="1279.8"/>
    <m/>
    <s v="MANUALLY OPENED 11 AMP LINE FUSE P234199 FALLEN LEAF RD-TAP REBUILD"/>
    <x v="0"/>
    <s v="Maintenance"/>
    <s v="Review Complete"/>
    <x v="0"/>
    <s v="South Lake"/>
    <x v="4"/>
    <x v="0"/>
    <n v="3"/>
    <n v="49165"/>
    <n v="4066"/>
    <n v="9.8376783079193305E-4"/>
    <n v="0.31475651746187899"/>
    <n v="8.1358690125088982E-5"/>
    <n v="2.6030712905522221E-2"/>
  </r>
  <r>
    <n v="231080314"/>
    <s v="KBH5200"/>
    <d v="2025-05-13T00:00:00"/>
    <s v="Q2"/>
    <d v="1899-12-30T11:48:00"/>
    <d v="1899-12-30T14:40:00"/>
    <d v="1899-12-30T02:52:00"/>
    <n v="2"/>
    <n v="52"/>
    <n v="172"/>
    <n v="6"/>
    <n v="1032"/>
    <m/>
    <s v="MANUALLY OPENED TRANSFORMER FUSE P81589 WILDWOOD RD-REPLACE SECONDARY WIRE"/>
    <x v="0"/>
    <s v="Maintenance"/>
    <s v="Review Complete"/>
    <x v="0"/>
    <s v="North Lake"/>
    <x v="4"/>
    <x v="0"/>
    <n v="3"/>
    <n v="49165"/>
    <n v="2902"/>
    <n v="2.0675396278428669E-3"/>
    <n v="0.3556168159889731"/>
    <n v="1.2203803518763347E-4"/>
    <n v="2.0990542052272958E-2"/>
  </r>
  <r>
    <n v="231080317"/>
    <s v="KBH5200"/>
    <d v="2025-05-13T00:00:00"/>
    <s v="Q2"/>
    <d v="1899-12-30T11:48:00"/>
    <d v="1899-12-30T14:40:00"/>
    <d v="1899-12-30T02:52:00"/>
    <n v="2"/>
    <n v="52"/>
    <n v="172"/>
    <n v="4"/>
    <n v="688.2"/>
    <m/>
    <s v="MANUALLY OPENED TRANSFORMER FUSE P81590 WILDWOOD RD-REPLACE OPEN WIRE"/>
    <x v="0"/>
    <s v="Maintenance"/>
    <s v="Review Complete"/>
    <x v="0"/>
    <s v="North Lake"/>
    <x v="4"/>
    <x v="0"/>
    <n v="3"/>
    <n v="49165"/>
    <n v="2902"/>
    <n v="1.3783597518952446E-3"/>
    <n v="0.23714679531357685"/>
    <n v="8.1358690125088982E-5"/>
    <n v="1.399776263602156E-2"/>
  </r>
  <r>
    <n v="231080320"/>
    <s v="KBH5200"/>
    <d v="2025-05-13T00:00:00"/>
    <s v="Q2"/>
    <d v="1899-12-30T11:48:00"/>
    <d v="1899-12-30T14:57:00"/>
    <d v="1899-12-30T03:09:00"/>
    <n v="3"/>
    <n v="9"/>
    <n v="189"/>
    <n v="5"/>
    <n v="945"/>
    <m/>
    <s v="MANUALLY OPENED TRANSFORMER FUSE P81592 CATALPA DR-REPLACE OPEN WIRE"/>
    <x v="0"/>
    <s v="Maintenance"/>
    <m/>
    <x v="0"/>
    <s v="North Lake"/>
    <x v="4"/>
    <x v="0"/>
    <n v="3"/>
    <n v="49165"/>
    <n v="2902"/>
    <n v="1.7229496898690559E-3"/>
    <n v="0.32563749138525155"/>
    <n v="1.0169836265636123E-4"/>
    <n v="1.9220990542052271E-2"/>
  </r>
  <r>
    <n v="120050729"/>
    <s v="TPZ1202"/>
    <d v="2025-05-13T00:00:00"/>
    <s v="Q2"/>
    <d v="1899-12-30T15:52:01"/>
    <d v="1899-12-30T17:40:00"/>
    <d v="1899-12-30T01:47:00"/>
    <n v="1"/>
    <n v="47"/>
    <n v="108"/>
    <n v="2"/>
    <n v="216"/>
    <s v="TOPAZ"/>
    <s v="BLOWN 15K FUSE P 266619 - LIKELY DUE TO WIND"/>
    <x v="6"/>
    <s v="Wind"/>
    <s v="Review Complete"/>
    <x v="1"/>
    <s v="South Lake"/>
    <x v="4"/>
    <x v="0"/>
    <n v="3"/>
    <n v="49165"/>
    <n v="727"/>
    <n v="2.751031636863824E-3"/>
    <n v="0.29711141678129299"/>
    <n v="4.0679345062544491E-5"/>
    <n v="4.3933692667548051E-3"/>
  </r>
  <r>
    <n v="231080459"/>
    <s v="MEY3400"/>
    <d v="2025-05-14T00:00:00"/>
    <s v="Q2"/>
    <d v="1899-12-30T11:00:00"/>
    <d v="1899-12-30T15:45:00"/>
    <d v="1899-12-30T04:45:00"/>
    <n v="4"/>
    <n v="45"/>
    <n v="285"/>
    <n v="4"/>
    <n v="1140"/>
    <m/>
    <s v="MANUALLY OPENED 11 AMP LINE FUSE P234199 FALLEN LEAF RD-TAP REBUILD"/>
    <x v="0"/>
    <s v="Maintenance"/>
    <s v="Review Complete"/>
    <x v="0"/>
    <s v="South Lake"/>
    <x v="4"/>
    <x v="0"/>
    <n v="4"/>
    <n v="49165"/>
    <n v="4066"/>
    <n v="9.8376783079193305E-4"/>
    <n v="0.28037383177570091"/>
    <n v="8.1358690125088982E-5"/>
    <n v="2.3187226685650361E-2"/>
  </r>
  <r>
    <n v="120050982"/>
    <s v="TAH5201"/>
    <d v="2025-05-14T00:00:00"/>
    <s v="Q2"/>
    <d v="1899-12-30T17:55:00"/>
    <d v="1899-12-30T18:15:00"/>
    <d v="1899-12-30T00:20:00"/>
    <n v="0"/>
    <n v="20"/>
    <n v="20"/>
    <n v="1"/>
    <n v="19.8"/>
    <s v="TAHOE CITY"/>
    <s v="REPLACED LOOSE CONNECTOR ON P242217 SERVICE WIRES - GROVE ST."/>
    <x v="1"/>
    <s v="Vibration/Loose Connection"/>
    <s v="Review Complete"/>
    <x v="1"/>
    <s v="North Lake"/>
    <x v="4"/>
    <x v="0"/>
    <n v="4"/>
    <n v="49165"/>
    <n v="3188"/>
    <n v="3.1367628607277288E-4"/>
    <n v="6.2107904642409034E-3"/>
    <n v="2.0339672531272246E-5"/>
    <n v="4.0272551611919051E-4"/>
  </r>
  <r>
    <n v="120050989"/>
    <s v="POR3100"/>
    <d v="2025-05-15T00:00:00"/>
    <s v="Q2"/>
    <d v="1899-12-30T01:23:00"/>
    <d v="1899-12-30T08:20:53"/>
    <d v="1899-12-30T06:57:00"/>
    <n v="6"/>
    <n v="57"/>
    <n v="417.88"/>
    <n v="734"/>
    <n v="306554.39999999898"/>
    <s v="PORTOLA"/>
    <s v="MANUALLY OPENED POR3100 CB FOR PLANNED OUTAGE - POLE REPLACEMENTS"/>
    <x v="0"/>
    <s v="Maintenance"/>
    <s v="Review Complete"/>
    <x v="0"/>
    <s v="North Lake"/>
    <x v="4"/>
    <x v="0"/>
    <n v="5"/>
    <n v="49165"/>
    <n v="748"/>
    <n v="0.98128342245989308"/>
    <n v="409.83208556149594"/>
    <n v="1.4929319637953829E-2"/>
    <n v="6.235216109020624"/>
  </r>
  <r>
    <n v="120050999"/>
    <s v="POR3200"/>
    <d v="2025-05-15T00:00:00"/>
    <s v="Q2"/>
    <d v="1899-12-30T02:10:00"/>
    <d v="1899-12-30T08:20:48"/>
    <d v="1899-12-30T06:10:00"/>
    <n v="6"/>
    <n v="10"/>
    <n v="370.8"/>
    <n v="1199"/>
    <n v="444231"/>
    <s v="PORTOLA"/>
    <s v="MANUALLY OPENED 3200-7 L/B FOR PLANNED WORK - POLE REPLACEMENTS"/>
    <x v="0"/>
    <s v="Maintenance"/>
    <s v="Review Complete"/>
    <x v="0"/>
    <s v="North Lake"/>
    <x v="4"/>
    <x v="0"/>
    <n v="5"/>
    <n v="49165"/>
    <n v="1214"/>
    <n v="0.98764415156507412"/>
    <n v="365.92339373970344"/>
    <n v="2.4387267364995423E-2"/>
    <n v="9.0355130682396005"/>
  </r>
  <r>
    <n v="120051335"/>
    <s v="MEY3500"/>
    <d v="2025-05-18T00:00:00"/>
    <s v="Q2"/>
    <d v="1899-12-30T12:36:00"/>
    <d v="1899-12-30T02:35:21"/>
    <d v="1899-12-30T13:59:00"/>
    <n v="13"/>
    <n v="59"/>
    <n v="839.33"/>
    <n v="5"/>
    <n v="3926.3999999999901"/>
    <s v="SOUTH LAKE TAHOE"/>
    <s v="BLOWN RISER FUSES P259771 MEADOW CREST DR-FAILED TRANSFORMER #55202"/>
    <x v="1"/>
    <s v="Other"/>
    <s v="Review Complete"/>
    <x v="1"/>
    <s v="South Lake"/>
    <x v="4"/>
    <x v="0"/>
    <n v="1"/>
    <n v="49165"/>
    <n v="3852"/>
    <n v="1.2980269989615785E-3"/>
    <n v="1.0193146417445458"/>
    <n v="1.0169836265636123E-4"/>
    <n v="7.9861690226787144E-2"/>
  </r>
  <r>
    <n v="120051407"/>
    <s v="MULLER1296"/>
    <d v="2025-05-18T00:00:00"/>
    <s v="Q2"/>
    <d v="1899-12-30T23:00:00"/>
    <d v="1899-12-30T01:00:00"/>
    <d v="1899-12-30T02:00:00"/>
    <n v="2"/>
    <n v="0"/>
    <n v="120"/>
    <n v="2"/>
    <n v="240"/>
    <s v="MARKLEEVILLE"/>
    <s v="MANUALLY OPENED TRANSFORMER FUSE P277655 CRYSTAL SPRINGS RD-TREE TOOK DOWN SECONDARY ACROSS RIVER"/>
    <x v="4"/>
    <s v="Fall In Tree"/>
    <s v="Review Complete"/>
    <x v="1"/>
    <s v="South Lake"/>
    <x v="4"/>
    <x v="0"/>
    <n v="1"/>
    <n v="49165"/>
    <n v="641"/>
    <n v="3.1201248049921998E-3"/>
    <n v="0.37441497659906398"/>
    <n v="4.0679345062544491E-5"/>
    <n v="4.8815214075053391E-3"/>
  </r>
  <r>
    <n v="120051469"/>
    <s v="SQV8100; SQV8200"/>
    <d v="2025-05-19T00:00:00"/>
    <s v="Q2"/>
    <d v="1899-12-30T10:30:00"/>
    <d v="1899-12-30T11:20:13"/>
    <d v="1899-12-30T00:50:00"/>
    <n v="0"/>
    <n v="50"/>
    <n v="50.22"/>
    <n v="956"/>
    <n v="47133.599999999999"/>
    <s v="OLYMPIC VALLEY"/>
    <s v="SQUAW VALLEY 1001 CS LOCKED OUT - 8100 &amp;amp; 8200 CIRCUITS DE-ENERGIZED - FAILED REG 1 CAUSED BUS LOCKOUT"/>
    <x v="1"/>
    <s v="Corrosion/Decay"/>
    <s v="Review Complete"/>
    <x v="1"/>
    <s v="North Lake"/>
    <x v="4"/>
    <x v="0"/>
    <n v="2"/>
    <n v="49165"/>
    <e v="#N/A"/>
    <e v="#N/A"/>
    <e v="#N/A"/>
    <n v="1.9444726939896267E-2"/>
    <n v="0.9586819892199735"/>
  </r>
  <r>
    <n v="231081457"/>
    <s v="MEY3400"/>
    <d v="2025-05-19T00:00:00"/>
    <s v="Q2"/>
    <d v="1899-12-30T11:27:00"/>
    <d v="1899-12-30T18:05:00"/>
    <d v="1899-12-30T06:38:00"/>
    <n v="6"/>
    <n v="38"/>
    <n v="398"/>
    <n v="4"/>
    <n v="1591.8"/>
    <m/>
    <s v="MANUALLY OPENED FUSE P234199 FALLEN LEAF RD - TAP REBUILD"/>
    <x v="0"/>
    <s v="Maintenance"/>
    <m/>
    <x v="0"/>
    <s v="South Lake"/>
    <x v="4"/>
    <x v="0"/>
    <n v="2"/>
    <n v="49165"/>
    <n v="4066"/>
    <n v="9.8376783079193305E-4"/>
    <n v="0.39149040826364978"/>
    <n v="8.1358690125088982E-5"/>
    <n v="3.2376690735279164E-2"/>
  </r>
  <r>
    <n v="231082739"/>
    <s v="MEY3400"/>
    <d v="2025-05-20T00:00:00"/>
    <s v="Q2"/>
    <d v="1899-12-30T11:30:00"/>
    <d v="1899-12-30T20:00:00"/>
    <d v="1899-12-30T08:30:00"/>
    <n v="8"/>
    <n v="30"/>
    <n v="510"/>
    <n v="4"/>
    <n v="2040"/>
    <m/>
    <s v="MANUALLY OPENED 11 AMP LINE FUSE P234199 FALLEN LEAF RD-TAP REBUILD"/>
    <x v="0"/>
    <s v="Maintenance"/>
    <s v="Review Complete"/>
    <x v="0"/>
    <s v="South Lake"/>
    <x v="4"/>
    <x v="0"/>
    <n v="3"/>
    <n v="49165"/>
    <n v="4066"/>
    <n v="9.8376783079193305E-4"/>
    <n v="0.50172159370388592"/>
    <n v="8.1358690125088982E-5"/>
    <n v="4.1492931963795381E-2"/>
  </r>
  <r>
    <n v="231082885"/>
    <s v="TAH7100"/>
    <d v="2025-05-21T00:00:00"/>
    <s v="Q2"/>
    <d v="1899-12-30T11:00:00"/>
    <d v="1899-12-30T14:05:00"/>
    <d v="1899-12-30T03:05:00"/>
    <n v="3"/>
    <n v="5"/>
    <n v="185"/>
    <n v="3"/>
    <n v="555"/>
    <m/>
    <s v="MANUALLY OPENED TRANSFORMER FUSE P90663 GRANLIBAKKEN RD-REPLACED OPEN WIRE"/>
    <x v="0"/>
    <s v="Maintenance"/>
    <s v="Review Complete"/>
    <x v="0"/>
    <s v="North Lake"/>
    <x v="4"/>
    <x v="0"/>
    <n v="4"/>
    <n v="49165"/>
    <n v="1621"/>
    <n v="1.8507094386181369E-3"/>
    <n v="0.34238124614435533"/>
    <n v="6.1019017593816737E-5"/>
    <n v="1.1288518254856097E-2"/>
  </r>
  <r>
    <n v="231082882"/>
    <s v="TAH7100"/>
    <d v="2025-05-21T00:00:00"/>
    <s v="Q2"/>
    <d v="1899-12-30T11:09:35"/>
    <d v="1899-12-30T14:15:00"/>
    <d v="1899-12-30T03:05:00"/>
    <n v="3"/>
    <n v="5"/>
    <n v="185.43"/>
    <n v="9"/>
    <n v="1668.6"/>
    <m/>
    <s v="MANUALLY OPENED TRANSFORMER FUSE P90665 GRANLIBAKKEN RD-REPLACED OPEN WIRE"/>
    <x v="0"/>
    <s v="Maintenance"/>
    <s v="Review Complete"/>
    <x v="0"/>
    <s v="North Lake"/>
    <x v="4"/>
    <x v="0"/>
    <n v="4"/>
    <n v="49165"/>
    <n v="1621"/>
    <n v="5.5521283158544111E-3"/>
    <n v="1.0293645897594077"/>
    <n v="1.8305705278145022E-4"/>
    <n v="3.3938777585680868E-2"/>
  </r>
  <r>
    <n v="120052203"/>
    <s v="POR3200"/>
    <d v="2025-05-21T00:00:00"/>
    <s v="Q2"/>
    <d v="1899-12-30T12:25:00"/>
    <d v="1899-12-30T19:40:00"/>
    <d v="1899-12-30T07:15:00"/>
    <n v="7"/>
    <n v="15"/>
    <n v="435"/>
    <n v="15"/>
    <n v="6525"/>
    <s v="PORTOLA"/>
    <s v="MANUALLY OPENED 11 AMP LINE FUSE P70989 N GULLING ST-POLE REPLACEMENT"/>
    <x v="0"/>
    <s v="Maintenance"/>
    <s v="Review Complete"/>
    <x v="0"/>
    <s v="North Lake"/>
    <x v="4"/>
    <x v="0"/>
    <n v="4"/>
    <n v="49165"/>
    <n v="1214"/>
    <n v="1.2355848434925865E-2"/>
    <n v="5.3747940691927516"/>
    <n v="3.050950879690837E-4"/>
    <n v="0.1327163632665514"/>
  </r>
  <r>
    <n v="231082932"/>
    <s v="TAH7100"/>
    <d v="2025-05-21T00:00:00"/>
    <s v="Q2"/>
    <d v="1899-12-30T14:15:00"/>
    <d v="1899-12-30T16:57:00"/>
    <d v="1899-12-30T02:42:00"/>
    <n v="2"/>
    <n v="42"/>
    <n v="162"/>
    <n v="12"/>
    <n v="1944"/>
    <m/>
    <s v="MANUALLY OPENED TRANSFORMER FUSE P90668 RAWHIDE DR-REPLACED OPEN WIRE"/>
    <x v="0"/>
    <s v="Maintenance"/>
    <s v="Review Complete"/>
    <x v="0"/>
    <s v="North Lake"/>
    <x v="4"/>
    <x v="0"/>
    <n v="4"/>
    <n v="49165"/>
    <n v="1621"/>
    <n v="7.4028377544725476E-3"/>
    <n v="1.1992597162245529"/>
    <n v="2.4407607037526695E-4"/>
    <n v="3.9540323400793248E-2"/>
  </r>
  <r>
    <n v="231082939"/>
    <s v="TAH7100"/>
    <d v="2025-05-21T00:00:00"/>
    <s v="Q2"/>
    <d v="1899-12-30T14:46:03"/>
    <d v="1899-12-30T17:56:52"/>
    <d v="1899-12-30T03:10:00"/>
    <n v="3"/>
    <n v="10"/>
    <n v="190.82"/>
    <n v="11"/>
    <n v="2098.7999999999902"/>
    <m/>
    <s v="MANULLY OPENED TRANSFORMER FUSE P90670 RAWHIDE DR-REPLACED OPEN WIRE"/>
    <x v="0"/>
    <s v="Maintenance"/>
    <s v="Review Complete"/>
    <x v="0"/>
    <s v="North Lake"/>
    <x v="4"/>
    <x v="0"/>
    <n v="4"/>
    <n v="49165"/>
    <n v="1621"/>
    <n v="6.7859346082665018E-3"/>
    <n v="1.2947563232572425"/>
    <n v="2.2373639784399471E-4"/>
    <n v="4.2688904708633992E-2"/>
  </r>
  <r>
    <n v="231082998"/>
    <s v="MEY3400"/>
    <d v="2025-05-22T00:00:00"/>
    <s v="Q2"/>
    <d v="1899-12-30T10:00:00"/>
    <d v="1899-12-30T17:35:00"/>
    <d v="1899-12-30T07:35:00"/>
    <n v="7"/>
    <n v="35"/>
    <n v="455"/>
    <n v="37"/>
    <n v="16834.8"/>
    <m/>
    <s v="MANUALLY OPENED P68780 TREE REMOVAL - PLANNED OUTAGE"/>
    <x v="0"/>
    <s v="Maintenance"/>
    <s v="Review Complete"/>
    <x v="0"/>
    <s v="South Lake"/>
    <x v="4"/>
    <x v="0"/>
    <n v="5"/>
    <n v="49165"/>
    <n v="4066"/>
    <n v="9.0998524348253809E-3"/>
    <n v="4.1403836694540086"/>
    <n v="7.5256788365707307E-4"/>
    <n v="0.34241431912946202"/>
  </r>
  <r>
    <n v="231083001"/>
    <s v="MEY3400"/>
    <d v="2025-05-22T00:00:00"/>
    <s v="Q2"/>
    <d v="1899-12-30T10:00:00"/>
    <d v="1899-12-30T17:38:00"/>
    <d v="1899-12-30T07:38:00"/>
    <n v="7"/>
    <n v="38"/>
    <n v="458"/>
    <n v="20"/>
    <n v="9160.1999999999898"/>
    <m/>
    <s v="MANUALLY OPENED P68783 ELOSIE  TREE REMOVAL - PLANNED OUTAGE"/>
    <x v="0"/>
    <s v="Maintenance"/>
    <s v="Review Complete"/>
    <x v="0"/>
    <s v="South Lake"/>
    <x v="4"/>
    <x v="0"/>
    <n v="5"/>
    <n v="49165"/>
    <n v="4066"/>
    <n v="4.9188391539596657E-3"/>
    <n v="2.2528775209050638"/>
    <n v="4.0679345062544491E-4"/>
    <n v="0.18631546832095983"/>
  </r>
  <r>
    <n v="231083004"/>
    <s v="MEY3400"/>
    <d v="2025-05-22T00:00:00"/>
    <s v="Q2"/>
    <d v="1899-12-30T10:00:00"/>
    <d v="1899-12-30T17:35:00"/>
    <d v="1899-12-30T07:35:00"/>
    <n v="7"/>
    <n v="35"/>
    <n v="455"/>
    <n v="11"/>
    <n v="5005.2"/>
    <s v="SOUTH LAKE TAHOE"/>
    <s v="MANUALLY OPENED P68784  ELOSIE  TREE REMOVAL - PLANNED OUTAGE &amp;#x0D;_x000d__x000a_"/>
    <x v="0"/>
    <s v="Maintenance"/>
    <s v="Review Complete"/>
    <x v="0"/>
    <s v="South Lake"/>
    <x v="4"/>
    <x v="0"/>
    <n v="5"/>
    <n v="49165"/>
    <n v="4066"/>
    <n v="2.7053615346778162E-3"/>
    <n v="1.2309886866699458"/>
    <n v="2.2373639784399471E-4"/>
    <n v="0.10180412895352385"/>
  </r>
  <r>
    <n v="231083007"/>
    <s v="MEY3400"/>
    <d v="2025-05-22T00:00:00"/>
    <s v="Q2"/>
    <d v="1899-12-30T10:00:00"/>
    <d v="1899-12-30T17:35:00"/>
    <d v="1899-12-30T07:35:00"/>
    <n v="7"/>
    <n v="35"/>
    <n v="455"/>
    <n v="28"/>
    <n v="12739.8"/>
    <s v="SOUTH LAKE TAHOE"/>
    <s v="MANUALLY OPENED P68787 ELOSIE  TREE REMOVAL - PLANNED OUTAGE &amp;#x0D;_x000d__x000a_"/>
    <x v="0"/>
    <s v="Maintenance"/>
    <s v="Review Complete"/>
    <x v="0"/>
    <s v="South Lake"/>
    <x v="4"/>
    <x v="0"/>
    <n v="5"/>
    <n v="49165"/>
    <n v="4066"/>
    <n v="6.8863748155435318E-3"/>
    <n v="3.1332513526807673"/>
    <n v="5.6951083087562293E-4"/>
    <n v="0.25912336011390213"/>
  </r>
  <r>
    <n v="231083014"/>
    <s v="MEY3400"/>
    <d v="2025-05-22T00:00:00"/>
    <s v="Q2"/>
    <d v="1899-12-30T10:00:00"/>
    <d v="1899-12-30T17:35:00"/>
    <d v="1899-12-30T07:35:00"/>
    <n v="7"/>
    <n v="35"/>
    <n v="455"/>
    <n v="13"/>
    <n v="5914.8"/>
    <m/>
    <s v="MANUALLY OPENED P290425 ELOSIE  TREE REMOVAL - PLANNED OUTAGE&amp;#x0D;_x000d__x000a_"/>
    <x v="0"/>
    <s v="Maintenance"/>
    <s v="Review Complete"/>
    <x v="0"/>
    <s v="South Lake"/>
    <x v="4"/>
    <x v="0"/>
    <n v="5"/>
    <n v="49165"/>
    <n v="4066"/>
    <n v="3.1972454500737825E-3"/>
    <n v="1.4546974913920314"/>
    <n v="2.6441574290653918E-4"/>
    <n v="0.12030509508796909"/>
  </r>
  <r>
    <n v="231083017"/>
    <s v="MEY3400"/>
    <d v="2025-05-22T00:00:00"/>
    <s v="Q2"/>
    <d v="1899-12-30T10:00:00"/>
    <d v="1899-12-30T17:35:00"/>
    <d v="1899-12-30T07:35:00"/>
    <n v="7"/>
    <n v="35"/>
    <n v="455"/>
    <n v="4"/>
    <n v="1819.8"/>
    <m/>
    <s v="MANUALLY OPENED P69852  12th ST  TREE REMOVAL - PLANNED OUTAGE &amp;#x0D;_x000d__x000a_"/>
    <x v="0"/>
    <s v="Maintenance"/>
    <s v="Review Complete"/>
    <x v="0"/>
    <s v="South Lake"/>
    <x v="4"/>
    <x v="0"/>
    <n v="5"/>
    <n v="49165"/>
    <n v="4066"/>
    <n v="9.8376783079193305E-4"/>
    <n v="0.44756517461878997"/>
    <n v="8.1358690125088982E-5"/>
    <n v="3.7014136072409234E-2"/>
  </r>
  <r>
    <n v="120052436"/>
    <s v="TAH5201"/>
    <d v="2025-05-22T00:00:00"/>
    <s v="Q2"/>
    <d v="1899-12-30T11:00:56"/>
    <d v="1899-12-30T15:30:00"/>
    <d v="1899-12-30T04:29:00"/>
    <n v="4"/>
    <n v="29"/>
    <n v="269.08"/>
    <n v="25"/>
    <n v="2490.6"/>
    <s v="TAHOE CITY"/>
    <s v="BLOWN 10 AMP LINE FUSE P232266  &amp;amp; P249279 BLOWN 11 AMP FUSE REPLACED U/G PADMOUNT TRANSFORMER 142"/>
    <x v="1"/>
    <s v="Corrosion/Decay"/>
    <s v="Review Complete"/>
    <x v="1"/>
    <s v="North Lake"/>
    <x v="4"/>
    <x v="0"/>
    <n v="5"/>
    <n v="49165"/>
    <n v="3188"/>
    <n v="7.8419071518193231E-3"/>
    <n v="0.78124215809284814"/>
    <n v="5.0849181328180618E-4"/>
    <n v="5.0657988406386655E-2"/>
  </r>
  <r>
    <n v="120052438"/>
    <s v="KBH4202"/>
    <d v="2025-05-22T00:00:00"/>
    <s v="Q2"/>
    <d v="1899-12-30T11:09:28"/>
    <d v="1899-12-30T13:17:00"/>
    <d v="1899-12-30T02:07:00"/>
    <n v="2"/>
    <n v="7"/>
    <n v="127.55"/>
    <n v="36"/>
    <n v="4591.2"/>
    <m/>
    <s v="MANUALLY OPENED TRANSFORMER FUSE P92263 GOLDEN AVE-REPLACE OPEN WIRE"/>
    <x v="0"/>
    <s v="Maintenance"/>
    <s v="Review Complete"/>
    <x v="0"/>
    <s v="North Lake"/>
    <x v="4"/>
    <x v="0"/>
    <n v="5"/>
    <n v="49165"/>
    <n v="1348"/>
    <n v="2.6706231454005934E-2"/>
    <n v="3.4059347181008901"/>
    <n v="7.3222821112580089E-4"/>
    <n v="9.338350452557713E-2"/>
  </r>
  <r>
    <n v="231083042"/>
    <s v="MEY3400"/>
    <d v="2025-05-22T00:00:00"/>
    <s v="Q2"/>
    <d v="1899-12-30T11:17:00"/>
    <d v="1899-12-30T19:23:20"/>
    <d v="1899-12-30T08:06:00"/>
    <n v="8"/>
    <n v="6"/>
    <n v="486.32"/>
    <n v="4"/>
    <n v="1945.2"/>
    <m/>
    <s v="MANUALLY OPENED 11K FUSE P234199 FOR PLANNED WORK"/>
    <x v="0"/>
    <s v="Maintenance"/>
    <s v="Review Complete"/>
    <x v="0"/>
    <s v="South Lake"/>
    <x v="4"/>
    <x v="0"/>
    <n v="5"/>
    <n v="49165"/>
    <n v="4066"/>
    <n v="9.8376783079193305E-4"/>
    <n v="0.47840629611411706"/>
    <n v="8.1358690125088982E-5"/>
    <n v="3.9564731007830777E-2"/>
  </r>
  <r>
    <n v="231083069"/>
    <s v="KBH4202"/>
    <d v="2025-05-22T00:00:00"/>
    <s v="Q2"/>
    <d v="1899-12-30T13:37:00"/>
    <d v="1899-12-30T15:50:00"/>
    <d v="1899-12-30T02:13:00"/>
    <n v="2"/>
    <n v="13"/>
    <n v="133"/>
    <n v="17"/>
    <n v="2260.8000000000002"/>
    <m/>
    <s v="MANUALLY OPENED P242138  REPLACE OPEN WIRE SALMON AVE - PLANNED OUTAGE"/>
    <x v="0"/>
    <s v="Other"/>
    <s v="Review Complete"/>
    <x v="0"/>
    <s v="North Lake"/>
    <x v="4"/>
    <x v="0"/>
    <n v="5"/>
    <n v="49165"/>
    <n v="1348"/>
    <n v="1.2611275964391691E-2"/>
    <n v="1.6771513353115728"/>
    <n v="3.4577443303162821E-4"/>
    <n v="4.5983931658700301E-2"/>
  </r>
  <r>
    <n v="231083070"/>
    <s v="KBH4202"/>
    <d v="2025-05-22T00:00:00"/>
    <s v="Q2"/>
    <d v="1899-12-30T13:37:00"/>
    <d v="1899-12-30T15:50:00"/>
    <d v="1899-12-30T02:13:00"/>
    <n v="2"/>
    <n v="13"/>
    <n v="133"/>
    <n v="15"/>
    <n v="1995"/>
    <m/>
    <s v="MANUALLY OPENED P81491 REPLACE OPEN WIRE SALMON AVE - PLANNED OUTAGE"/>
    <x v="0"/>
    <s v="Maintenance"/>
    <s v="Review Complete"/>
    <x v="0"/>
    <s v="North Lake"/>
    <x v="4"/>
    <x v="0"/>
    <n v="5"/>
    <n v="49165"/>
    <n v="1348"/>
    <n v="1.112759643916914E-2"/>
    <n v="1.4799703264094954"/>
    <n v="3.050950879690837E-4"/>
    <n v="4.0577646699888129E-2"/>
  </r>
  <r>
    <n v="231083108"/>
    <s v="KBH4202"/>
    <d v="2025-05-22T00:00:00"/>
    <s v="Q2"/>
    <d v="1899-12-30T16:05:00"/>
    <d v="1899-12-30T16:55:00"/>
    <d v="1899-12-30T00:50:00"/>
    <n v="0"/>
    <n v="50"/>
    <n v="50"/>
    <n v="10"/>
    <n v="499.8"/>
    <m/>
    <s v="MANUALLY OPENED P81487 CHIPMUNK  REPLACE OPEN WIRE PLANNED OUTAGE"/>
    <x v="0"/>
    <s v="Maintenance"/>
    <s v="Review Complete"/>
    <x v="0"/>
    <s v="North Lake"/>
    <x v="4"/>
    <x v="0"/>
    <n v="5"/>
    <n v="49165"/>
    <n v="1348"/>
    <n v="7.4183976261127599E-3"/>
    <n v="0.37077151335311576"/>
    <n v="2.0339672531272246E-4"/>
    <n v="1.0165768331129869E-2"/>
  </r>
  <r>
    <n v="231083111"/>
    <s v="KBH4202"/>
    <d v="2025-05-22T00:00:00"/>
    <s v="Q2"/>
    <d v="1899-12-30T16:05:00"/>
    <d v="1899-12-30T16:55:00"/>
    <d v="1899-12-30T00:50:00"/>
    <n v="0"/>
    <n v="50"/>
    <n v="50"/>
    <n v="6"/>
    <n v="300"/>
    <m/>
    <s v="MANUALLY OPENED P81488  CHIPMUNK  REPLACE OPEN WIRE PLANNED OUTAGE"/>
    <x v="0"/>
    <s v="Maintenance"/>
    <s v="Review Complete"/>
    <x v="0"/>
    <s v="North Lake"/>
    <x v="4"/>
    <x v="0"/>
    <n v="5"/>
    <n v="49165"/>
    <n v="1348"/>
    <n v="4.4510385756676559E-3"/>
    <n v="0.22255192878338279"/>
    <n v="1.2203803518763347E-4"/>
    <n v="6.1019017593816737E-3"/>
  </r>
  <r>
    <n v="120052595"/>
    <s v="KBH4202"/>
    <d v="2025-05-23T00:00:00"/>
    <s v="Q2"/>
    <d v="1899-12-30T11:00:00"/>
    <d v="1899-12-30T12:24:00"/>
    <d v="1899-12-30T01:24:00"/>
    <n v="1"/>
    <n v="24"/>
    <n v="84"/>
    <n v="9"/>
    <n v="756"/>
    <m/>
    <s v="MANUALLY OPENED TRANSFORMER FUSE P60543 SPEEDBOAT AVE-REPLACE OPEN WIRE"/>
    <x v="0"/>
    <s v="Maintenance"/>
    <s v="Review Complete"/>
    <x v="0"/>
    <s v="North Lake"/>
    <x v="4"/>
    <x v="0"/>
    <n v="6"/>
    <n v="49165"/>
    <n v="1348"/>
    <n v="6.6765578635014835E-3"/>
    <n v="0.56083086053412468"/>
    <n v="1.8305705278145022E-4"/>
    <n v="1.5376792433641819E-2"/>
  </r>
  <r>
    <n v="231083240"/>
    <s v="TAH7300"/>
    <d v="2025-05-23T00:00:00"/>
    <s v="Q2"/>
    <d v="1899-12-30T11:19:00"/>
    <d v="1899-12-30T12:58:00"/>
    <d v="1899-12-30T01:39:00"/>
    <n v="1"/>
    <n v="39"/>
    <n v="99"/>
    <n v="7"/>
    <n v="693"/>
    <m/>
    <s v="MANUALLY OPENED XFMR FUSES P124755 GROUSE DR - CHANGING OPEN WIRE"/>
    <x v="0"/>
    <s v="Maintenance"/>
    <s v="Review Complete"/>
    <x v="0"/>
    <s v="North Lake"/>
    <x v="4"/>
    <x v="0"/>
    <n v="6"/>
    <n v="49165"/>
    <n v="4479"/>
    <n v="1.5628488501897744E-3"/>
    <n v="0.15472203616878769"/>
    <n v="1.4237770771890573E-4"/>
    <n v="1.4095393064171667E-2"/>
  </r>
  <r>
    <n v="231083249"/>
    <s v="TAH7300"/>
    <d v="2025-05-23T00:00:00"/>
    <s v="Q2"/>
    <d v="1899-12-30T12:37:00"/>
    <d v="1899-12-30T14:15:00"/>
    <d v="1899-12-30T01:38:00"/>
    <n v="1"/>
    <n v="38"/>
    <n v="98"/>
    <n v="10"/>
    <n v="979.8"/>
    <m/>
    <s v="MANUALLY OPENED XFMRS P134312 GROUSE DR - CHANGING OPEN WIRE"/>
    <x v="0"/>
    <s v="Maintenance"/>
    <s v="Review Complete"/>
    <x v="0"/>
    <s v="North Lake"/>
    <x v="4"/>
    <x v="0"/>
    <n v="6"/>
    <n v="49165"/>
    <n v="4479"/>
    <n v="2.2326412145568207E-3"/>
    <n v="0.2187541862022773"/>
    <n v="2.0339672531272246E-4"/>
    <n v="1.9928811146140545E-2"/>
  </r>
  <r>
    <n v="120052601"/>
    <s v="KBH4203"/>
    <d v="2025-05-23T00:00:00"/>
    <s v="Q2"/>
    <d v="1899-12-30T12:45:00"/>
    <d v="1899-12-30T14:26:00"/>
    <d v="1899-12-30T01:41:00"/>
    <n v="1"/>
    <n v="41"/>
    <n v="101"/>
    <n v="14"/>
    <n v="1414.2"/>
    <m/>
    <s v="MANUALLY OPENED TRANSFORMER FUSE P60529 BEAR ST-REPLACE OPEN WIRE"/>
    <x v="0"/>
    <s v="Maintenance"/>
    <s v="Review Complete"/>
    <x v="0"/>
    <s v="North Lake"/>
    <x v="4"/>
    <x v="0"/>
    <n v="6"/>
    <n v="49165"/>
    <n v="510"/>
    <n v="2.7450980392156862E-2"/>
    <n v="2.7729411764705882"/>
    <n v="2.8475541543781146E-4"/>
    <n v="2.8764364893725212E-2"/>
  </r>
  <r>
    <n v="231083254"/>
    <s v="KBH4203"/>
    <d v="2025-05-23T00:00:00"/>
    <s v="Q2"/>
    <d v="1899-12-30T13:03:00"/>
    <d v="1899-12-30T14:37:00"/>
    <d v="1899-12-30T01:34:00"/>
    <n v="1"/>
    <n v="34"/>
    <n v="94"/>
    <n v="5"/>
    <n v="469.8"/>
    <m/>
    <s v="MANUALLY OPENED XFMR FUSES P60526 BEAR ST - CHANGING OPEN WIRE"/>
    <x v="0"/>
    <s v="Maintenance"/>
    <s v="Review Complete"/>
    <x v="0"/>
    <s v="North Lake"/>
    <x v="4"/>
    <x v="0"/>
    <n v="6"/>
    <n v="49165"/>
    <n v="510"/>
    <n v="9.8039215686274508E-3"/>
    <n v="0.92117647058823526"/>
    <n v="1.0169836265636123E-4"/>
    <n v="9.5555781551917018E-3"/>
  </r>
  <r>
    <n v="231083284"/>
    <s v="TAH7300"/>
    <d v="2025-05-23T00:00:00"/>
    <s v="Q2"/>
    <d v="1899-12-30T14:30:00"/>
    <d v="1899-12-30T16:20:00"/>
    <d v="1899-12-30T01:50:00"/>
    <n v="1"/>
    <n v="50"/>
    <n v="110"/>
    <n v="9"/>
    <n v="990"/>
    <m/>
    <s v="MANUALLY OPENED XFMR FUSES P134316 CHUKAR CIR - CHANGING OPEN WIRE"/>
    <x v="0"/>
    <s v="Maintenance"/>
    <s v="Review Complete"/>
    <x v="0"/>
    <s v="North Lake"/>
    <x v="4"/>
    <x v="0"/>
    <n v="6"/>
    <n v="49165"/>
    <n v="4479"/>
    <n v="2.0093770931011385E-3"/>
    <n v="0.22103148024112526"/>
    <n v="1.8305705278145022E-4"/>
    <n v="2.0136275805959523E-2"/>
  </r>
  <r>
    <n v="120052610"/>
    <s v="KBH4203"/>
    <d v="2025-05-23T00:00:00"/>
    <s v="Q2"/>
    <d v="1899-12-30T15:00:00"/>
    <d v="1899-12-30T15:34:00"/>
    <d v="1899-12-30T00:34:00"/>
    <n v="0"/>
    <n v="34"/>
    <n v="34"/>
    <n v="12"/>
    <n v="408"/>
    <m/>
    <s v="MANUALLY OPENED TRANSFORMER FUSE P35583 BEAR ST-REPLACE OPEN WIRE"/>
    <x v="0"/>
    <s v="Maintenance"/>
    <s v="Review Complete"/>
    <x v="0"/>
    <s v="North Lake"/>
    <x v="4"/>
    <x v="0"/>
    <n v="6"/>
    <n v="49165"/>
    <n v="510"/>
    <n v="2.3529411764705882E-2"/>
    <n v="0.8"/>
    <n v="2.4407607037526695E-4"/>
    <n v="8.2985863927590772E-3"/>
  </r>
  <r>
    <n v="120052723"/>
    <s v="MULLER1296"/>
    <d v="2025-05-24T00:00:00"/>
    <s v="Q2"/>
    <d v="1899-12-30T11:13:24"/>
    <d v="1899-12-30T11:46:24"/>
    <d v="1899-12-30T00:33:00"/>
    <n v="0"/>
    <n v="33"/>
    <n v="33"/>
    <n v="632"/>
    <n v="20856"/>
    <m/>
    <s v="NVE 112 LINE LOCKOUT ROUND HILL TO BUCKEYE - TRANSMISISON FAULT BETWEEN ROUND HILL AND MULLER"/>
    <x v="7"/>
    <s v="Supplier outage"/>
    <s v="Review Complete"/>
    <x v="3"/>
    <s v="South Lake"/>
    <x v="4"/>
    <x v="0"/>
    <n v="7"/>
    <n v="49165"/>
    <n v="641"/>
    <n v="0.98595943837753508"/>
    <n v="32.536661466458661"/>
    <n v="1.2854673039764061E-2"/>
    <n v="0.42420421031221395"/>
  </r>
  <r>
    <n v="231083680"/>
    <s v="TAH7100"/>
    <d v="2025-05-27T00:00:00"/>
    <s v="Q2"/>
    <d v="1899-12-30T11:10:00"/>
    <d v="1899-12-30T14:14:00"/>
    <d v="1899-12-30T03:04:00"/>
    <n v="3"/>
    <n v="4"/>
    <n v="184"/>
    <n v="22"/>
    <n v="4048.2"/>
    <s v="TAHOE CITY"/>
    <s v="MANUALLY OPENED TRANSFORMER FUSE P90692 VIRGINIA DR-REPLACE OPEN WIRE"/>
    <x v="0"/>
    <s v="Maintenance"/>
    <s v="Review Complete"/>
    <x v="0"/>
    <s v="North Lake"/>
    <x v="4"/>
    <x v="0"/>
    <n v="3"/>
    <n v="49165"/>
    <n v="1621"/>
    <n v="1.3571869216533004E-2"/>
    <n v="2.497347316471314"/>
    <n v="4.4747279568798943E-4"/>
    <n v="8.2339062341096309E-2"/>
  </r>
  <r>
    <n v="231083855"/>
    <s v="TAH7300"/>
    <d v="2025-05-28T00:00:00"/>
    <s v="Q2"/>
    <d v="1899-12-30T10:43:00"/>
    <d v="1899-12-30T11:11:00"/>
    <d v="1899-12-30T00:28:00"/>
    <n v="0"/>
    <n v="28"/>
    <n v="28"/>
    <n v="6"/>
    <n v="168"/>
    <m/>
    <s v="MANUALLY OPENED TRANSFORMER FUSE P155487 STATE HWY 89-REPLACED CUTOUT"/>
    <x v="0"/>
    <s v="Maintenance"/>
    <s v="Review Complete"/>
    <x v="0"/>
    <s v="North Lake"/>
    <x v="4"/>
    <x v="0"/>
    <n v="4"/>
    <n v="49165"/>
    <n v="4479"/>
    <n v="1.3395847287340924E-3"/>
    <n v="3.7508372404554589E-2"/>
    <n v="1.2203803518763347E-4"/>
    <n v="3.4170649852537376E-3"/>
  </r>
  <r>
    <n v="120053128"/>
    <s v="MEY3500"/>
    <d v="2025-05-28T00:00:00"/>
    <s v="Q2"/>
    <d v="1899-12-30T11:52:54"/>
    <d v="1899-12-30T15:40:39"/>
    <d v="1899-12-30T03:47:00"/>
    <n v="3"/>
    <n v="47"/>
    <n v="227.77"/>
    <n v="4"/>
    <n v="910.8"/>
    <m/>
    <s v="MANUALLY DISCONNECTED PRIMARY P81961 &amp;amp; P81962 RUBICON TRL-REPLACED PRIMARY"/>
    <x v="0"/>
    <s v="Maintenance"/>
    <s v="Review Complete"/>
    <x v="0"/>
    <s v="South Lake"/>
    <x v="4"/>
    <x v="0"/>
    <n v="4"/>
    <n v="49165"/>
    <n v="3852"/>
    <n v="1.0384215991692627E-3"/>
    <n v="0.2364485981308411"/>
    <n v="8.1358690125088982E-5"/>
    <n v="1.8525373741482762E-2"/>
  </r>
  <r>
    <n v="120053171"/>
    <s v="MEY3200"/>
    <d v="2025-05-28T00:00:00"/>
    <s v="Q2"/>
    <d v="1899-12-30T18:00:00"/>
    <d v="1899-12-30T04:20:30"/>
    <d v="1899-12-30T10:20:00"/>
    <n v="10"/>
    <n v="20"/>
    <n v="620.5"/>
    <n v="95"/>
    <n v="58947.6"/>
    <s v="SOUTH LAKE TAHOE"/>
    <s v="MANUALLY OPENED VFI-3200-2 'E' POS-PRIMARY U/G REBUILD"/>
    <x v="0"/>
    <s v="Maintenance"/>
    <s v="Review Complete"/>
    <x v="0"/>
    <s v="South Lake"/>
    <x v="4"/>
    <x v="0"/>
    <n v="4"/>
    <n v="49165"/>
    <n v="3851"/>
    <n v="2.4668917164372889E-2"/>
    <n v="15.307089067774603"/>
    <n v="1.9322688904708635E-3"/>
    <n v="1.1989748805044238"/>
  </r>
  <r>
    <n v="231084021"/>
    <s v="TAH5201"/>
    <d v="2025-05-29T00:00:00"/>
    <s v="Q2"/>
    <d v="1899-12-30T13:01:00"/>
    <d v="1899-12-30T13:14:00"/>
    <d v="1899-12-30T00:13:00"/>
    <n v="0"/>
    <n v="13"/>
    <n v="13"/>
    <n v="17"/>
    <n v="220.8"/>
    <m/>
    <s v="MANUALLY OPNED P281490 PLANNED OUTAGE"/>
    <x v="0"/>
    <s v="Maintenance"/>
    <m/>
    <x v="0"/>
    <s v="North Lake"/>
    <x v="4"/>
    <x v="0"/>
    <n v="5"/>
    <n v="49165"/>
    <n v="3188"/>
    <n v="5.3324968632371397E-3"/>
    <n v="6.9259723964868264E-2"/>
    <n v="3.4577443303162821E-4"/>
    <n v="4.4909996949049121E-3"/>
  </r>
  <r>
    <n v="231084027"/>
    <s v="TAH5201"/>
    <d v="2025-05-29T00:00:00"/>
    <s v="Q2"/>
    <d v="1899-12-30T13:23:00"/>
    <d v="1899-12-30T13:32:00"/>
    <d v="1899-12-30T00:09:00"/>
    <n v="0"/>
    <n v="9"/>
    <n v="9"/>
    <n v="10"/>
    <n v="90"/>
    <m/>
    <s v="MANUALLY OPENED P61458 REPLACE CUTOUT -PLANNED OUTAGE"/>
    <x v="0"/>
    <s v="Maintenance"/>
    <m/>
    <x v="0"/>
    <s v="North Lake"/>
    <x v="4"/>
    <x v="0"/>
    <n v="5"/>
    <n v="49165"/>
    <n v="3188"/>
    <n v="3.1367628607277291E-3"/>
    <n v="2.8230865746549563E-2"/>
    <n v="2.0339672531272246E-4"/>
    <n v="1.8305705278145023E-3"/>
  </r>
  <r>
    <n v="120053218"/>
    <s v="STL3501"/>
    <d v="2025-05-29T00:00:00"/>
    <s v="Q2"/>
    <d v="1899-12-30T14:04:00"/>
    <d v="1899-12-30T17:27:00"/>
    <d v="1899-12-30T03:23:00"/>
    <n v="3"/>
    <n v="23"/>
    <n v="203"/>
    <n v="16"/>
    <n v="3247.8"/>
    <s v="SOUTH LAKE TAHOE"/>
    <s v="BLOWN TRANSFORMER FUSE P71162 DEER PARK AVE  - NO CAUSE FOUND."/>
    <x v="5"/>
    <s v="Unknown"/>
    <s v="Review Complete"/>
    <x v="1"/>
    <s v="South Lake"/>
    <x v="4"/>
    <x v="0"/>
    <n v="5"/>
    <n v="49165"/>
    <n v="2530"/>
    <n v="6.3241106719367588E-3"/>
    <n v="1.2837154150197629"/>
    <n v="3.2543476050035593E-4"/>
    <n v="6.6059188447066E-2"/>
  </r>
  <r>
    <n v="120053206"/>
    <s v="MEY3300"/>
    <d v="2025-05-29T00:00:00"/>
    <s v="Q2"/>
    <d v="1899-12-30T14:06:00"/>
    <d v="1899-12-30T15:25:38"/>
    <d v="1899-12-30T01:19:00"/>
    <n v="1"/>
    <n v="19"/>
    <n v="79.63"/>
    <n v="14"/>
    <n v="1114.8"/>
    <s v="SOUTH LAKE TAHOE"/>
    <s v="BLOWN TRANSFORMER FUSE P84216 NAVAHOE DR-SERVICE RIPPED DOWN BY TRUCK. CSP UNSAFE TO OPERATE"/>
    <x v="2"/>
    <s v="Vehicle strike"/>
    <s v="Review Complete"/>
    <x v="2"/>
    <s v="South Lake"/>
    <x v="4"/>
    <x v="0"/>
    <n v="5"/>
    <n v="49165"/>
    <n v="3628"/>
    <n v="3.858875413450937E-3"/>
    <n v="0.30727673649393605"/>
    <n v="2.8475541543781146E-4"/>
    <n v="2.2674666937862298E-2"/>
  </r>
  <r>
    <n v="120053223"/>
    <s v="MEY3200"/>
    <d v="2025-05-29T00:00:00"/>
    <s v="Q2"/>
    <d v="1899-12-30T15:16:00"/>
    <d v="1899-12-30T16:13:00"/>
    <d v="1899-12-30T00:57:00"/>
    <n v="0"/>
    <n v="57"/>
    <n v="57"/>
    <n v="4"/>
    <n v="228"/>
    <s v="SOUTH LAKE TAHOE"/>
    <s v="BLOWN TRANSFORMER FUSE P84634 ELOISE AVE-SERVICE RIPPED DOWN BY TRUCK"/>
    <x v="2"/>
    <s v="Vehicle strike"/>
    <s v="Review Complete"/>
    <x v="2"/>
    <s v="South Lake"/>
    <x v="4"/>
    <x v="0"/>
    <n v="5"/>
    <n v="49165"/>
    <n v="3851"/>
    <n v="1.0386912490262269E-3"/>
    <n v="5.9205401194494939E-2"/>
    <n v="8.1358690125088982E-5"/>
    <n v="4.6374453371300726E-3"/>
  </r>
  <r>
    <n v="231084161"/>
    <s v="KBH5200"/>
    <d v="2025-05-30T00:00:00"/>
    <s v="Q2"/>
    <d v="1899-12-30T13:23:00"/>
    <d v="1899-12-30T13:35:00"/>
    <d v="1899-12-30T00:12:00"/>
    <n v="0"/>
    <n v="12"/>
    <n v="12"/>
    <n v="6"/>
    <n v="72"/>
    <m/>
    <s v="MANUALLY OPENED CUT OUTS AND REPLACED THEM AT P239496 CARNELIAN DR"/>
    <x v="1"/>
    <s v="Other"/>
    <s v="Review Complete"/>
    <x v="1"/>
    <s v="North Lake"/>
    <x v="4"/>
    <x v="0"/>
    <n v="6"/>
    <n v="49165"/>
    <n v="2902"/>
    <n v="2.0675396278428669E-3"/>
    <n v="2.4810475534114404E-2"/>
    <n v="1.2203803518763347E-4"/>
    <n v="1.4644564222516018E-3"/>
  </r>
  <r>
    <n v="120053420"/>
    <s v="MEY3200"/>
    <d v="2025-05-31T00:00:00"/>
    <s v="Q2"/>
    <d v="1899-12-30T09:29:15"/>
    <d v="1899-12-30T10:38:15"/>
    <d v="1899-12-30T01:09:00"/>
    <n v="1"/>
    <n v="9"/>
    <n v="69"/>
    <n v="1"/>
    <n v="69"/>
    <s v="SOUTH LAKE TAHOE"/>
    <s v="PARTIAL POWER P290767 TATA LN DUE TO BAD CONNECTIONS"/>
    <x v="1"/>
    <s v="Other"/>
    <s v="Review Complete"/>
    <x v="1"/>
    <s v="South Lake"/>
    <x v="4"/>
    <x v="0"/>
    <n v="7"/>
    <n v="49165"/>
    <n v="3851"/>
    <n v="2.5967281225655674E-4"/>
    <n v="1.7917424045702415E-2"/>
    <n v="2.0339672531272246E-5"/>
    <n v="1.4034374046577849E-3"/>
  </r>
  <r>
    <n v="120053437"/>
    <s v="TAH5201"/>
    <d v="2025-05-31T00:00:00"/>
    <s v="Q2"/>
    <d v="1899-12-30T13:03:00"/>
    <d v="1899-12-30T14:10:00"/>
    <d v="1899-12-30T01:07:00"/>
    <n v="1"/>
    <n v="7"/>
    <n v="67"/>
    <n v="48"/>
    <n v="3216"/>
    <s v="TAHOE CITY"/>
    <s v="BLOWN 20 AMP FUSE P137671 GROVE ST - NO CAUSE FOUND; SUN SAID HE DIDNT FIND AN OBVIOUS CAUSE - SUSPECTS IT MIGHT HAVE BEEN A TREE LIMB TOUCH"/>
    <x v="8"/>
    <m/>
    <s v="Review Complete"/>
    <x v="1"/>
    <s v="North Lake"/>
    <x v="4"/>
    <x v="0"/>
    <n v="7"/>
    <n v="49165"/>
    <n v="3188"/>
    <n v="1.5056461731493099E-2"/>
    <n v="1.0087829360100375"/>
    <n v="9.7630428150106779E-4"/>
    <n v="6.5412386860571547E-2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s v="Q1"/>
    <m/>
    <m/>
    <d v="1899-12-30T00:00:00"/>
    <n v="0"/>
    <n v="0"/>
    <e v="#DIV/0!"/>
    <m/>
    <n v="0"/>
    <m/>
    <m/>
    <x v="9"/>
    <m/>
    <m/>
    <x v="5"/>
    <e v="#N/A"/>
    <x v="0"/>
    <x v="1"/>
    <n v="7"/>
    <n v="48925"/>
    <e v="#N/A"/>
    <e v="#N/A"/>
    <e v="#N/A"/>
    <n v="0"/>
    <n v="0"/>
  </r>
  <r>
    <m/>
    <m/>
    <m/>
    <m/>
    <m/>
    <m/>
    <m/>
    <m/>
    <m/>
    <m/>
    <m/>
    <m/>
    <m/>
    <m/>
    <x v="9"/>
    <m/>
    <m/>
    <x v="5"/>
    <m/>
    <x v="5"/>
    <x v="2"/>
    <m/>
    <m/>
    <m/>
    <m/>
    <m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n v="231063462"/>
    <s v="MEY3500"/>
    <d v="2025-03-04T00:00:00"/>
    <s v="Q1"/>
    <d v="1899-12-30T02:00:00"/>
    <d v="1899-12-30T03:12:00"/>
    <d v="1899-12-30T01:12:00"/>
    <n v="1"/>
    <n v="12"/>
    <n v="72"/>
    <n v="3"/>
    <n v="216"/>
    <m/>
    <s v="MANUALLY OPENED TRANSFORMER 43166 LAKE TAHOE BLVD TO WIRE PANEL FOR CT'S"/>
    <s v="Planned "/>
    <s v="Maintenance"/>
    <s v="Review Complete"/>
    <x v="0"/>
    <s v="SOUTH LAKE TAHOE"/>
  </r>
  <r>
    <n v="231063497"/>
    <s v="MULLER1296"/>
    <d v="2025-03-04T00:00:00"/>
    <s v="Q1"/>
    <d v="1899-12-30T11:03:00"/>
    <d v="1899-12-30T13:52:00"/>
    <d v="1899-12-30T02:49:00"/>
    <n v="2"/>
    <n v="49"/>
    <n v="169"/>
    <n v="31"/>
    <n v="5239.2"/>
    <m/>
    <s v="MANUALLY OPENED LINE FUSE P278659 FOOTHILL RD TO REPLACE POLE"/>
    <s v="Planned "/>
    <s v="Maintenance"/>
    <s v="Review Complete"/>
    <x v="0"/>
    <s v="SOUTH LAKE TAHOE"/>
  </r>
  <r>
    <n v="231063526"/>
    <s v="MEY3300"/>
    <d v="2025-03-04T00:00:00"/>
    <s v="Q1"/>
    <d v="1899-12-30T13:34:00"/>
    <d v="1899-12-30T16:30:00"/>
    <d v="1899-12-30T02:56:00"/>
    <n v="2"/>
    <n v="56"/>
    <n v="176"/>
    <n v="9"/>
    <n v="1584"/>
    <m/>
    <s v="MANUALLY OPENED TRANSFORMER FUSE P131323 ZAPOTEC DR FOR POLE REPLACEMENT"/>
    <s v="Planned "/>
    <s v="Maintenance"/>
    <s v="Review Complete"/>
    <x v="0"/>
    <s v="SOUTH LAKE TAHOE"/>
  </r>
  <r>
    <n v="231063551"/>
    <s v="MULLER1296"/>
    <d v="2025-03-04T00:00:00"/>
    <s v="Q1"/>
    <d v="1899-12-30T14:26:00"/>
    <d v="1899-12-30T18:00:00"/>
    <d v="1899-12-30T03:34:00"/>
    <n v="3"/>
    <n v="34"/>
    <n v="214"/>
    <n v="4"/>
    <n v="856.19999999999902"/>
    <m/>
    <s v="MANUALLY OPENED 40 AMP LINE FUSE P217286 DIAMOND VALLEY RD FOR RESILIENCY PROJECT."/>
    <s v="Planned "/>
    <s v="Maintenance"/>
    <s v="Review Complete"/>
    <x v="0"/>
    <s v="SOUTH LAKE TAHOE"/>
  </r>
  <r>
    <n v="120039794"/>
    <s v="STL3501"/>
    <d v="2025-03-05T00:00:00"/>
    <s v="Q1"/>
    <d v="1899-12-30T10:19:00"/>
    <d v="1899-12-30T17:05:00"/>
    <d v="1899-12-30T06:46:00"/>
    <n v="6"/>
    <n v="46"/>
    <n v="406"/>
    <n v="2518"/>
    <n v="1018774.8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894"/>
    <s v="MEY3200"/>
    <d v="2025-03-05T00:00:00"/>
    <s v="Q1"/>
    <d v="1899-12-30T10:19:00"/>
    <d v="1899-12-30T16:38:00"/>
    <d v="1899-12-30T06:19:00"/>
    <n v="6"/>
    <n v="19"/>
    <n v="379"/>
    <n v="3809"/>
    <n v="1441326.6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898"/>
    <s v="MEY3200; MEY3400"/>
    <d v="2025-03-05T00:00:00"/>
    <s v="Q1"/>
    <d v="1899-12-30T10:19:00"/>
    <d v="1899-12-30T17:15:18"/>
    <d v="1899-12-30T06:56:00"/>
    <n v="6"/>
    <n v="56"/>
    <n v="416.28"/>
    <n v="4039"/>
    <n v="1446412.2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902"/>
    <s v="MEY3500"/>
    <d v="2025-03-05T00:00:00"/>
    <s v="Q1"/>
    <d v="1899-12-30T10:19:00"/>
    <d v="1899-12-30T16:52:00"/>
    <d v="1899-12-30T06:33:00"/>
    <n v="6"/>
    <n v="33"/>
    <n v="393"/>
    <n v="3828"/>
    <n v="1501348.8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897"/>
    <s v="MEY3300"/>
    <d v="2025-03-05T00:00:00"/>
    <s v="Q1"/>
    <d v="1899-12-30T10:19:27"/>
    <d v="1899-12-30T16:38:00"/>
    <d v="1899-12-30T06:18:00"/>
    <n v="6"/>
    <n v="18"/>
    <n v="378.55"/>
    <n v="3611"/>
    <n v="1366818.6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864"/>
    <s v="STL3101"/>
    <d v="2025-03-05T00:00:00"/>
    <s v="Q1"/>
    <d v="1899-12-30T10:20:00"/>
    <d v="1899-12-30T16:04:00"/>
    <d v="1899-12-30T05:44:00"/>
    <n v="5"/>
    <n v="44"/>
    <n v="344"/>
    <n v="2307"/>
    <n v="793071.6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888"/>
    <s v="MEY3100"/>
    <d v="2025-03-05T00:00:00"/>
    <s v="Q1"/>
    <d v="1899-12-30T10:20:00"/>
    <d v="1899-12-30T16:31:00"/>
    <d v="1899-12-30T06:11:00"/>
    <n v="6"/>
    <n v="11"/>
    <n v="371"/>
    <n v="2398"/>
    <n v="889059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120039912"/>
    <s v="MULLER1296"/>
    <d v="2025-03-05T00:00:00"/>
    <s v="Q1"/>
    <d v="1899-12-30T10:20:09"/>
    <d v="1899-12-30T13:57:00"/>
    <d v="1899-12-30T03:36:00"/>
    <n v="3"/>
    <n v="36"/>
    <n v="216.85"/>
    <n v="633"/>
    <n v="137266.20000000001"/>
    <s v="MARKLEEVILLE"/>
    <s v="LOSS OF SUPPLY-BOTH TRANSMISSION LINES-120 KV BREAKER &amp;amp; CAPACITOR BANK FAILURE BUCKEYE SUB"/>
    <s v="Loss of Supply"/>
    <s v="Supplier outage"/>
    <s v="Review Complete"/>
    <x v="1"/>
    <s v="SOUTH LAKE TAHOE"/>
  </r>
  <r>
    <n v="120039904"/>
    <s v="STL2200"/>
    <d v="2025-03-05T00:00:00"/>
    <s v="Q1"/>
    <d v="1899-12-30T10:34:00"/>
    <d v="1899-12-30T17:23:41"/>
    <d v="1899-12-30T06:49:00"/>
    <n v="6"/>
    <n v="49"/>
    <n v="409.67"/>
    <n v="97"/>
    <n v="39652.800000000003"/>
    <m/>
    <s v="LOSS OF SUPPLY-BOTH TRANSMISSION LINES-120 KV BREAKER &amp;amp; CAPACITOR BANK FAILURE BUCKEYE SUB"/>
    <s v="Loss of Supply"/>
    <s v="Supplier outage"/>
    <s v="Review Complete"/>
    <x v="1"/>
    <s v="SOUTH LAKE TAHOE"/>
  </r>
  <r>
    <n v="120039905"/>
    <s v="STL2300"/>
    <d v="2025-03-05T00:00:00"/>
    <s v="Q1"/>
    <d v="1899-12-30T10:35:29"/>
    <d v="1899-12-30T16:56:00"/>
    <d v="1899-12-30T06:20:00"/>
    <n v="6"/>
    <n v="20"/>
    <n v="380.53"/>
    <n v="475"/>
    <n v="180745.2"/>
    <s v="SOUTH LAKE TAHOE"/>
    <s v="LOSS OF SUPPLY-BOTH TRANSMISSION LINES-120 KV BREAKER &amp;amp; CAPACITOR BANK FAILURE BUCKEYE SUB"/>
    <s v="Loss of Supply"/>
    <s v="Supplier outage"/>
    <s v="Review Complete"/>
    <x v="1"/>
    <s v="SOUTH LAKE TAHOE"/>
  </r>
  <r>
    <n v="231063868"/>
    <s v="TPZ1202"/>
    <d v="2025-03-05T00:00:00"/>
    <s v="Q1"/>
    <d v="1899-12-30T12:45:00"/>
    <d v="1899-12-30T13:05:00"/>
    <d v="1899-12-30T00:20:00"/>
    <n v="0"/>
    <n v="20"/>
    <n v="20"/>
    <n v="8"/>
    <n v="160.19999999999999"/>
    <m/>
    <s v="MANUALLY OPENED LINE FUSE P266630 HWY 395-GO INFRACTIONS"/>
    <s v="Planned "/>
    <s v="Maintenance"/>
    <s v="Review Complete"/>
    <x v="2"/>
    <s v="SOUTH LAKE TAHOE"/>
  </r>
  <r>
    <n v="120039995"/>
    <s v="MEY3300"/>
    <d v="2025-03-05T00:00:00"/>
    <s v="Q1"/>
    <d v="1899-12-30T17:44:00"/>
    <d v="1899-12-30T19:10:00"/>
    <d v="1899-12-30T01:26:00"/>
    <n v="1"/>
    <n v="26"/>
    <n v="86"/>
    <n v="14"/>
    <n v="1204.2"/>
    <s v="SOUTH LAKE TAHOE"/>
    <s v="BLOWN 10 AMP LINE FUSE P123015 MANDAN ST-UNKNOWN CAUSE"/>
    <s v="Other"/>
    <s v="Unknown"/>
    <s v="Review Complete"/>
    <x v="3"/>
    <s v="SOUTH LAKE TAHOE"/>
  </r>
  <r>
    <n v="120040021"/>
    <s v="MEY3100"/>
    <d v="2025-03-06T00:00:00"/>
    <s v="Q1"/>
    <d v="1899-12-30T10:07:42"/>
    <d v="1899-12-30T13:57:16"/>
    <d v="1899-12-30T03:49:00"/>
    <n v="3"/>
    <n v="49"/>
    <n v="229.58"/>
    <n v="1"/>
    <n v="229.8"/>
    <s v="SOUTH LAKE TAHOE"/>
    <s v="PARTIAL POWER AT P83313 COPPER WAY AFTER CONNECTORS PULLED LOOSE.  REPLACED CONNECTORS AND MADE REPAIRS."/>
    <s v="Equipment "/>
    <s v="Vibration/Loose Connection"/>
    <s v="Review Complete"/>
    <x v="4"/>
    <s v="SOUTH LAKE TAHOE"/>
  </r>
  <r>
    <n v="231064018"/>
    <s v="MULLER1296"/>
    <d v="2025-03-06T00:00:00"/>
    <s v="Q1"/>
    <d v="1899-12-30T11:20:00"/>
    <d v="1899-12-30T16:35:00"/>
    <d v="1899-12-30T05:15:00"/>
    <n v="5"/>
    <n v="15"/>
    <n v="315"/>
    <n v="7"/>
    <n v="2205"/>
    <m/>
    <s v="MANUALLY OPENED LINE FUSE P143848 STATE HWY 89"/>
    <s v="Planned "/>
    <s v="Maintenance"/>
    <s v="Review Complete"/>
    <x v="0"/>
    <s v="SOUTH LAKE TAHOE"/>
  </r>
  <r>
    <n v="231064014"/>
    <s v="MULLER1296"/>
    <d v="2025-03-06T00:00:00"/>
    <s v="Q1"/>
    <d v="1899-12-30T11:45:00"/>
    <d v="1899-12-30T14:50:00"/>
    <d v="1899-12-30T03:05:00"/>
    <n v="3"/>
    <n v="5"/>
    <n v="185"/>
    <n v="31"/>
    <n v="5734.8"/>
    <s v="MARKLEEVILLE"/>
    <s v="MANUALLY OPENED LINE FUSE P272120 STATE ROUTE 89"/>
    <s v="Planned "/>
    <s v="Maintenance"/>
    <s v="Review Complete"/>
    <x v="0"/>
    <s v="SOUTH LAKE TAHOE"/>
  </r>
  <r>
    <n v="120040058"/>
    <s v="MEY3300"/>
    <d v="2025-03-06T00:00:00"/>
    <s v="Q1"/>
    <d v="1899-12-30T17:38:28"/>
    <d v="1899-12-30T20:06:21"/>
    <d v="1899-12-30T02:27:00"/>
    <n v="2"/>
    <n v="27"/>
    <n v="147.9"/>
    <n v="1"/>
    <n v="147.6"/>
    <s v="SOUTH LAKE TAHOE"/>
    <s v="REPLACED LOOSE CONNECTIONS AT P146357 SKYLINE DR"/>
    <s v="Equipment "/>
    <s v="Vibration/Loose Connection"/>
    <s v="Review Complete"/>
    <x v="5"/>
    <s v="SOUTH LAKE TAHOE"/>
  </r>
  <r>
    <n v="120040065"/>
    <s v="STL3101"/>
    <d v="2025-03-06T00:00:00"/>
    <s v="Q1"/>
    <d v="1899-12-30T21:59:28"/>
    <d v="1899-12-30T00:14:30"/>
    <d v="1899-12-30T02:15:00"/>
    <n v="2"/>
    <n v="15"/>
    <n v="135.03"/>
    <n v="1"/>
    <n v="135"/>
    <s v="SOUTH LAKE TAHOE"/>
    <s v="REPLACED LOOSE CONNECTIONS AT P63948 WILLOW AVE"/>
    <s v="Equipment "/>
    <s v="Vibration/Loose Connection"/>
    <s v="Review Complete"/>
    <x v="5"/>
    <s v="SOUTH LAKE TAHOE"/>
  </r>
  <r>
    <n v="120040068"/>
    <s v="MULLER1296"/>
    <d v="2025-03-07T00:00:00"/>
    <s v="Q1"/>
    <d v="1899-12-30T02:09:19"/>
    <d v="1899-12-30T07:07:34"/>
    <d v="1899-12-30T04:58:00"/>
    <n v="4"/>
    <n v="58"/>
    <n v="298.23"/>
    <n v="243"/>
    <n v="71317.2"/>
    <s v="MARKLEEVILLE"/>
    <s v="PLANNED POLE REPLACEMENTS ON HAWKINS RANCH RD - ALL CUSTOMERS DOWN STREAM OF P143849 DE-ENERGIZED FOR DURATION OF WORK"/>
    <s v="Planned "/>
    <s v="Maintenance"/>
    <s v="Review Complete"/>
    <x v="0"/>
    <s v="SOUTH LAKE TAHOE"/>
  </r>
  <r>
    <n v="120040108"/>
    <s v="MULLER1296"/>
    <d v="2025-03-07T00:00:00"/>
    <s v="Q1"/>
    <d v="1899-12-30T11:23:45"/>
    <d v="1899-12-30T14:30:00"/>
    <d v="1899-12-30T03:06:00"/>
    <n v="3"/>
    <n v="6"/>
    <n v="186.27"/>
    <n v="73"/>
    <n v="13596"/>
    <s v="MARKLEEVILLE"/>
    <s v="MANUALLY OPENED CUTOUTS P106434 TIMBER LN FOR POLE REPLACEMENTS"/>
    <s v="Planned "/>
    <s v="Maintenance"/>
    <s v="Review Complete"/>
    <x v="0"/>
    <s v="SOUTH LAKE TAHOE"/>
  </r>
  <r>
    <n v="120040298"/>
    <s v="STL2300"/>
    <d v="2025-03-10T00:00:00"/>
    <s v="Q1"/>
    <d v="1899-12-30T11:00:00"/>
    <d v="1899-12-30T12:30:00"/>
    <d v="1899-12-30T01:30:00"/>
    <n v="1"/>
    <n v="30"/>
    <n v="90"/>
    <n v="68"/>
    <n v="6120"/>
    <s v="SOUTH LAKE TAHOE"/>
    <s v="MANUALLY OPENED LINE FUSE P76600 LAKE TAHOE BLVD TO RECONNECT WIRES BETWEEN P211090 AND P211163 AZURE AVE."/>
    <s v="Other"/>
    <s v="Unknown"/>
    <s v="Review Complete"/>
    <x v="5"/>
    <s v="SOUTH LAKE TAHOE"/>
  </r>
  <r>
    <n v="231064574"/>
    <s v="STL3501"/>
    <d v="2025-03-11T00:00:00"/>
    <s v="Q1"/>
    <d v="1899-12-30T01:30:00"/>
    <d v="1899-12-30T02:00:00"/>
    <d v="1899-12-30T00:30:00"/>
    <n v="0"/>
    <n v="30"/>
    <n v="30"/>
    <n v="35"/>
    <n v="1050"/>
    <m/>
    <s v="MANUALLY OPENED LINE FUSE P79154 GLENWOOD WAY - POLE REPAIR"/>
    <s v="Planned "/>
    <s v="Maintenance"/>
    <s v="Review Complete"/>
    <x v="0"/>
    <s v="SOUTH LAKE TAHOE"/>
  </r>
  <r>
    <n v="120040327"/>
    <s v="STL3501"/>
    <d v="2025-03-11T00:00:00"/>
    <s v="Q1"/>
    <d v="1899-12-30T02:30:00"/>
    <d v="1899-12-30T04:00:48"/>
    <d v="1899-12-30T01:30:00"/>
    <n v="1"/>
    <n v="30"/>
    <n v="90.78"/>
    <n v="493"/>
    <n v="44725.2"/>
    <s v="SOUTH LAKE TAHOE"/>
    <s v="MANUALLY OPENED 65A &amp;amp; 40A LINE FUSES P90993 GLENWOOD WAY TO REPLACE CROSSARM AT P90992 SPRUCE AVE"/>
    <s v="Planned "/>
    <s v="Maintenance"/>
    <s v="Review Complete"/>
    <x v="0"/>
    <s v="SOUTH LAKE TAHOE"/>
  </r>
  <r>
    <n v="231064592"/>
    <s v="MULLER1296"/>
    <d v="2025-03-11T00:00:00"/>
    <s v="Q1"/>
    <d v="1899-12-30T11:06:00"/>
    <d v="1899-12-30T16:51:00"/>
    <d v="1899-12-30T05:45:00"/>
    <n v="5"/>
    <n v="45"/>
    <n v="345"/>
    <n v="11"/>
    <n v="3795"/>
    <m/>
    <s v="MANUALLY OPENED LINE FUSE P143846 UPPER MANZANITA DR-MAINTENANCE WORK"/>
    <s v="Planned "/>
    <s v="Maintenance"/>
    <s v="Review Complete"/>
    <x v="0"/>
    <s v="SOUTH LAKE TAHOE"/>
  </r>
  <r>
    <n v="120040339"/>
    <s v="MEY3200"/>
    <d v="2025-03-11T00:00:00"/>
    <s v="Q1"/>
    <d v="1899-12-30T13:35:00"/>
    <d v="1899-12-30T15:24:00"/>
    <d v="1899-12-30T01:49:00"/>
    <n v="1"/>
    <n v="49"/>
    <n v="109"/>
    <n v="13"/>
    <n v="1417.2"/>
    <s v="SOUTH LAKE TAHOE"/>
    <s v="2 BLOWN 20 AMP LINE FUSES P97039 ELKS CLUB DR, SQUIRREL REMOVED P97045 BEL AIRE CIR"/>
    <s v="Animal"/>
    <s v="Squirrel"/>
    <s v="Review Complete"/>
    <x v="5"/>
    <s v="SOUTH LAKE TAHOE"/>
  </r>
  <r>
    <n v="120040352"/>
    <s v="MEY3100"/>
    <d v="2025-03-11T00:00:00"/>
    <s v="Q1"/>
    <d v="1899-12-30T18:41:31"/>
    <d v="1899-12-30T20:59:14"/>
    <d v="1899-12-30T02:17:00"/>
    <n v="2"/>
    <n v="17"/>
    <n v="137.72"/>
    <n v="1"/>
    <n v="138"/>
    <s v="SOUTH LAKE TAHOE"/>
    <s v="PARTIAL POWER DUE TO LOOSE CONNECTIONS P294713 MERCED AVE"/>
    <s v="Equipment "/>
    <s v="Vibration/Loose Connection"/>
    <s v="Review Complete"/>
    <x v="4"/>
    <s v="SOUTH LAKE TAHOE"/>
  </r>
  <r>
    <n v="120040358"/>
    <s v="STL3101"/>
    <d v="2025-03-11T00:00:00"/>
    <s v="Q1"/>
    <d v="1899-12-30T21:07:00"/>
    <d v="1899-12-30T21:30:00"/>
    <d v="1899-12-30T00:23:00"/>
    <n v="0"/>
    <n v="23"/>
    <n v="23"/>
    <n v="31"/>
    <n v="712.8"/>
    <s v="SOUTH LAKE TAHOE"/>
    <s v="MANUALLY OPENED RISER FUSE P251640 SPRUCE AVE-REPAIR PADMOUNT TRANSFORMER TS62"/>
    <s v="Act Of Man"/>
    <s v="Vehicle strike"/>
    <s v="Review Complete"/>
    <x v="6"/>
    <s v="SOUTH LAKE TAHOE"/>
  </r>
  <r>
    <n v="232005021"/>
    <s v="MULLER1296"/>
    <d v="2025-03-12T00:00:00"/>
    <s v="Q1"/>
    <d v="1899-12-30T09:15:00"/>
    <d v="1899-12-30T11:00:00"/>
    <d v="1899-12-30T01:45:00"/>
    <n v="1"/>
    <n v="45"/>
    <n v="105"/>
    <n v="1"/>
    <n v="105"/>
    <m/>
    <s v="MANUALLY OPENED TRANSFORMER FUSE P290461 UPPER MANZANITA DR-RESILIENCY"/>
    <s v="Planned "/>
    <s v="Maintenance"/>
    <s v="Review Complete"/>
    <x v="0"/>
    <s v="SOUTH LAKE TAHOE"/>
  </r>
  <r>
    <n v="121000218"/>
    <s v="TRK7202"/>
    <d v="2025-03-12T00:00:00"/>
    <s v="Q1"/>
    <d v="1899-12-30T17:46:05"/>
    <d v="1899-12-30T20:15:35"/>
    <d v="1899-12-30T02:29:00"/>
    <n v="2"/>
    <n v="29"/>
    <n v="149.52000000000001"/>
    <n v="4"/>
    <n v="542.4"/>
    <s v="TRUCKEE"/>
    <s v="BLOWN 2-50AMP LINE FUSES P269574 &amp;amp; 2-30AMP LINE FUSES P269575 CABIN CREEK RD-BROKEN INSULATOR  P252814"/>
    <s v="Equipment "/>
    <s v="Corrosion/Decay"/>
    <s v="Review Complete"/>
    <x v="5"/>
    <s v="NORTH LAKE TAHOE"/>
  </r>
  <r>
    <n v="231064778"/>
    <s v="MULLER1296"/>
    <d v="2025-03-13T00:00:00"/>
    <s v="Q1"/>
    <d v="1899-12-30T12:00:00"/>
    <d v="1899-12-30T13:26:00"/>
    <d v="1899-12-30T01:26:00"/>
    <n v="1"/>
    <n v="26"/>
    <n v="86"/>
    <n v="1"/>
    <n v="85.8"/>
    <m/>
    <s v="MANUALLY OPENED TRANSFORMER FUSE P129021 UPPER MANZANITA DR-POLE REPLACEMENT"/>
    <s v="Planned "/>
    <s v="Maintenance"/>
    <s v="Review Complete"/>
    <x v="0"/>
    <s v="SOUTH LAKE TAHOE"/>
  </r>
  <r>
    <n v="120041272"/>
    <s v="MEY3400"/>
    <d v="2025-03-14T00:00:00"/>
    <s v="Q1"/>
    <d v="1899-12-30T23:13:00"/>
    <d v="1899-12-30T00:30:00"/>
    <d v="1899-12-30T01:17:00"/>
    <n v="1"/>
    <n v="17"/>
    <n v="77"/>
    <n v="55"/>
    <n v="4234.8"/>
    <s v="SOUTH LAKE TAHOE"/>
    <s v="BLOWN (3) 12 AMP FUSES P296215 12TH ST - CAUSE UNKNOWN POSSIBLY OVERLOAD"/>
    <s v="Other"/>
    <s v="Unknown"/>
    <s v="Review Complete"/>
    <x v="5"/>
    <s v="SOUTH LAKE TAHOE"/>
  </r>
  <r>
    <n v="120041437"/>
    <s v="SLK257"/>
    <d v="2025-03-17T00:00:00"/>
    <s v="Q1"/>
    <d v="1899-12-30T04:08:00"/>
    <d v="1899-12-30T04:44:33"/>
    <d v="1899-12-30T00:36:00"/>
    <n v="0"/>
    <n v="36"/>
    <n v="36.53"/>
    <n v="3"/>
    <n v="109.8"/>
    <m/>
    <s v="LOSS OF SOURCE - SLK 257 CB LOCKOUT (NVE) - MVA POLE HIT ON NVE SIDE"/>
    <s v="Loss of Supply"/>
    <s v="Supplier outage"/>
    <s v="Review Complete"/>
    <x v="7"/>
    <s v="NORTH LAKE TAHOE"/>
  </r>
  <r>
    <n v="120041802"/>
    <s v="MULLER1296"/>
    <d v="2025-03-18T00:00:00"/>
    <s v="Q1"/>
    <d v="1899-12-30T11:10:00"/>
    <m/>
    <d v="1899-12-30T00:00:00"/>
    <m/>
    <m/>
    <n v="1443.68"/>
    <n v="11"/>
    <n v="0"/>
    <m/>
    <s v="MANUALLY OPENED 15 AMP LINE FUSE P143846 UPPER MANZANITA DR-RESILIENCY"/>
    <s v="Planned "/>
    <s v="Maintenance"/>
    <s v="Review Complete"/>
    <x v="0"/>
    <s v="SOUTH LAKE TAHOE"/>
  </r>
  <r>
    <n v="231066278"/>
    <s v="MEY3100"/>
    <d v="2025-03-18T00:00:00"/>
    <s v="Q1"/>
    <d v="1899-12-30T12:00:00"/>
    <d v="1899-12-30T12:30:00"/>
    <d v="1899-12-30T00:30:00"/>
    <n v="0"/>
    <n v="30"/>
    <n v="30"/>
    <n v="23"/>
    <n v="690"/>
    <m/>
    <s v="MANUALLY OPENED TRANSFORMER FUSE P290458 SAN FRANCISCO AVE FOR CIRCUIT LOAD BALANCING"/>
    <s v="Planned "/>
    <s v="Maintenance"/>
    <s v="Review Complete"/>
    <x v="0"/>
    <s v="SOUTH LAKE TAHOE"/>
  </r>
  <r>
    <n v="231066330"/>
    <s v="MEY3100"/>
    <d v="2025-03-18T00:00:00"/>
    <s v="Q1"/>
    <d v="1899-12-30T12:15:00"/>
    <m/>
    <d v="1899-12-30T00:00:00"/>
    <m/>
    <m/>
    <n v="177.88"/>
    <n v="0"/>
    <n v="0"/>
    <m/>
    <s v="MANUALLY OPENED TRANSFORMER FUSE P63847 OAKLAND AVE FOR CIRCUIT LOAD BALANCING"/>
    <s v="Planned "/>
    <s v="Maintenance"/>
    <s v="Review Complete"/>
    <x v="0"/>
    <s v="SOUTH LAKE TAHOE"/>
  </r>
  <r>
    <n v="120041562"/>
    <s v="MEY3100"/>
    <d v="2025-03-18T00:00:00"/>
    <s v="Q1"/>
    <d v="1899-12-30T12:31:00"/>
    <d v="1899-12-30T12:41:00"/>
    <d v="1899-12-30T00:10:00"/>
    <n v="0"/>
    <n v="10"/>
    <n v="10"/>
    <n v="12"/>
    <n v="120"/>
    <s v="SOUTH LAKE TAHOE"/>
    <s v="MANUALLY OPENED TRANSFORMER FUSE P192985 LAKEVIEW AVE FOR CIRCUIT LOAD BALANCING"/>
    <s v="Planned "/>
    <s v="Maintenance"/>
    <s v="Review Complete"/>
    <x v="0"/>
    <s v="SOUTH LAKE TAHOE"/>
  </r>
  <r>
    <n v="231066385"/>
    <s v="MEY3100"/>
    <d v="2025-03-18T00:00:00"/>
    <s v="Q1"/>
    <d v="1899-12-30T12:51:00"/>
    <d v="1899-12-30T13:02:00"/>
    <d v="1899-12-30T00:11:00"/>
    <n v="0"/>
    <n v="11"/>
    <n v="11"/>
    <n v="13"/>
    <n v="142.79999999999899"/>
    <m/>
    <s v="MANUALLY OPENED TRANSFORMER FUSE P293179 LAKEVIEW AVE FOR CIRCUIT LOAD BALANCING"/>
    <s v="Planned "/>
    <s v="Maintenance"/>
    <s v="Review Complete"/>
    <x v="0"/>
    <s v="SOUTH LAKE TAHOE"/>
  </r>
  <r>
    <n v="231066335"/>
    <s v="MEY3100"/>
    <d v="2025-03-18T00:00:00"/>
    <s v="Q1"/>
    <d v="1899-12-30T13:20:00"/>
    <d v="1899-12-30T13:31:00"/>
    <d v="1899-12-30T00:11:00"/>
    <n v="0"/>
    <n v="11"/>
    <n v="11"/>
    <n v="14"/>
    <n v="154.19999999999999"/>
    <m/>
    <s v="MANUALLY OPENED TRANSFORMER FUSE P192841 LAKEVIEW AVE FOR CIRCUIT LOAD BALANCING"/>
    <s v="Planned "/>
    <s v="Maintenance"/>
    <s v="Review Complete"/>
    <x v="0"/>
    <s v="SOUTH LAKE TAHOE"/>
  </r>
  <r>
    <n v="231066380"/>
    <s v="MEY3100"/>
    <d v="2025-03-18T00:00:00"/>
    <s v="Q1"/>
    <d v="1899-12-30T13:31:00"/>
    <d v="1899-12-30T13:41:00"/>
    <d v="1899-12-30T00:10:00"/>
    <n v="0"/>
    <n v="10"/>
    <n v="10"/>
    <n v="12"/>
    <n v="120"/>
    <m/>
    <s v="MANUALLY OPENED TRANSFORMER FUSE P293178 LAKEVIEW AVE FOR CIRCUIT LOAD BALANCING"/>
    <s v="Planned "/>
    <s v="Maintenance"/>
    <s v="Review Complete"/>
    <x v="0"/>
    <s v="SOUTH LAKE TAHOE"/>
  </r>
  <r>
    <n v="231066343"/>
    <s v="MEY3100"/>
    <d v="2025-03-18T00:00:00"/>
    <s v="Q1"/>
    <d v="1899-12-30T14:10:00"/>
    <d v="1899-12-30T14:22:00"/>
    <d v="1899-12-30T00:12:00"/>
    <n v="0"/>
    <n v="12"/>
    <n v="12"/>
    <n v="23"/>
    <n v="276"/>
    <m/>
    <s v="MANUALLY OPENED TRANSFORMER FUSE P192985 LAKEVIEW AVE FOR CIRCUIT LOAD BALANCING"/>
    <s v="Planned "/>
    <s v="Maintenance"/>
    <s v="Review Complete"/>
    <x v="0"/>
    <s v="SOUTH LAKE TAHOE"/>
  </r>
  <r>
    <n v="231066375"/>
    <s v="MEY3100"/>
    <d v="2025-03-18T00:00:00"/>
    <s v="Q1"/>
    <d v="1899-12-30T14:35:00"/>
    <d v="1899-12-30T14:44:00"/>
    <d v="1899-12-30T00:09:00"/>
    <n v="0"/>
    <n v="9"/>
    <n v="9"/>
    <n v="9"/>
    <n v="81"/>
    <m/>
    <s v="MANUALLY OPENED TRANSFORMER FUSE P205163 BELLEVUE AVE FOR CIRCUIT LOAD BALANCING"/>
    <s v="Planned "/>
    <s v="Maintenance"/>
    <s v="Review Complete"/>
    <x v="0"/>
    <s v="SOUTH LAKE TAHOE"/>
  </r>
  <r>
    <n v="231066354"/>
    <s v="MEY3100"/>
    <d v="2025-03-18T00:00:00"/>
    <s v="Q1"/>
    <d v="1899-12-30T14:51:00"/>
    <d v="1899-12-30T14:59:00"/>
    <d v="1899-12-30T00:08:00"/>
    <n v="0"/>
    <n v="8"/>
    <n v="8"/>
    <n v="17"/>
    <n v="136.19999999999999"/>
    <m/>
    <s v="MANUALLY OPENED TRANSFORMER FUSE P90833 BELLEVUE AVE FOR CIRCUIT LOAD BALANCING"/>
    <s v="Planned "/>
    <s v="Maintenance"/>
    <s v="Review Complete"/>
    <x v="0"/>
    <s v="SOUTH LAKE TAHOE"/>
  </r>
  <r>
    <n v="120041592"/>
    <s v="TPZ1202"/>
    <d v="2025-03-18T00:00:00"/>
    <s v="Q1"/>
    <d v="1899-12-30T20:30:00"/>
    <d v="1899-12-30T04:50:00"/>
    <d v="1899-12-30T08:20:00"/>
    <n v="8"/>
    <n v="20"/>
    <n v="500"/>
    <n v="11"/>
    <n v="5500.2"/>
    <s v="COLEVILLE"/>
    <s v="MANUALLY OPENED LINE FUSE P163558 WESTERN DR, DOWN GUYS WERE DUG UP CAUSING POLE TO LEAN HEAVILY INTO THE TREES-RESET POLE"/>
    <s v="Act Of Man"/>
    <s v="Other"/>
    <s v="Review Complete"/>
    <x v="6"/>
    <s v="SOUTH LAKE TAHOE"/>
  </r>
  <r>
    <n v="231066429"/>
    <s v="STL2300"/>
    <d v="2025-03-19T00:00:00"/>
    <s v="Q1"/>
    <d v="1899-12-30T01:00:00"/>
    <d v="1899-12-30T03:29:00"/>
    <d v="1899-12-30T02:29:00"/>
    <n v="2"/>
    <n v="29"/>
    <n v="149"/>
    <n v="11"/>
    <n v="1639.2"/>
    <m/>
    <s v="MANUALLY OPENED TS-178-111582 AT LAKE TAHOE BLVD FOR REPLACEMENT OF MAIN BREAKER"/>
    <s v="Planned "/>
    <s v="Maintenance"/>
    <s v="Review Complete"/>
    <x v="0"/>
    <s v="SOUTH LAKE TAHOE"/>
  </r>
  <r>
    <n v="120041806"/>
    <s v="MULLER1296"/>
    <d v="2025-03-19T00:00:00"/>
    <s v="Q1"/>
    <d v="1899-12-30T11:02:00"/>
    <d v="1899-12-30T15:50:00"/>
    <d v="1899-12-30T04:48:00"/>
    <n v="4"/>
    <n v="48"/>
    <n v="288"/>
    <n v="11"/>
    <n v="3168"/>
    <m/>
    <s v="MANUALLY OPENED 15 AMP LINE FUSE P143846 UPPER MANZANITA DR-RESILIENCY PROJECT"/>
    <s v="Planned "/>
    <s v="Maintenance"/>
    <s v="Review Complete"/>
    <x v="0"/>
    <s v="SOUTH LAKE TAHOE"/>
  </r>
  <r>
    <n v="231067049"/>
    <s v="MEY3100"/>
    <d v="2025-03-19T00:00:00"/>
    <s v="Q1"/>
    <d v="1899-12-30T12:54:00"/>
    <d v="1899-12-30T19:00:00"/>
    <d v="1899-12-30T06:06:00"/>
    <n v="6"/>
    <n v="6"/>
    <n v="366"/>
    <n v="45"/>
    <n v="16470"/>
    <s v="SOUTH LAKE TAHOE"/>
    <s v="MANUALLY OPENED TRANSFORMER FUSE P66312 MERCED AVE FOR CIRCUIT LOAD BALANCING"/>
    <s v="Planned "/>
    <s v="Maintenance"/>
    <s v="Review Complete"/>
    <x v="0"/>
    <s v="SOUTH LAKE TAHOE"/>
  </r>
  <r>
    <n v="231067778"/>
    <s v="MULLER1296"/>
    <d v="2025-03-20T00:00:00"/>
    <s v="Q1"/>
    <d v="1899-12-30T01:00:00"/>
    <d v="1899-12-30T06:13:00"/>
    <d v="1899-12-30T05:13:00"/>
    <n v="5"/>
    <n v="13"/>
    <n v="313"/>
    <n v="172"/>
    <n v="53836.2"/>
    <s v="MARKLEEVILLE"/>
    <s v="MANUALLY OPENED 40 AMP LINE FUSE P277686 MONTGOMERY ST TO REPLACE P39343"/>
    <s v="Planned "/>
    <s v="Maintenance"/>
    <s v="Review Complete"/>
    <x v="0"/>
    <s v="SOUTH LAKE TAHOE"/>
  </r>
  <r>
    <n v="120042132"/>
    <s v="TPZ1202"/>
    <d v="2025-03-20T00:00:00"/>
    <s v="Q1"/>
    <d v="1899-12-30T09:50:47"/>
    <d v="1899-12-30T15:00:00"/>
    <d v="1899-12-30T05:09:00"/>
    <n v="5"/>
    <n v="9"/>
    <n v="309.22000000000003"/>
    <n v="5"/>
    <n v="1546.2"/>
    <s v="COLEVILLE"/>
    <s v="BLOWN 15T LINE FUSE P181148 EASTSIDE RD-UNKNOWN CAUSE"/>
    <s v="Other"/>
    <s v="Unknown"/>
    <s v="Review Complete"/>
    <x v="5"/>
    <s v="SOUTH LAKE TAHOE"/>
  </r>
  <r>
    <n v="120042163"/>
    <s v="MULLER1296"/>
    <d v="2025-03-20T00:00:00"/>
    <s v="Q1"/>
    <d v="1899-12-30T15:40:00"/>
    <d v="1899-12-30T15:46:58"/>
    <d v="1899-12-30T00:06:00"/>
    <n v="0"/>
    <n v="6"/>
    <n v="6.95"/>
    <n v="2"/>
    <n v="13.8"/>
    <m/>
    <s v="MANUALLY OPENED TRANSFORMER FUSE P297169 DIAMOND VALLEY RD-RESILIENCY"/>
    <s v="Planned "/>
    <s v="Maintenance"/>
    <s v="Review Complete"/>
    <x v="0"/>
    <s v="SOUTH LAKE TAHOE"/>
  </r>
  <r>
    <n v="120042439"/>
    <s v="MEY3200"/>
    <d v="2025-03-24T00:00:00"/>
    <s v="Q1"/>
    <d v="1899-12-30T10:55:00"/>
    <d v="1899-12-30T17:30:54"/>
    <d v="1899-12-30T06:35:00"/>
    <n v="6"/>
    <n v="35"/>
    <n v="395.88"/>
    <n v="84"/>
    <n v="33255.599999999999"/>
    <m/>
    <s v="MANUALLY OPENED 32MU41 P135340 WINNEMUCCA AVE TO REMOVE TREES NEAR P66424 &amp;amp; P87937"/>
    <s v="Planned "/>
    <s v="Maintenance"/>
    <s v="Review Complete"/>
    <x v="0"/>
    <s v="SOUTH LAKE TAHOE"/>
  </r>
  <r>
    <n v="231068199"/>
    <s v="KBH5200"/>
    <d v="2025-03-24T00:00:00"/>
    <s v="Q1"/>
    <d v="1899-12-30T12:57:00"/>
    <d v="1899-12-30T13:18:00"/>
    <d v="1899-12-30T00:21:00"/>
    <n v="0"/>
    <n v="21"/>
    <n v="21"/>
    <n v="4"/>
    <n v="84"/>
    <m/>
    <s v="BLOWN TRANSFORMER FUSE P124929 LINCOLN GREEN DR-FUSE BLEW WHILE DOING MAINTENANCE WORK"/>
    <s v="Other"/>
    <s v="Construction by Co. Contractor"/>
    <s v="Review Complete"/>
    <x v="5"/>
    <s v="NORTH LAKE TAHOE"/>
  </r>
  <r>
    <n v="120042555"/>
    <s v="TAH7300"/>
    <d v="2025-03-26T00:00:00"/>
    <s v="Q1"/>
    <d v="1899-12-30T11:37:31"/>
    <d v="1899-12-30T15:37:36"/>
    <d v="1899-12-30T04:00:00"/>
    <n v="4"/>
    <n v="0"/>
    <n v="240.08"/>
    <n v="12"/>
    <n v="2641.2"/>
    <m/>
    <s v="MANUALLY LIFTED TAPS AT P73314 IDLEWILD WAY - DE-ENERGIZING PRIMARY FOR TREE CREW/CONTRACTOR TO REMOVE TREE BETWEEN P236632 &amp;amp; P236634 IDLEWILD WAY"/>
    <s v="Planned "/>
    <s v="Maintenance"/>
    <s v="Review Complete"/>
    <x v="0"/>
    <s v="NORTH LAKE TAHOE"/>
  </r>
  <r>
    <n v="120042557"/>
    <s v="MEY3400"/>
    <d v="2025-03-26T00:00:00"/>
    <s v="Q1"/>
    <d v="1899-12-30T12:46:46"/>
    <d v="1899-12-30T13:45:34"/>
    <d v="1899-12-30T00:58:00"/>
    <n v="0"/>
    <n v="58"/>
    <n v="58.78"/>
    <n v="5"/>
    <n v="294"/>
    <m/>
    <s v="PLANNED OUTAGE TO PULL WIRES BETWEEN P131421 - P122948 TATA LN AND BUILDING SECONDARY RISER."/>
    <s v="Planned "/>
    <s v="Maintenance"/>
    <s v="Review Complete"/>
    <x v="0"/>
    <s v="SOUTH LAKE TAHOE"/>
  </r>
  <r>
    <n v="120042580"/>
    <s v="MEY3400"/>
    <d v="2025-03-26T00:00:00"/>
    <s v="Q1"/>
    <d v="1899-12-30T19:59:46"/>
    <d v="1899-12-30T21:05:22"/>
    <d v="1899-12-30T01:05:00"/>
    <n v="1"/>
    <n v="5"/>
    <n v="65.599999999999994"/>
    <n v="3"/>
    <n v="196.79999999999899"/>
    <s v="TAHOMA"/>
    <s v="BLOWN 15K LINE FUSE P291674 EMERALD BAY RD-WIND"/>
    <s v="Weather"/>
    <s v="Wind"/>
    <s v="Review Complete"/>
    <x v="5"/>
    <s v="SOUTH LAKE TAHOE"/>
  </r>
  <r>
    <n v="231068561"/>
    <s v="TAH7300"/>
    <d v="2025-03-27T00:00:00"/>
    <s v="Q1"/>
    <d v="1899-12-30T11:00:00"/>
    <d v="1899-12-30T13:00:00"/>
    <d v="1899-12-30T02:00:00"/>
    <n v="2"/>
    <n v="0"/>
    <n v="120"/>
    <n v="7"/>
    <n v="840"/>
    <m/>
    <s v="MANUALLY OPENED TRANSFORMER FUSE P92257 SCENIC DR-GREY WIRE REPLACEMENT"/>
    <s v="Planned "/>
    <s v="Maintenance"/>
    <s v="Review Complete"/>
    <x v="0"/>
    <s v="NORTH LAKE TAHOE"/>
  </r>
  <r>
    <n v="231068564"/>
    <s v="TAH7300"/>
    <d v="2025-03-27T00:00:00"/>
    <s v="Q1"/>
    <d v="1899-12-30T11:00:00"/>
    <d v="1899-12-30T13:00:00"/>
    <d v="1899-12-30T02:00:00"/>
    <n v="2"/>
    <n v="0"/>
    <n v="120"/>
    <n v="4"/>
    <n v="480"/>
    <m/>
    <s v="MANUALLY OPENED TRANSFORMER FUSE P92259 SCENIC DR-GREY WIRE REPLACEMENT"/>
    <s v="Planned "/>
    <s v="Maintenance"/>
    <s v="Review Complete"/>
    <x v="0"/>
    <s v="NORTH LAKE TAHOE"/>
  </r>
  <r>
    <n v="231068567"/>
    <s v="TAH7300"/>
    <d v="2025-03-27T00:00:00"/>
    <s v="Q1"/>
    <d v="1899-12-30T11:00:00"/>
    <d v="1899-12-30T13:05:00"/>
    <d v="1899-12-30T02:05:00"/>
    <n v="2"/>
    <n v="5"/>
    <n v="125"/>
    <n v="14"/>
    <n v="1750.2"/>
    <m/>
    <s v="MANUALLY OPENED TRANSFORMER FUSE P73328 INTERLAKEN RD-GREY WIRE REPLACEMENT"/>
    <s v="Planned "/>
    <s v="Maintenance"/>
    <s v="Review Complete"/>
    <x v="0"/>
    <s v="NORTH LAKE TAHOE"/>
  </r>
  <r>
    <n v="231068595"/>
    <s v="TAH7300"/>
    <d v="2025-03-27T00:00:00"/>
    <s v="Q1"/>
    <d v="1899-12-30T13:45:00"/>
    <d v="1899-12-30T16:00:00"/>
    <d v="1899-12-30T02:15:00"/>
    <n v="2"/>
    <n v="15"/>
    <n v="135"/>
    <n v="11"/>
    <n v="1485"/>
    <m/>
    <s v="MANUALLY OPENED 25 AMP TRANSFORMER FUSE P8714 INTERLAKEN RD-GREY WIRE REPLACEMENT"/>
    <s v="Planned "/>
    <s v="Maintenance"/>
    <s v="Review Complete"/>
    <x v="0"/>
    <s v="NORTH LAKE TAHOE"/>
  </r>
  <r>
    <n v="231068628"/>
    <s v="MULLER1296"/>
    <d v="2025-03-27T00:00:00"/>
    <s v="Q1"/>
    <d v="1899-12-30T14:30:00"/>
    <d v="1899-12-30T15:05:00"/>
    <d v="1899-12-30T00:35:00"/>
    <n v="0"/>
    <n v="35"/>
    <n v="35"/>
    <n v="2"/>
    <n v="70.199999999999903"/>
    <s v="MARKLEEVILLE"/>
    <s v="MANUALLY OPENED 10K TRANSFORMER FUSE P156947 CALIFORNIA RD TO MAKE REPAIRS ON METER PANEL"/>
    <s v="Planned "/>
    <s v="Maintenance"/>
    <s v="Review Complete"/>
    <x v="0"/>
    <s v="SOUTH LAKE TAHOE"/>
  </r>
  <r>
    <n v="120042621"/>
    <s v="TAH7100"/>
    <d v="2025-03-27T00:00:00"/>
    <s v="Q1"/>
    <d v="1899-12-30T15:33:10"/>
    <d v="1899-12-30T17:54:38"/>
    <d v="1899-12-30T02:21:00"/>
    <n v="2"/>
    <n v="21"/>
    <n v="141.44999999999999"/>
    <n v="237"/>
    <n v="29868.6"/>
    <s v="TAHOE CITY"/>
    <s v="VFI-119 'B' POSITION TRIPPED OPEN-SQUIRREL CONTACT TRANSFORMER 8927 CEDAR CT"/>
    <s v="Animal"/>
    <s v="Squirrel"/>
    <s v="Review Complete"/>
    <x v="5"/>
    <s v="NORTH LAKE TAHOE"/>
  </r>
  <r>
    <n v="231068714"/>
    <s v="TAH7300"/>
    <d v="2025-03-28T00:00:00"/>
    <s v="Q1"/>
    <d v="1899-12-30T11:07:00"/>
    <d v="1899-12-30T14:50:00"/>
    <d v="1899-12-30T03:43:00"/>
    <n v="3"/>
    <n v="43"/>
    <n v="223"/>
    <n v="6"/>
    <n v="1338"/>
    <m/>
    <s v="MANUALLY OPENED TRANSFORMER FUSE P105216 LAGOON RD-REPLACED GREY WIRE"/>
    <s v="Planned "/>
    <s v="Maintenance"/>
    <s v="Review Complete"/>
    <x v="0"/>
    <s v="NORTH LAKE TAHOE"/>
  </r>
  <r>
    <n v="231068719"/>
    <s v="TAH7300"/>
    <d v="2025-03-28T00:00:00"/>
    <s v="Q1"/>
    <d v="1899-12-30T11:07:00"/>
    <d v="1899-12-30T12:50:00"/>
    <d v="1899-12-30T01:43:00"/>
    <n v="1"/>
    <n v="43"/>
    <n v="103"/>
    <n v="14"/>
    <n v="1441.8"/>
    <m/>
    <s v="MANUALLY OPENED TRANSFORMER FUSE P105212 LAGOON RD REPLACED GREY WIRE"/>
    <s v="Planned "/>
    <s v="Maintenance"/>
    <s v="Review Complete"/>
    <x v="0"/>
    <s v="NORTH LAKE TAHOE"/>
  </r>
  <r>
    <n v="231068768"/>
    <s v="TAH7300"/>
    <d v="2025-03-28T00:00:00"/>
    <s v="Q1"/>
    <d v="1899-12-30T15:15:00"/>
    <d v="1899-12-30T15:55:00"/>
    <d v="1899-12-30T00:40:00"/>
    <n v="0"/>
    <n v="40"/>
    <n v="40"/>
    <n v="5"/>
    <n v="199.8"/>
    <m/>
    <s v="MANUALLY OPENED TRANSFORMER FUSE TAKE DOWN OLD SERVICE AND REATTACH NEW SERVICE P242122 MEADOW RD"/>
    <s v="Planned "/>
    <s v="Maintenance"/>
    <s v="Review Complete"/>
    <x v="0"/>
    <s v="NORTH LAKE TAHOE"/>
  </r>
  <r>
    <n v="120042676"/>
    <s v="TAH7300"/>
    <d v="2025-03-28T00:00:00"/>
    <s v="Q1"/>
    <d v="1899-12-30T18:00:04"/>
    <d v="1899-12-30T18:49:29"/>
    <d v="1899-12-30T00:49:00"/>
    <n v="0"/>
    <n v="49"/>
    <n v="49.43"/>
    <n v="13"/>
    <n v="642.6"/>
    <s v="TIMBERLAND"/>
    <s v="BLOWN LINE FUSE P59748 SUGAR PINE RD DUE TO BURNT UP CUT OUT"/>
    <s v="Equipment "/>
    <s v="Corrosion/Decay"/>
    <s v="Review Complete"/>
    <x v="5"/>
    <s v="NORTH LAKE TAHOE"/>
  </r>
  <r>
    <n v="120043219"/>
    <s v="CAL2501"/>
    <d v="2025-03-30T00:00:00"/>
    <s v="Q1"/>
    <d v="1899-12-30T22:42:00"/>
    <d v="1899-12-30T23:47:57"/>
    <d v="1899-12-30T01:05:00"/>
    <n v="1"/>
    <n v="5"/>
    <n v="65.930000000000007"/>
    <n v="96"/>
    <n v="6309.5999999999904"/>
    <s v="VERDI"/>
    <s v="LOSS OF SOURCE (NVE) CAL 2501 CB LOCKED OPEN - NVE TO PATROL"/>
    <s v="Loss of Supply"/>
    <s v="Other"/>
    <s v="Review Complete"/>
    <x v="7"/>
    <s v="NORTH LAKE TAHOE"/>
  </r>
  <r>
    <n v="120043224"/>
    <s v="WSH201"/>
    <d v="2025-03-30T00:00:00"/>
    <s v="Q1"/>
    <d v="1899-12-30T22:42:25"/>
    <d v="1899-12-30T23:47:27"/>
    <d v="1899-12-30T01:05:00"/>
    <n v="1"/>
    <n v="5"/>
    <n v="65.03"/>
    <n v="55"/>
    <n v="3576.6"/>
    <s v="FLORISTON"/>
    <s v="LOSS OF SOURCE (NVE) CAL 2501 CB LOCKED OPEN - NVE TO PATROL"/>
    <s v="Loss of Supply"/>
    <s v="Other"/>
    <m/>
    <x v="7"/>
    <s v="NORTH LAKE TAHOE"/>
  </r>
  <r>
    <n v="120043265"/>
    <s v="POR3200"/>
    <d v="2025-03-31T00:00:00"/>
    <s v="Q1"/>
    <d v="1899-12-30T08:47:00"/>
    <d v="1899-12-30T12:05:00"/>
    <d v="1899-12-30T03:18:00"/>
    <n v="3"/>
    <n v="18"/>
    <n v="198"/>
    <n v="1200"/>
    <n v="93560.4"/>
    <s v="PORTOLA"/>
    <s v="POR3200 CB LOCKED OUT - BLOWN 11A FUSE P37900 OFF DELLEKER RD-WIND SLAPPED WIRES TOGETHER"/>
    <s v="Weather"/>
    <s v="Wind"/>
    <m/>
    <x v="5"/>
    <s v="NORTH LAKE TAHOE"/>
  </r>
  <r>
    <m/>
    <m/>
    <m/>
    <s v="Q1"/>
    <m/>
    <m/>
    <d v="1899-12-30T00:00:00"/>
    <n v="0"/>
    <n v="0"/>
    <e v="#DIV/0!"/>
    <m/>
    <m/>
    <m/>
    <m/>
    <m/>
    <m/>
    <m/>
    <x v="8"/>
    <e v="#N/A"/>
  </r>
  <r>
    <m/>
    <m/>
    <m/>
    <s v="Q1"/>
    <m/>
    <m/>
    <d v="1899-12-30T00:00:00"/>
    <n v="0"/>
    <n v="0"/>
    <e v="#DIV/0!"/>
    <m/>
    <m/>
    <m/>
    <m/>
    <m/>
    <m/>
    <m/>
    <x v="8"/>
    <e v="#N/A"/>
  </r>
  <r>
    <m/>
    <m/>
    <m/>
    <s v="Q1"/>
    <m/>
    <m/>
    <d v="1899-12-30T00:00:00"/>
    <n v="0"/>
    <n v="0"/>
    <e v="#DIV/0!"/>
    <m/>
    <m/>
    <m/>
    <m/>
    <m/>
    <m/>
    <m/>
    <x v="8"/>
    <e v="#N/A"/>
  </r>
  <r>
    <m/>
    <m/>
    <m/>
    <s v="Q1"/>
    <m/>
    <m/>
    <d v="1899-12-30T00:00:00"/>
    <n v="0"/>
    <n v="0"/>
    <e v="#DIV/0!"/>
    <m/>
    <m/>
    <m/>
    <m/>
    <m/>
    <m/>
    <m/>
    <x v="8"/>
    <e v="#N/A"/>
  </r>
  <r>
    <m/>
    <m/>
    <m/>
    <s v="Q1"/>
    <m/>
    <m/>
    <d v="1899-12-30T00:00:00"/>
    <n v="0"/>
    <n v="0"/>
    <e v="#DIV/0!"/>
    <m/>
    <m/>
    <m/>
    <m/>
    <m/>
    <m/>
    <m/>
    <x v="8"/>
    <e v="#N/A"/>
  </r>
  <r>
    <m/>
    <m/>
    <m/>
    <s v="Q1"/>
    <m/>
    <m/>
    <d v="1899-12-30T00:00:00"/>
    <n v="0"/>
    <n v="0"/>
    <e v="#DIV/0!"/>
    <m/>
    <m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s v="Q1"/>
    <m/>
    <m/>
    <d v="1899-12-30T00:00:00"/>
    <n v="0"/>
    <n v="0"/>
    <e v="#DIV/0!"/>
    <m/>
    <n v="0"/>
    <m/>
    <m/>
    <m/>
    <m/>
    <m/>
    <x v="8"/>
    <e v="#N/A"/>
  </r>
  <r>
    <m/>
    <m/>
    <m/>
    <m/>
    <m/>
    <m/>
    <m/>
    <m/>
    <m/>
    <m/>
    <m/>
    <m/>
    <m/>
    <m/>
    <m/>
    <m/>
    <m/>
    <x v="8"/>
    <m/>
  </r>
  <r>
    <m/>
    <m/>
    <m/>
    <m/>
    <m/>
    <m/>
    <m/>
    <m/>
    <m/>
    <m/>
    <m/>
    <m/>
    <m/>
    <m/>
    <m/>
    <m/>
    <m/>
    <x v="8"/>
    <m/>
  </r>
  <r>
    <m/>
    <m/>
    <m/>
    <m/>
    <m/>
    <m/>
    <m/>
    <m/>
    <m/>
    <m/>
    <m/>
    <m/>
    <m/>
    <m/>
    <m/>
    <m/>
    <m/>
    <x v="8"/>
    <m/>
  </r>
  <r>
    <m/>
    <m/>
    <m/>
    <m/>
    <m/>
    <m/>
    <m/>
    <m/>
    <m/>
    <m/>
    <m/>
    <m/>
    <m/>
    <m/>
    <m/>
    <m/>
    <m/>
    <x v="8"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n v="120053508"/>
    <s v="MULLER1296"/>
    <d v="2025-06-01T00:00:00"/>
    <s v="Q2"/>
    <d v="1899-12-30T12:38:00"/>
    <d v="1899-12-30T14:04:00"/>
    <d v="1899-12-30T01:26:00"/>
    <n v="1"/>
    <n v="26"/>
    <n v="86"/>
    <n v="632"/>
    <n v="54352.2"/>
    <s v="MARKLEEVILLE"/>
    <s v="NVE 112 LINE LOCKOUT ROUND HILL TO BUCKEYE - TRANSMISISON FAULT BETWEEN BUCKEYE (NVE) &amp;amp; ROUNDHILL (NVE)"/>
    <s v="Loss of Supply"/>
    <s v="Supplier outage"/>
    <s v="Review Complete"/>
    <x v="0"/>
    <s v="South Lake"/>
  </r>
  <r>
    <n v="231084420"/>
    <s v="STL3501"/>
    <d v="2025-06-02T00:00:00"/>
    <s v="Q2"/>
    <d v="1899-12-30T00:00:00"/>
    <d v="1899-12-30T19:30:00"/>
    <d v="1899-12-30T19:30:00"/>
    <n v="19"/>
    <n v="30"/>
    <n v="1170"/>
    <n v="39"/>
    <n v="45630"/>
    <m/>
    <s v="MANUALLY OPENED 25AMP  LINE FUSE P291287 BLACKWOOD RD PULLED NEW UG"/>
    <s v="Planned "/>
    <s v="Maintenance"/>
    <s v="Review Complete"/>
    <x v="1"/>
    <s v="South Lake"/>
  </r>
  <r>
    <n v="231084424"/>
    <s v="STL3501"/>
    <d v="2025-06-02T00:00:00"/>
    <s v="Q2"/>
    <d v="1899-12-30T11:00:00"/>
    <d v="1899-12-30T19:30:00"/>
    <d v="1899-12-30T08:30:00"/>
    <n v="8"/>
    <n v="30"/>
    <n v="510"/>
    <n v="19"/>
    <n v="9690"/>
    <s v="SOUTH LAKE TAHOE"/>
    <s v="MANUALLY OPENED 25 AMP LINE FUSE P291288 PULLED NEW UG"/>
    <s v="Planned "/>
    <s v="Maintenance"/>
    <s v="Review Complete"/>
    <x v="1"/>
    <s v="South Lake"/>
  </r>
  <r>
    <n v="231084433"/>
    <s v="KBH5200"/>
    <d v="2025-06-02T00:00:00"/>
    <s v="Q2"/>
    <d v="1899-12-30T12:01:00"/>
    <d v="1899-12-30T12:10:00"/>
    <d v="1899-12-30T00:09:00"/>
    <n v="0"/>
    <n v="9"/>
    <n v="9"/>
    <n v="5"/>
    <n v="45"/>
    <m/>
    <s v="MANUALLY OPENED TRANSFORMER FUSE, REPLACED DAMAGED CUTOUT P206174 CARNELIAN BAY RD"/>
    <s v="Equipment "/>
    <s v="Corrosion/Decay"/>
    <s v="Review Complete"/>
    <x v="2"/>
    <s v="North Lake"/>
  </r>
  <r>
    <n v="120053556"/>
    <s v="KBH4202"/>
    <d v="2025-06-02T00:00:00"/>
    <s v="Q2"/>
    <d v="1899-12-30T12:07:00"/>
    <d v="1899-12-30T17:02:56"/>
    <d v="1899-12-30T04:55:00"/>
    <n v="4"/>
    <n v="55"/>
    <n v="295.93"/>
    <n v="1"/>
    <n v="91.2"/>
    <s v="KINGS BEACH"/>
    <s v="RAN MID SPAN TAP AND ELIMINATE APPROXIMATELY 35FT OF CABLE PARK LN"/>
    <s v="Equipment "/>
    <s v="Corrosion/Decay"/>
    <s v="Review Complete"/>
    <x v="2"/>
    <s v="North Lake"/>
  </r>
  <r>
    <n v="120053608"/>
    <s v="MEY3400"/>
    <d v="2025-06-03T00:00:00"/>
    <s v="Q2"/>
    <d v="1899-12-30T11:44:00"/>
    <d v="1899-12-30T15:59:00"/>
    <d v="1899-12-30T04:15:00"/>
    <n v="4"/>
    <n v="15"/>
    <n v="255"/>
    <n v="15"/>
    <n v="3825"/>
    <m/>
    <s v="MANUALLY OPENED LB 34-59 FOR PLANNED MAINTENANCE REPLACING SPAN GUY WITH DOWN GUY"/>
    <s v="Planned "/>
    <s v="Maintenance"/>
    <s v="Review Complete"/>
    <x v="1"/>
    <s v="South Lake"/>
  </r>
  <r>
    <n v="120053645"/>
    <s v="TAH7300"/>
    <d v="2025-06-03T00:00:00"/>
    <s v="Q2"/>
    <d v="1899-12-30T18:38:33"/>
    <d v="1899-12-30T08:56:00"/>
    <d v="1899-12-30T14:17:00"/>
    <n v="14"/>
    <n v="17"/>
    <n v="857.47"/>
    <n v="784"/>
    <n v="113171.4"/>
    <s v="MEEKS BAY"/>
    <s v="PTR 7300-R2 P291747 HWY 89 LOCKED OPEN / SWITCHING TO ISOLATE OUTAGE -  BLOWN FUSES P134488 HWY 89 - FAILED CABLE BETWEEN HH @ XFMR 13523 TO NEXT HH TO NORTH"/>
    <s v="Equipment "/>
    <s v="Corrosion/Decay"/>
    <s v="Mismatch - Number of customers"/>
    <x v="2"/>
    <s v="North Lake"/>
  </r>
  <r>
    <n v="120053662"/>
    <s v="MEY3200"/>
    <d v="2025-06-03T00:00:00"/>
    <s v="Q2"/>
    <d v="1899-12-30T21:13:38"/>
    <d v="1899-12-30T03:39:00"/>
    <d v="1899-12-30T06:25:00"/>
    <n v="6"/>
    <n v="25"/>
    <n v="385.37"/>
    <n v="12"/>
    <n v="4263.6000000000004"/>
    <m/>
    <s v="MANUALLY OPENED OS-902-23 'A' POS @ CAPRI DR AND PADMOUNT XFMR 3938 TAHOE KEYS BLVD ELBOWS TOWARD VFI-3200-2 'E' POS FOR CREW WORKING ON TAHOE KEYS UG REBUILD / RETURNED MEY 3400 AND 3200 TO NORMAL CONFIG - FS-903-65 'A' POS IS NORMAL OPEN TIE SWITCH - PHASING ISSUE RESOLVED"/>
    <s v="Planned "/>
    <s v="Maintenance"/>
    <s v="Review Complete"/>
    <x v="1"/>
    <s v="South Lake"/>
  </r>
  <r>
    <n v="120053823"/>
    <s v="POR3200"/>
    <d v="2025-06-04T00:00:00"/>
    <s v="Q2"/>
    <d v="1899-12-30T12:40:39"/>
    <d v="1899-12-30T15:33:12"/>
    <d v="1899-12-30T02:52:00"/>
    <n v="2"/>
    <n v="52"/>
    <n v="172.55"/>
    <n v="32"/>
    <n v="5521.8"/>
    <s v="PORTOLA"/>
    <s v="MANUALLY HUNG TEMPORARY CUTOUTS P155557 LADERA LN-REPLACE P130544 HUERTA WAY"/>
    <s v="Planned "/>
    <s v="Maintenance"/>
    <s v="Review Complete"/>
    <x v="1"/>
    <s v="North Lake"/>
  </r>
  <r>
    <n v="120053934"/>
    <s v="TAH7100"/>
    <d v="2025-06-05T00:00:00"/>
    <s v="Q2"/>
    <d v="1899-12-30T15:11:09"/>
    <d v="1899-12-30T16:30:00"/>
    <d v="1899-12-30T01:18:00"/>
    <n v="1"/>
    <n v="18"/>
    <n v="78.87"/>
    <n v="25"/>
    <n v="1971"/>
    <s v="TAHOE CITY"/>
    <s v="BLOWN 25K LINE FUSES P108875 BIG PINE DR-GARBAGE TRUCK CLIPPED PHONE LINE CAUSING PHASES TO BUMP"/>
    <s v="Act Of Man"/>
    <s v="Vehicle strike"/>
    <s v="Review Complete"/>
    <x v="3"/>
    <s v="North Lake"/>
  </r>
  <r>
    <n v="120053944"/>
    <s v="MULLER1296"/>
    <d v="2025-06-05T00:00:00"/>
    <s v="Q2"/>
    <d v="1899-12-30T18:29:00"/>
    <d v="1899-12-30T19:30:00"/>
    <d v="1899-12-30T01:01:00"/>
    <n v="1"/>
    <n v="1"/>
    <n v="61"/>
    <n v="632"/>
    <n v="38551.799999999901"/>
    <s v="MARKLEEVILLE"/>
    <s v="1296 CB @ MULLER (NVE) LOCKED OPEN - DUE TO DOWN WIRE AT NVE SIDE"/>
    <s v="Loss of Supply"/>
    <s v="Supplier outage"/>
    <s v="Review Complete"/>
    <x v="0"/>
    <s v="South Lake"/>
  </r>
  <r>
    <n v="120053966"/>
    <s v="CAL2501"/>
    <d v="2025-06-05T00:00:00"/>
    <s v="Q2"/>
    <d v="1899-12-30T21:57:00"/>
    <d v="1899-12-30T22:53:00"/>
    <d v="1899-12-30T00:56:00"/>
    <n v="0"/>
    <n v="56"/>
    <n v="56"/>
    <n v="96"/>
    <n v="5376"/>
    <s v="VERDI"/>
    <s v="CALIFORNIA 2501 CB (NVE) LOCKED OPEN / FIRE MODE &amp;amp; WEATHER"/>
    <s v="Loss of Supply"/>
    <s v="Supplier outage"/>
    <s v="Review Complete"/>
    <x v="0"/>
    <s v="North Lake"/>
  </r>
  <r>
    <n v="120053969"/>
    <s v="WSH201"/>
    <d v="2025-06-05T00:00:00"/>
    <s v="Q2"/>
    <d v="1899-12-30T21:57:00"/>
    <d v="1899-12-30T22:53:00"/>
    <d v="1899-12-30T00:56:00"/>
    <n v="0"/>
    <n v="56"/>
    <n v="56"/>
    <n v="55"/>
    <n v="3079.7999999999902"/>
    <s v="TRUCKEE"/>
    <s v="CALIFORNIA 2501 CB (NVE) LOCKED OPEN / FIRE MODE &amp;amp; WEATHER"/>
    <s v="Loss of Supply"/>
    <s v="Supplier outage"/>
    <s v="Review Complete"/>
    <x v="0"/>
    <s v="North Lake"/>
  </r>
  <r>
    <n v="120053976"/>
    <s v="TPZ1202"/>
    <d v="2025-06-06T00:00:00"/>
    <s v="Q2"/>
    <d v="1899-12-30T01:01:00"/>
    <d v="1899-12-30T03:44:00"/>
    <d v="1899-12-30T02:43:00"/>
    <n v="2"/>
    <n v="43"/>
    <n v="163"/>
    <n v="595"/>
    <n v="96985.2"/>
    <s v="COLEVILLE"/>
    <s v="MANUALLY OPENED LB# 1261-F @ P266658 HWY 395, REPLACED P# 128913"/>
    <s v="Planned "/>
    <s v="Maintenance"/>
    <s v="Review Complete"/>
    <x v="1"/>
    <s v="South Lake"/>
  </r>
  <r>
    <n v="120054056"/>
    <s v="STL3501"/>
    <d v="2025-06-06T00:00:00"/>
    <s v="Q2"/>
    <d v="1899-12-30T11:38:30"/>
    <d v="1899-12-30T11:51:57"/>
    <d v="1899-12-30T00:13:00"/>
    <n v="0"/>
    <n v="13"/>
    <n v="13.43"/>
    <n v="38"/>
    <n v="510.599999999999"/>
    <m/>
    <s v="MANUALLY OPENED 25 AMP RISER FUSE P291287 BLACKWOOD RD-U/G SECONDARY MOLDINGS WERE MELTING"/>
    <s v="Equipment "/>
    <s v="Corrosion/Decay"/>
    <s v="Review Complete"/>
    <x v="2"/>
    <s v="South Lake"/>
  </r>
  <r>
    <n v="231085189"/>
    <s v="SQV8200"/>
    <d v="2025-06-06T00:00:00"/>
    <s v="Q2"/>
    <d v="1899-12-30T11:40:00"/>
    <d v="1899-12-30T13:10:00"/>
    <d v="1899-12-30T01:30:00"/>
    <n v="1"/>
    <n v="30"/>
    <n v="90"/>
    <n v="96"/>
    <n v="8640"/>
    <m/>
    <s v="MANUALLY OPENED 65 AMP LINE FUSE P278419 WINDING CREEK RD-REPLACED CROSSARMS"/>
    <s v="Planned "/>
    <s v="Maintenance"/>
    <s v="Review Complete"/>
    <x v="1"/>
    <s v="North Lake"/>
  </r>
  <r>
    <n v="120054165"/>
    <s v="TAH7300"/>
    <d v="2025-06-07T00:00:00"/>
    <s v="Q2"/>
    <d v="1899-12-30T11:07:00"/>
    <d v="1899-12-30T18:34:00"/>
    <d v="1899-12-30T07:27:00"/>
    <n v="7"/>
    <n v="27"/>
    <n v="447"/>
    <n v="6"/>
    <n v="2682"/>
    <s v="TAHOE CITY"/>
    <s v="BLOWN TRANSFORMER FUSE P248973 QUAIL LN-REPLACED CUTOUT AND LEAKING TRANSFORMER"/>
    <s v="Equipment "/>
    <s v="Corrosion/Decay"/>
    <s v="Review Complete"/>
    <x v="2"/>
    <s v="North Lake"/>
  </r>
  <r>
    <n v="120054499"/>
    <s v="POR3200"/>
    <d v="2025-06-09T00:00:00"/>
    <s v="Q2"/>
    <d v="1899-12-30T11:00:00"/>
    <d v="1899-12-30T13:20:00"/>
    <d v="1899-12-30T02:20:00"/>
    <n v="2"/>
    <n v="20"/>
    <n v="140"/>
    <n v="11"/>
    <n v="1540.2"/>
    <m/>
    <s v="MANUALLY OPENED LINE FUSE P193848 IDLE HOUR DR-REPLACE P155736"/>
    <s v="Planned "/>
    <s v="Maintenance"/>
    <s v="Review Complete"/>
    <x v="1"/>
    <s v="North Lake"/>
  </r>
  <r>
    <n v="231085484"/>
    <s v="MEY3400"/>
    <d v="2025-06-09T00:00:00"/>
    <s v="Q2"/>
    <d v="1899-12-30T11:44:00"/>
    <d v="1899-12-30T13:15:00"/>
    <d v="1899-12-30T01:31:00"/>
    <n v="1"/>
    <n v="31"/>
    <n v="91"/>
    <n v="3"/>
    <n v="273"/>
    <m/>
    <s v="MANUALLY OPENED CUTOUT AT P291674 FOR PLANNED OUTAGE"/>
    <s v="Planned "/>
    <s v="Maintenance"/>
    <s v="Review Complete"/>
    <x v="1"/>
    <s v="South Lake"/>
  </r>
  <r>
    <n v="120054579"/>
    <s v="MULLER1296"/>
    <d v="2025-06-09T00:00:00"/>
    <s v="Q2"/>
    <d v="1899-12-30T22:52:00"/>
    <d v="1899-12-30T00:59:00"/>
    <d v="1899-12-30T02:07:00"/>
    <n v="2"/>
    <n v="7"/>
    <n v="127"/>
    <n v="633"/>
    <n v="80391"/>
    <s v="MARKLEEVILLE"/>
    <s v="LOSS OF SOURCE FROM NVE - FAILED LIGHTNING ARRESTORS ON 1296-R1 (NVE) - BYPASSED&amp;#x0D;_x000d__x000a_"/>
    <s v="Loss of Supply"/>
    <s v="Supplier outage"/>
    <s v="Review Complete"/>
    <x v="0"/>
    <s v="South Lake"/>
  </r>
  <r>
    <n v="231085731"/>
    <s v="GLS7400"/>
    <d v="2025-06-10T00:00:00"/>
    <s v="Q2"/>
    <d v="1899-12-30T13:41:00"/>
    <d v="1899-12-30T14:45:00"/>
    <d v="1899-12-30T01:04:00"/>
    <n v="1"/>
    <n v="4"/>
    <n v="64"/>
    <n v="10"/>
    <n v="640.20000000000005"/>
    <m/>
    <s v="MANUALLY OPENED TRANSFORMER FUSE P161168 EDINBURGH DR-TRANSFORMER REPLACEMENT"/>
    <s v="Planned "/>
    <s v="Maintenance"/>
    <s v="Review Complete"/>
    <x v="1"/>
    <s v="North Lake"/>
  </r>
  <r>
    <n v="231085795"/>
    <s v="GLS7600"/>
    <d v="2025-06-10T00:00:00"/>
    <s v="Q2"/>
    <d v="1899-12-30T16:25:00"/>
    <d v="1899-12-30T16:35:00"/>
    <d v="1899-12-30T00:10:00"/>
    <n v="0"/>
    <n v="10"/>
    <n v="10"/>
    <n v="1"/>
    <n v="10.199999999999999"/>
    <m/>
    <s v="MANUALLY OPENED TRANSFORMER FUSE P252953 HINTON DR-PLANNED OUTAGE"/>
    <s v="Planned "/>
    <s v="Maintenance"/>
    <s v="Review Complete"/>
    <x v="1"/>
    <s v="North Lake"/>
  </r>
  <r>
    <n v="120054673"/>
    <s v="SLK257"/>
    <d v="2025-06-10T00:00:00"/>
    <s v="Q2"/>
    <d v="1899-12-30T21:34:40"/>
    <d v="1899-12-30T21:52:00"/>
    <d v="1899-12-30T00:17:00"/>
    <n v="0"/>
    <n v="17"/>
    <n v="17.350000000000001"/>
    <n v="3"/>
    <n v="52.2"/>
    <s v="BORDERTOWN"/>
    <s v="LOSS OF SOURCE FROM NVE. CAUSE UNKNOWN"/>
    <s v="Loss of Supply"/>
    <s v="Supplier outage"/>
    <s v="Review Complete"/>
    <x v="0"/>
    <s v="North Lake"/>
  </r>
  <r>
    <n v="231085854"/>
    <s v="TAH5201"/>
    <d v="2025-06-11T00:00:00"/>
    <s v="Q2"/>
    <d v="1899-12-30T11:00:00"/>
    <d v="1899-12-30T15:19:00"/>
    <d v="1899-12-30T04:19:00"/>
    <n v="4"/>
    <n v="19"/>
    <n v="259"/>
    <n v="225"/>
    <n v="58275"/>
    <s v="TAHOE CITY"/>
    <s v="MANUALLY OPENED 40 AMP LINE FUSE P92062 MAMMOTH DR-POLE REPLACEMENT"/>
    <s v="Planned "/>
    <s v="Maintenance"/>
    <s v="Review Complete"/>
    <x v="1"/>
    <s v="North Lake"/>
  </r>
  <r>
    <n v="231085950"/>
    <s v="MEY3200"/>
    <d v="2025-06-12T00:00:00"/>
    <s v="Q2"/>
    <d v="1899-12-30T01:38:00"/>
    <d v="1899-12-30T03:00:00"/>
    <d v="1899-12-30T01:22:00"/>
    <n v="1"/>
    <n v="22"/>
    <n v="82"/>
    <n v="2"/>
    <n v="163.80000000000001"/>
    <m/>
    <s v="MANUALLY OPENED LINE FUSES P84847 EMERALD BAY RD-REPLACE BROKEN CROSSARMS"/>
    <s v="Planned "/>
    <s v="Maintenance"/>
    <s v="Review Complete"/>
    <x v="1"/>
    <s v="South Lake"/>
  </r>
  <r>
    <n v="120054941"/>
    <s v="SQV7201"/>
    <d v="2025-06-13T00:00:00"/>
    <s v="Q2"/>
    <d v="1899-12-30T11:44:51"/>
    <d v="1899-12-30T14:45:03"/>
    <d v="1899-12-30T03:00:00"/>
    <n v="3"/>
    <n v="0"/>
    <n v="180.2"/>
    <n v="96"/>
    <n v="17299.2"/>
    <m/>
    <s v="MANUALLY LIFTED TAPS P292066 ALPINE MEADOWS RD-REPLACE CROSSARM P201221 (CLIMB JOB)"/>
    <s v="Planned "/>
    <s v="Maintenance"/>
    <s v="Review Complete"/>
    <x v="1"/>
    <s v="North Lake"/>
  </r>
  <r>
    <n v="120055062"/>
    <s v="SQV8200"/>
    <d v="2025-06-15T00:00:00"/>
    <s v="Q2"/>
    <d v="1899-12-30T11:33:00"/>
    <d v="1899-12-30T14:32:00"/>
    <d v="1899-12-30T02:59:00"/>
    <n v="2"/>
    <n v="59"/>
    <n v="179"/>
    <n v="158"/>
    <n v="28282.2"/>
    <s v="OLYMPIC VALLEY"/>
    <s v="BLOWN  VFI 139- D POSTION  VICTOR DR  ANIMAL CONTACT P224075 VICTOR PLC"/>
    <s v="Animal"/>
    <s v="Squirrel"/>
    <s v="Review Complete"/>
    <x v="2"/>
    <s v="North Lake"/>
  </r>
  <r>
    <n v="120055088"/>
    <s v="MEY3400"/>
    <d v="2025-06-15T00:00:00"/>
    <s v="Q2"/>
    <d v="1899-12-30T21:24:35"/>
    <d v="1899-12-30T22:07:00"/>
    <d v="1899-12-30T00:42:00"/>
    <n v="0"/>
    <n v="42"/>
    <n v="42.42"/>
    <n v="23"/>
    <n v="975.6"/>
    <s v="SOUTH LAKE TAHOE"/>
    <s v="BLOWN 30A LINE FUSES (2) P90945 LAKE TAHOE BLVD-RAVEN MADE CONTACT WITH WIRE AT P98772 COYOTE RIDGE CIR"/>
    <s v="Animal"/>
    <s v="Bird"/>
    <s v="Review Complete"/>
    <x v="2"/>
    <s v="South Lake"/>
  </r>
  <r>
    <n v="231086422"/>
    <s v="TRK7202"/>
    <d v="2025-06-16T00:00:00"/>
    <s v="Q2"/>
    <d v="1899-12-30T15:35:00"/>
    <d v="1899-12-30T15:51:00"/>
    <d v="1899-12-30T00:16:00"/>
    <n v="0"/>
    <n v="16"/>
    <n v="16"/>
    <n v="4"/>
    <n v="64.2"/>
    <m/>
    <s v="MANUALLY OPENED TRANSFORMER FUSE P68748 RIVER RD-REPAIRS TO LIGHTNING ARRESTOR"/>
    <s v="Equipment "/>
    <s v="Vibration/Loose Connection"/>
    <s v="Review Complete"/>
    <x v="2"/>
    <s v="North Lake"/>
  </r>
  <r>
    <n v="120055186"/>
    <s v="STL3101"/>
    <d v="2025-06-17T00:00:00"/>
    <s v="Q2"/>
    <d v="1899-12-30T11:12:00"/>
    <d v="1899-12-30T17:01:16"/>
    <d v="1899-12-30T05:49:00"/>
    <n v="5"/>
    <n v="49"/>
    <n v="349.27"/>
    <n v="1"/>
    <n v="349.2"/>
    <m/>
    <s v="MANUALLY OPENED 3101-R1  -  MAINTENANCE ON CROSS ARMS AND JUMPERS"/>
    <s v="Planned "/>
    <s v="Maintenance"/>
    <s v="Review Complete"/>
    <x v="1"/>
    <s v="South Lake"/>
  </r>
  <r>
    <n v="120055392"/>
    <s v="POR3100"/>
    <d v="2025-06-18T00:00:00"/>
    <s v="Q2"/>
    <d v="1899-12-30T11:35:00"/>
    <d v="1899-12-30T17:27:48"/>
    <d v="1899-12-30T05:52:00"/>
    <n v="5"/>
    <n v="52"/>
    <n v="352.78"/>
    <n v="201"/>
    <n v="70842"/>
    <s v="PORTOLA"/>
    <s v="MANUALLY OPENED L./B# 31-4 AND FUSES P209782-MAINTENANCE REPLACING P215897"/>
    <s v="Planned "/>
    <s v="Maintenance"/>
    <s v="Review Complete"/>
    <x v="1"/>
    <s v="North Lake"/>
  </r>
  <r>
    <n v="231086902"/>
    <s v="TPZ1202"/>
    <d v="2025-06-19T00:00:00"/>
    <s v="Q2"/>
    <d v="1899-12-30T01:11:12"/>
    <d v="1899-12-30T04:00:00"/>
    <d v="1899-12-30T02:48:00"/>
    <n v="2"/>
    <n v="48"/>
    <n v="168.82"/>
    <n v="8"/>
    <n v="1350.6"/>
    <s v="COLEVILLE"/>
    <s v="MANUALLY OPENED 15 AMP LINE FUSE P266630 US HWY 395-POLE REPLACEMENT"/>
    <s v="Planned "/>
    <s v="Maintenance"/>
    <s v="Review Complete"/>
    <x v="1"/>
    <s v="South Lake"/>
  </r>
  <r>
    <n v="120055466"/>
    <s v="POR3200"/>
    <d v="2025-06-19T00:00:00"/>
    <s v="Q2"/>
    <d v="1899-12-30T11:23:30"/>
    <d v="1899-12-30T17:14:22"/>
    <d v="1899-12-30T05:50:00"/>
    <n v="5"/>
    <n v="50"/>
    <n v="350.85"/>
    <n v="24"/>
    <n v="8420.4"/>
    <m/>
    <s v="MANUALLY OPENED JUMPERS P215801 MANZANITA ST-REPLACE P150554"/>
    <s v="Planned "/>
    <s v="Maintenance"/>
    <s v="Review Complete"/>
    <x v="1"/>
    <s v="North Lake"/>
  </r>
  <r>
    <n v="120055467"/>
    <s v="STL3501"/>
    <d v="2025-06-19T00:00:00"/>
    <s v="Q2"/>
    <d v="1899-12-30T11:51:55"/>
    <d v="1899-12-30T16:26:28"/>
    <d v="1899-12-30T04:34:00"/>
    <n v="4"/>
    <n v="34"/>
    <n v="274.52999999999997"/>
    <n v="82"/>
    <n v="22512"/>
    <m/>
    <s v="MANUALLY LIFTED TAPS AT P286998 JUNIPER AVE - MAINTENANCE POLE &amp;amp; CROSS ARM REPLACEMENTS"/>
    <s v="Planned "/>
    <s v="Maintenance"/>
    <s v="Review Complete"/>
    <x v="1"/>
    <s v="South Lake"/>
  </r>
  <r>
    <n v="120055576"/>
    <s v="MEY3500"/>
    <d v="2025-06-20T00:00:00"/>
    <s v="Q2"/>
    <d v="1899-12-30T13:22:00"/>
    <d v="1899-12-30T14:00:00"/>
    <d v="1899-12-30T00:38:00"/>
    <n v="0"/>
    <n v="38"/>
    <n v="38"/>
    <n v="5"/>
    <n v="190.2"/>
    <s v="SOUTH LAKE TAHOE"/>
    <s v="BLOWN 25A LINE FUSE P297961 LODI AVE-BIRD"/>
    <s v="Animal"/>
    <s v="Bird"/>
    <s v="Review Complete"/>
    <x v="2"/>
    <s v="South Lake"/>
  </r>
  <r>
    <n v="120055622"/>
    <s v="TAH7300"/>
    <d v="2025-06-20T00:00:00"/>
    <s v="Q2"/>
    <d v="1899-12-30T21:38:03"/>
    <d v="1899-12-30T05:47:17"/>
    <d v="1899-12-30T08:09:00"/>
    <n v="8"/>
    <n v="9"/>
    <n v="489.25"/>
    <n v="1"/>
    <n v="489"/>
    <s v="HOMEWOOD"/>
    <s v="REPLACED LOOSE HARDWARE AT THE CUTOUT 9291421 MOANA CIR"/>
    <s v="Equipment "/>
    <s v="Vibration/Loose Connection"/>
    <s v="Review Complete"/>
    <x v="2"/>
    <s v="North Lake"/>
  </r>
  <r>
    <n v="120055709"/>
    <s v="KBH4202"/>
    <d v="2025-06-22T00:00:00"/>
    <s v="Q2"/>
    <d v="1899-12-30T19:15:35"/>
    <d v="1899-12-30T00:09:00"/>
    <d v="1899-12-30T04:53:00"/>
    <n v="4"/>
    <n v="53"/>
    <n v="293.43"/>
    <n v="1"/>
    <n v="293.39999999999998"/>
    <s v="KINGS BEACH"/>
    <s v="BURNT SERVICE LINE AND CONNECTIONS P278531 BEAVER ST"/>
    <s v="Equipment "/>
    <s v="Corrosion/Decay"/>
    <s v="Review Complete"/>
    <x v="2"/>
    <s v="North Lake"/>
  </r>
  <r>
    <n v="120055719"/>
    <s v="MEY3200"/>
    <d v="2025-06-23T00:00:00"/>
    <s v="Q2"/>
    <d v="1899-12-30T11:20:54"/>
    <d v="1899-12-30T13:19:30"/>
    <d v="1899-12-30T01:58:00"/>
    <n v="1"/>
    <n v="58"/>
    <n v="118.58"/>
    <n v="41"/>
    <n v="4861.8"/>
    <s v="SOUTH LAKE TAHOE"/>
    <s v="BLOWN RISER FUSE P87807 (1 OF 3). MANUALLY OPENED REMAINING 2 AT 10:31AM - REPLACED BAD UG CABLE"/>
    <s v="Equipment "/>
    <s v="Corrosion/Decay"/>
    <s v="Review Complete"/>
    <x v="2"/>
    <s v="South Lake"/>
  </r>
  <r>
    <n v="231087482"/>
    <s v="TRK7203"/>
    <d v="2025-06-23T00:00:00"/>
    <s v="Q2"/>
    <d v="1899-12-30T14:11:00"/>
    <d v="1899-12-30T18:58:43"/>
    <d v="1899-12-30T04:47:00"/>
    <n v="4"/>
    <n v="47"/>
    <n v="287.7"/>
    <n v="8"/>
    <n v="2301.6"/>
    <m/>
    <s v="MANUALLY OPENED VFI -170 C POSTION  -INSTALL TRANFORMER P10551 FILOLI"/>
    <s v="Planned "/>
    <s v="Maintenance"/>
    <s v="Review Complete"/>
    <x v="1"/>
    <s v="North Lake"/>
  </r>
  <r>
    <n v="120055831"/>
    <s v="POR3200"/>
    <d v="2025-06-24T00:00:00"/>
    <s v="Q2"/>
    <d v="1899-12-30T01:00:00"/>
    <d v="1899-12-30T06:33:00"/>
    <d v="1899-12-31T05:33:00"/>
    <n v="29"/>
    <n v="33"/>
    <n v="1773"/>
    <n v="3"/>
    <n v="1332"/>
    <s v="PORTOLA"/>
    <s v="REPLACED FAILED TRANSFORMER P130541 LADERA LN"/>
    <s v="Equipment "/>
    <s v="Corrosion/Decay"/>
    <s v="Review Complete"/>
    <x v="2"/>
    <s v="North Lake"/>
  </r>
  <r>
    <n v="120055839"/>
    <s v="MEY3300"/>
    <d v="2025-06-25T00:00:00"/>
    <s v="Q2"/>
    <d v="1899-12-30T00:18:58"/>
    <d v="1899-12-30T02:18:21"/>
    <d v="1899-12-30T01:59:00"/>
    <n v="1"/>
    <n v="59"/>
    <n v="119.37"/>
    <n v="139"/>
    <n v="16591.8"/>
    <s v="SOUTH LAKE TAHOE"/>
    <s v="MANUALLY OPENED VFI-3300-21 'C' POS FUSES; REPLACING VAULT TOP SECTION SIDEWALK PROJECT NEAR P205200 APACHE AVE"/>
    <s v="Planned "/>
    <s v="Maintenance"/>
    <s v="Review Complete"/>
    <x v="1"/>
    <s v="South Lake"/>
  </r>
  <r>
    <n v="120055834"/>
    <s v="TPZ1202"/>
    <d v="2025-06-25T00:00:00"/>
    <s v="Q2"/>
    <d v="1899-12-30T00:20:02"/>
    <d v="1899-12-30T02:05:00"/>
    <d v="1899-12-30T01:44:00"/>
    <n v="1"/>
    <n v="44"/>
    <n v="104.97"/>
    <n v="2"/>
    <n v="210"/>
    <s v="COLEVILLE"/>
    <s v="BLOWN 3A TRANSFORMER FUSE P294852 LARSON LN-NO PROBABLE CAUSE FOUND"/>
    <s v="UNKNOWN"/>
    <m/>
    <s v="Review Complete"/>
    <x v="2"/>
    <s v="South Lake"/>
  </r>
  <r>
    <n v="231087895"/>
    <s v="TAH7100"/>
    <d v="2025-06-26T00:00:00"/>
    <s v="Q2"/>
    <d v="1899-12-30T11:08:00"/>
    <d v="1899-12-30T14:00:00"/>
    <d v="1899-12-30T02:52:00"/>
    <n v="2"/>
    <n v="52"/>
    <n v="172"/>
    <n v="6"/>
    <n v="1032"/>
    <m/>
    <s v="MANUALLY OPENED TRANSFORMER FUSE P124649 ALPINE WAY-POLE REPLACEMENT"/>
    <s v="Planned "/>
    <s v="Maintenance"/>
    <s v="Review Complete"/>
    <x v="1"/>
    <s v="North Lake"/>
  </r>
  <r>
    <n v="120055997"/>
    <s v="MEY3100"/>
    <d v="2025-06-26T00:00:00"/>
    <s v="Q2"/>
    <d v="1899-12-30T14:48:12"/>
    <d v="1899-12-30T15:03:02"/>
    <d v="1899-12-30T00:14:00"/>
    <n v="0"/>
    <n v="14"/>
    <n v="14.82"/>
    <n v="5"/>
    <n v="73.8"/>
    <s v="SOUTH LAKE TAHOE"/>
    <s v="MANUALLY SWITCHED TO CREATE CLEARANCE ON 640 LINE AND 3100 FEEDER FOR MAINTENANCE ON POLE (G.O VIOLATIONS)"/>
    <s v="Planned "/>
    <s v="Maintenance"/>
    <s v="Review Complete"/>
    <x v="1"/>
    <s v="South Lake"/>
  </r>
  <r>
    <n v="120056194"/>
    <s v="POR3200"/>
    <d v="2025-06-27T00:00:00"/>
    <s v="Q2"/>
    <d v="1899-12-30T12:00:00"/>
    <d v="1899-12-30T18:17:00"/>
    <d v="1899-12-30T06:17:00"/>
    <n v="6"/>
    <n v="17"/>
    <n v="377"/>
    <n v="13"/>
    <n v="4900.8"/>
    <s v="PORTOLA"/>
    <s v="MANUALLY OPENED TRANSFORMER FUSE P66233 MAGNOLIA AVE- POLE REPLACEMENT"/>
    <s v="Planned "/>
    <s v="Maintenance"/>
    <s v="Review Complete"/>
    <x v="1"/>
    <s v="North Lake"/>
  </r>
  <r>
    <n v="231088061"/>
    <s v="MEY3300"/>
    <d v="2025-06-27T00:00:00"/>
    <s v="Q2"/>
    <d v="1899-12-30T12:08:00"/>
    <d v="1899-12-30T14:00:00"/>
    <d v="1899-12-30T01:52:00"/>
    <n v="1"/>
    <n v="52"/>
    <n v="112"/>
    <n v="9"/>
    <n v="1008"/>
    <m/>
    <s v="MANUALLY OPENED TRANSFORMER FUSE P97014 ELF LN-POLE REPLACEMENT"/>
    <s v="Planned "/>
    <s v="Maintenance"/>
    <s v="Review Complete"/>
    <x v="1"/>
    <s v="South Lake"/>
  </r>
  <r>
    <n v="231088214"/>
    <s v="MEY3400"/>
    <d v="2025-06-28T00:00:00"/>
    <s v="Q2"/>
    <d v="1899-12-30T11:00:00"/>
    <d v="1899-12-30T12:05:00"/>
    <d v="1899-12-30T01:05:00"/>
    <n v="1"/>
    <n v="5"/>
    <n v="65"/>
    <n v="21"/>
    <n v="886.19999999999902"/>
    <m/>
    <s v="MANUALLY OPENED TRANSFORMER FUSE P293729 12TH ST MANUALLY OPENED TRANSFORMER FUSE P69516 TAHOE ISLAND DR- TRANSFORMER UPGRADE"/>
    <s v="Planned "/>
    <s v="Maintenance"/>
    <s v="Review Complete"/>
    <x v="1"/>
    <s v="South Lake"/>
  </r>
  <r>
    <n v="120057355"/>
    <s v="NST8400; NST8500; NST8600"/>
    <d v="2025-06-29T00:00:00"/>
    <s v="Q2"/>
    <d v="1899-12-30T00:18:00"/>
    <d v="1899-12-30T00:44:01"/>
    <d v="1899-12-31T00:26:00"/>
    <n v="24"/>
    <n v="26"/>
    <n v="1466"/>
    <n v="1564"/>
    <n v="45010.2"/>
    <s v="TRUCKEE"/>
    <s v="LOSS OF SOURCE (NVE) BLOWN ARRESTOR ON 106 LINE AT MT ROSE SUBSTATION (3-WAY LINE)"/>
    <s v="Loss of Supply"/>
    <s v="Supplier outage"/>
    <s v="Review Complete"/>
    <x v="0"/>
    <s v="North Lake"/>
  </r>
  <r>
    <n v="120057142"/>
    <s v="TAH7300"/>
    <d v="2025-06-29T00:00:00"/>
    <s v="Q2"/>
    <d v="1899-12-30T20:57:33"/>
    <d v="1899-12-30T23:30:00"/>
    <d v="1899-12-30T02:32:00"/>
    <n v="2"/>
    <n v="32"/>
    <n v="152.47"/>
    <n v="1"/>
    <n v="152.4"/>
    <s v="TAHOE CITY"/>
    <s v="REMOVED TREE AND REHUNG SERVICE, W LAKE BLVD"/>
    <s v="Vegetation"/>
    <s v="Fall In Tree"/>
    <s v="Review Complete"/>
    <x v="2"/>
    <s v="North Lake"/>
  </r>
  <r>
    <n v="120057225"/>
    <s v="SQV8300"/>
    <d v="2025-06-29T00:00:00"/>
    <s v="Q2"/>
    <d v="1899-12-30T22:05:34"/>
    <d v="1899-12-30T06:33:29"/>
    <d v="1899-12-30T08:27:00"/>
    <n v="8"/>
    <n v="27"/>
    <n v="507.9"/>
    <n v="1"/>
    <n v="508.2"/>
    <m/>
    <s v="MANUALLY OPENED OS-77 'B' POS, REPLACED 500' OF CABLE"/>
    <s v="Planned "/>
    <s v="Maintenance"/>
    <s v="Review Complete"/>
    <x v="1"/>
    <s v="North Lake"/>
  </r>
  <r>
    <n v="120057282"/>
    <s v="CEM41; CEM42"/>
    <d v="2025-06-30T00:00:00"/>
    <s v="Q2"/>
    <d v="1899-12-30T00:18:00"/>
    <d v="1899-12-30T03:43:15"/>
    <d v="1899-12-30T03:25:00"/>
    <n v="3"/>
    <n v="25"/>
    <n v="205.25"/>
    <n v="482"/>
    <n v="98929.2"/>
    <s v="LOYALTON"/>
    <s v="LOSS OF SOURCE (NVE) BLOWN ARRESTOR ON 106 LINE AT MT ROSE SUBSTATION (3-WAY LINE)"/>
    <s v="Loss of Supply"/>
    <s v="Supplier outage"/>
    <s v="Review Complete"/>
    <x v="0"/>
    <s v="North Lake"/>
  </r>
  <r>
    <n v="120057288"/>
    <s v="KBH4201; KBH4202"/>
    <d v="2025-06-30T00:00:00"/>
    <s v="Q2"/>
    <d v="1899-12-30T00:18:00"/>
    <d v="1899-12-30T03:20:19"/>
    <d v="1899-12-30T03:02:00"/>
    <n v="3"/>
    <n v="2"/>
    <n v="182.3"/>
    <n v="1868"/>
    <n v="339022.2"/>
    <s v="KINGS BEACH"/>
    <s v="LOSS OF SOURCE (NVE) BLOWN ARRESTOR ON 106 LINE AT MT ROSE SUBSTATION (3-WAY LINE)"/>
    <s v="Loss of Supply"/>
    <s v="Supplier outage"/>
    <s v="Review Complete"/>
    <x v="0"/>
    <s v="North Lake"/>
  </r>
  <r>
    <n v="120057293"/>
    <s v="POR3100"/>
    <d v="2025-06-30T00:00:00"/>
    <s v="Q2"/>
    <d v="1899-12-30T00:18:00"/>
    <d v="1899-12-30T03:10:34"/>
    <d v="1899-12-30T02:52:00"/>
    <n v="2"/>
    <n v="52"/>
    <n v="172.57"/>
    <n v="732"/>
    <n v="126318.599999999"/>
    <s v="PORTOLA"/>
    <s v="LOSS OF SOURCE (NVE) BLOWN ARRESTOR ON 106 LINE AT MT ROSE SUBSTATION (3-WAY LINE)"/>
    <s v="Loss of Supply"/>
    <s v="Supplier outage"/>
    <s v="Review Complete"/>
    <x v="0"/>
    <s v="North Lake"/>
  </r>
  <r>
    <n v="120057296"/>
    <s v="POR3200"/>
    <d v="2025-06-30T00:00:00"/>
    <s v="Q2"/>
    <d v="1899-12-30T00:18:00"/>
    <d v="1899-12-30T03:10:46"/>
    <d v="1899-12-30T02:52:00"/>
    <n v="2"/>
    <n v="52"/>
    <n v="172.75"/>
    <n v="1198"/>
    <n v="206973.6"/>
    <s v="PORTOLA"/>
    <s v="LOSS OF SOURCE (NVE) BLOWN ARRESTOR ON 106 LINE AT MT ROSE SUBSTATION (3-WAY LINE)"/>
    <s v="Loss of Supply"/>
    <s v="Supplier outage"/>
    <s v="Review Complete"/>
    <x v="0"/>
    <s v="North Lake"/>
  </r>
  <r>
    <n v="120057380"/>
    <s v="GLS7400"/>
    <d v="2025-06-30T00:00:00"/>
    <s v="Q2"/>
    <d v="1899-12-30T00:18:00"/>
    <d v="1899-12-30T03:47:15"/>
    <d v="1899-12-30T03:29:00"/>
    <n v="3"/>
    <n v="29"/>
    <n v="209.23"/>
    <n v="1232"/>
    <n v="257795.4"/>
    <s v="TRUCKEE"/>
    <s v="LOSS OF SOURCE (NVE) BLOWN ARRESTOR ON 106 LINE AT MT ROSE SUBSTATION (3-WAY LINE)"/>
    <s v="Loss of Supply"/>
    <s v="Supplier outage"/>
    <s v="Review Complete"/>
    <x v="0"/>
    <s v="North Lake"/>
  </r>
  <r>
    <n v="120057405"/>
    <s v="SQV7201; SQV8100; SQV8200; SQV8300"/>
    <d v="2025-06-30T00:00:00"/>
    <s v="Q2"/>
    <d v="1899-12-30T00:18:00"/>
    <d v="1899-12-30T04:13:42"/>
    <d v="1899-12-30T03:55:00"/>
    <n v="3"/>
    <n v="55"/>
    <n v="235.7"/>
    <n v="1952"/>
    <n v="421427.4"/>
    <s v="OLYMPIC VALLEY"/>
    <s v="LOSS OF SOURCE (NVE) BLOWN ARRESTOR ON 106 LINE AT MT ROSE SUBSTATION (3-WAY LINE)"/>
    <s v="Loss of Supply"/>
    <s v="Supplier outage"/>
    <s v="Review Complete"/>
    <x v="0"/>
    <s v="North Lake"/>
  </r>
  <r>
    <n v="120057657"/>
    <s v="KBH4203; KBH5100; KBH5200"/>
    <d v="2025-06-30T00:00:00"/>
    <s v="Q2"/>
    <d v="1899-12-30T00:18:00"/>
    <d v="1899-12-30T03:21:47"/>
    <d v="1899-12-30T03:03:00"/>
    <n v="3"/>
    <n v="3"/>
    <n v="183.77"/>
    <n v="3478"/>
    <n v="626472"/>
    <s v="KINGS BEACH"/>
    <s v="LOSS OF SOURCE (NVE) BLOWN ARRESTOR ON 106 LINE AT MT ROSE SUBSTATION (3-WAY LINE)"/>
    <s v="Loss of Supply"/>
    <s v="Supplier outage"/>
    <s v="Review Complete"/>
    <x v="0"/>
    <s v="North Lake"/>
  </r>
  <r>
    <n v="120057661"/>
    <s v="TAH7300"/>
    <d v="2025-06-30T00:00:00"/>
    <s v="Q2"/>
    <d v="1899-12-30T00:18:00"/>
    <d v="1899-12-30T00:44:53"/>
    <d v="1899-12-30T00:26:00"/>
    <n v="0"/>
    <n v="26"/>
    <n v="26.88"/>
    <n v="4447"/>
    <n v="119545.2"/>
    <s v="TAHOMA"/>
    <s v="LOSS OF SOURCE (NVE) BLOWN ARRESTOR ON 106 LINE AT MT ROSE SUBSTATION (3-WAY LINE)"/>
    <s v="Loss of Supply"/>
    <s v="Supplier outage"/>
    <s v="Review Complete"/>
    <x v="0"/>
    <s v="North Lake"/>
  </r>
  <r>
    <n v="120057663"/>
    <s v="TAH5201; TAH7100; TAH7200"/>
    <d v="2025-06-30T00:00:00"/>
    <s v="Q2"/>
    <d v="1899-12-30T00:18:00"/>
    <d v="1899-12-30T04:38:39"/>
    <d v="1899-12-30T04:20:00"/>
    <n v="4"/>
    <n v="20"/>
    <n v="260.63"/>
    <n v="4858"/>
    <n v="1104498.6000000001"/>
    <s v="TAHOE CITY"/>
    <s v="LOSS OF SOURCE (NVE) BLOWN ARRESTOR ON 106 LINE AT MT ROSE SUBSTATION (3-WAY LINE)"/>
    <s v="Loss of Supply"/>
    <s v="Supplier outage"/>
    <s v="Review Complete"/>
    <x v="0"/>
    <s v="North Lake"/>
  </r>
  <r>
    <n v="120057670"/>
    <s v="GLS7600"/>
    <d v="2025-06-30T00:00:00"/>
    <s v="Q2"/>
    <d v="1899-12-30T00:18:00"/>
    <d v="1899-12-30T03:49:49"/>
    <d v="1899-12-30T03:31:00"/>
    <n v="3"/>
    <n v="31"/>
    <n v="211.8"/>
    <n v="55"/>
    <n v="11649"/>
    <m/>
    <s v="LOSS OF SOURCE (NVE) BLOWN ARRESTOR ON 106 LINE AT MT ROSE SUBSTATION (3-WAY LINE)"/>
    <s v="Loss of Supply"/>
    <s v="Supplier outage"/>
    <s v="Review Complete"/>
    <x v="0"/>
    <s v="North Lake"/>
  </r>
  <r>
    <n v="120057671"/>
    <s v="TRK7203"/>
    <d v="2025-06-30T00:00:00"/>
    <s v="Q2"/>
    <d v="1899-12-30T00:18:00"/>
    <d v="1899-12-30T00:44:00"/>
    <d v="1899-12-30T00:26:00"/>
    <n v="0"/>
    <n v="26"/>
    <n v="26"/>
    <n v="1836"/>
    <n v="47736"/>
    <s v="TRUCKEE"/>
    <s v="LOSS OF SOURCE (NVE) BLOWN ARRESTOR ON 106 LINE AT MT ROSE SUBSTATION (3-WAY LINE)"/>
    <s v="Loss of Supply"/>
    <s v="Supplier outage"/>
    <s v="Review Complete"/>
    <x v="0"/>
    <s v="North Lake"/>
  </r>
  <r>
    <n v="120057672"/>
    <s v="TRK7202"/>
    <d v="2025-06-30T00:00:00"/>
    <s v="Q2"/>
    <d v="1899-12-30T00:18:00"/>
    <d v="1899-12-30T00:44:32"/>
    <d v="1899-12-30T00:26:00"/>
    <n v="0"/>
    <n v="26"/>
    <n v="26.52"/>
    <n v="151"/>
    <n v="4006.8"/>
    <s v="TAHOE CITY"/>
    <s v="LOSS OF SOURCE (NVE) BLOWN ARRESTOR ON 106 LINE AT MT ROSE SUBSTATION (3-WAY LINE)"/>
    <s v="Loss of Supply"/>
    <s v="Supplier outage"/>
    <s v="Review Complete"/>
    <x v="0"/>
    <s v="North Lake"/>
  </r>
  <r>
    <n v="120057673"/>
    <s v="TRK7204"/>
    <d v="2025-06-30T00:00:00"/>
    <s v="Q2"/>
    <d v="1899-12-30T00:18:00"/>
    <d v="1899-12-30T00:44:01"/>
    <d v="1899-12-30T00:26:00"/>
    <n v="0"/>
    <n v="26"/>
    <n v="26.02"/>
    <n v="48"/>
    <n v="1248.5999999999999"/>
    <s v="TRUCKEE"/>
    <s v="LOSS OF SOURCE (NVE) BLOWN ARRESTOR ON 106 LINE AT MT ROSE SUBSTATION (3-WAY LINE)"/>
    <s v="Loss of Supply"/>
    <s v="Supplier outage"/>
    <s v="Review Complete"/>
    <x v="0"/>
    <s v="North Lake"/>
  </r>
  <r>
    <n v="120057674"/>
    <s v="SRB51"/>
    <d v="2025-06-30T00:00:00"/>
    <s v="Q2"/>
    <d v="1899-12-30T00:18:00"/>
    <d v="1899-12-30T00:44:24"/>
    <d v="1899-12-30T00:26:00"/>
    <n v="0"/>
    <n v="26"/>
    <n v="26.4"/>
    <n v="243"/>
    <n v="6415.2"/>
    <s v="LOYALTON"/>
    <s v="LOSS OF SOURCE (NVE) BLOWN ARRESTOR ON 106 LINE AT MT ROSE SUBSTATION (3-WAY LINE)"/>
    <s v="Loss of Supply"/>
    <s v="Supplier outage"/>
    <s v="Review Complete"/>
    <x v="0"/>
    <s v="North Lake"/>
  </r>
  <r>
    <n v="120057675"/>
    <s v="RUS7900"/>
    <d v="2025-06-30T00:00:00"/>
    <s v="Q2"/>
    <d v="1899-12-30T00:18:00"/>
    <d v="1899-12-30T00:44:46"/>
    <d v="1899-12-30T00:26:00"/>
    <n v="0"/>
    <n v="26"/>
    <n v="26.75"/>
    <n v="55"/>
    <n v="1472.3999999999901"/>
    <s v="TRUCKEE"/>
    <s v="LOSS OF SOURCE (NVE) BLOWN ARRESTOR ON 106 LINE AT MT ROSE SUBSTATION (3-WAY LINE)"/>
    <s v="Loss of Supply"/>
    <s v="Supplier outage"/>
    <s v="Review Complete"/>
    <x v="0"/>
    <s v="North Lake"/>
  </r>
  <r>
    <n v="120057735"/>
    <s v="TAH7100"/>
    <d v="2025-06-30T00:00:00"/>
    <s v="Q2"/>
    <d v="1899-12-30T09:35:00"/>
    <d v="1899-12-30T12:44:00"/>
    <d v="1899-12-30T03:09:00"/>
    <n v="3"/>
    <n v="9"/>
    <n v="189"/>
    <n v="7"/>
    <n v="1323"/>
    <s v="TAHOE CITY"/>
    <s v="BLOWN 6AMP TRANSFORMER FUSE P120577 CHAPEL LN-CAUSE UNKNOWN"/>
    <s v="UNKNOWN"/>
    <m/>
    <s v="Review Complete"/>
    <x v="2"/>
    <s v="North Lake"/>
  </r>
  <r>
    <n v="120057792"/>
    <s v="MEY3100"/>
    <d v="2025-06-30T00:00:00"/>
    <s v="Q2"/>
    <d v="1899-12-30T13:03:55"/>
    <d v="1899-12-30T13:26:30"/>
    <d v="1899-12-30T00:22:00"/>
    <n v="0"/>
    <n v="22"/>
    <n v="22.57"/>
    <n v="5"/>
    <n v="112.8"/>
    <m/>
    <s v="RESTORE SWITCHING FOR LUCA25-1110 - MULTIPLE REPAIRS ON 3100 FEEDER"/>
    <s v="Planned "/>
    <s v="Maintenance"/>
    <s v="Review Complete"/>
    <x v="1"/>
    <s v="South Lake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">
  <r>
    <n v="120053508"/>
    <s v="MULLER1296"/>
    <d v="2025-06-01T00:00:00"/>
    <s v="Q2"/>
    <d v="1899-12-30T12:38:00"/>
    <d v="1899-12-30T14:04:00"/>
    <d v="1899-12-30T01:26:00"/>
    <n v="1"/>
    <n v="26"/>
    <n v="86"/>
    <n v="632"/>
    <n v="54352.2"/>
    <s v="MARKLEEVILLE"/>
    <s v="NVE 112 LINE LOCKOUT ROUND HILL TO BUCKEYE - TRANSMISISON FAULT BETWEEN BUCKEYE (NVE) &amp;amp; ROUNDHILL (NVE)"/>
    <s v="Loss of Supply"/>
    <s v="Supplier outage"/>
    <s v="Review Complete"/>
    <x v="0"/>
    <s v="South Lake"/>
  </r>
  <r>
    <n v="231084420"/>
    <s v="STL3501"/>
    <d v="2025-06-02T00:00:00"/>
    <s v="Q2"/>
    <d v="1899-12-30T00:00:00"/>
    <d v="1899-12-30T19:30:00"/>
    <d v="1899-12-30T19:30:00"/>
    <n v="19"/>
    <n v="30"/>
    <n v="1170"/>
    <n v="39"/>
    <n v="45630"/>
    <m/>
    <s v="MANUALLY OPENED 25AMP  LINE FUSE P291287 BLACKWOOD RD PULLED NEW UG"/>
    <s v="Planned "/>
    <s v="Maintenance"/>
    <s v="Review Complete"/>
    <x v="1"/>
    <s v="South Lake"/>
  </r>
  <r>
    <n v="231084424"/>
    <s v="STL3501"/>
    <d v="2025-06-02T00:00:00"/>
    <s v="Q2"/>
    <d v="1899-12-30T11:00:00"/>
    <d v="1899-12-30T19:30:00"/>
    <d v="1899-12-30T08:30:00"/>
    <n v="8"/>
    <n v="30"/>
    <n v="510"/>
    <n v="19"/>
    <n v="9690"/>
    <s v="SOUTH LAKE TAHOE"/>
    <s v="MANUALLY OPENED 25 AMP LINE FUSE P291288 PULLED NEW UG"/>
    <s v="Planned "/>
    <s v="Maintenance"/>
    <s v="Review Complete"/>
    <x v="1"/>
    <s v="South Lake"/>
  </r>
  <r>
    <n v="231084433"/>
    <s v="KBH5200"/>
    <d v="2025-06-02T00:00:00"/>
    <s v="Q2"/>
    <d v="1899-12-30T12:01:00"/>
    <d v="1899-12-30T12:10:00"/>
    <d v="1899-12-30T00:09:00"/>
    <n v="0"/>
    <n v="9"/>
    <n v="9"/>
    <n v="5"/>
    <n v="45"/>
    <m/>
    <s v="MANUALLY OPENED TRANSFORMER FUSE, REPLACED DAMAGED CUTOUT P206174 CARNELIAN BAY RD"/>
    <s v="Equipment "/>
    <s v="Corrosion/Decay"/>
    <s v="Review Complete"/>
    <x v="2"/>
    <s v="North Lake"/>
  </r>
  <r>
    <n v="120053556"/>
    <s v="KBH4202"/>
    <d v="2025-06-02T00:00:00"/>
    <s v="Q2"/>
    <d v="1899-12-30T12:07:00"/>
    <d v="1899-12-30T17:02:56"/>
    <d v="1899-12-30T04:55:00"/>
    <n v="4"/>
    <n v="55"/>
    <n v="295.93"/>
    <n v="1"/>
    <n v="91.2"/>
    <s v="KINGS BEACH"/>
    <s v="RAN MID SPAN TAP AND ELIMINATE APPROXIMATELY 35FT OF CABLE PARK LN"/>
    <s v="Equipment "/>
    <s v="Corrosion/Decay"/>
    <s v="Review Complete"/>
    <x v="2"/>
    <s v="North Lake"/>
  </r>
  <r>
    <n v="120053608"/>
    <s v="MEY3400"/>
    <d v="2025-06-03T00:00:00"/>
    <s v="Q2"/>
    <d v="1899-12-30T11:44:00"/>
    <d v="1899-12-30T15:59:00"/>
    <d v="1899-12-30T04:15:00"/>
    <n v="4"/>
    <n v="15"/>
    <n v="255"/>
    <n v="15"/>
    <n v="3825"/>
    <m/>
    <s v="MANUALLY OPENED LB 34-59 FOR PLANNED MAINTENANCE REPLACING SPAN GUY WITH DOWN GUY"/>
    <s v="Planned "/>
    <s v="Maintenance"/>
    <s v="Review Complete"/>
    <x v="1"/>
    <s v="South Lake"/>
  </r>
  <r>
    <n v="120053645"/>
    <s v="TAH7300"/>
    <d v="2025-06-03T00:00:00"/>
    <s v="Q2"/>
    <d v="1899-12-30T18:38:33"/>
    <d v="1899-12-30T08:56:00"/>
    <d v="1899-12-30T14:17:00"/>
    <n v="14"/>
    <n v="17"/>
    <n v="857.47"/>
    <n v="784"/>
    <n v="113171.4"/>
    <s v="MEEKS BAY"/>
    <s v="PTR 7300-R2 P291747 HWY 89 LOCKED OPEN / SWITCHING TO ISOLATE OUTAGE -  BLOWN FUSES P134488 HWY 89 - FAILED CABLE BETWEEN HH @ XFMR 13523 TO NEXT HH TO NORTH"/>
    <s v="Equipment "/>
    <s v="Corrosion/Decay"/>
    <s v="Mismatch - Number of customers"/>
    <x v="2"/>
    <s v="North Lake"/>
  </r>
  <r>
    <n v="120053662"/>
    <s v="MEY3200"/>
    <d v="2025-06-03T00:00:00"/>
    <s v="Q2"/>
    <d v="1899-12-30T21:13:38"/>
    <d v="1899-12-30T03:39:00"/>
    <d v="1899-12-30T06:25:00"/>
    <n v="6"/>
    <n v="25"/>
    <n v="385.37"/>
    <n v="12"/>
    <n v="4263.6000000000004"/>
    <m/>
    <s v="MANUALLY OPENED OS-902-23 'A' POS @ CAPRI DR AND PADMOUNT XFMR 3938 TAHOE KEYS BLVD ELBOWS TOWARD VFI-3200-2 'E' POS FOR CREW WORKING ON TAHOE KEYS UG REBUILD / RETURNED MEY 3400 AND 3200 TO NORMAL CONFIG - FS-903-65 'A' POS IS NORMAL OPEN TIE SWITCH - PHASING ISSUE RESOLVED"/>
    <s v="Planned "/>
    <s v="Maintenance"/>
    <s v="Review Complete"/>
    <x v="1"/>
    <s v="South Lake"/>
  </r>
  <r>
    <n v="120053823"/>
    <s v="POR3200"/>
    <d v="2025-06-04T00:00:00"/>
    <s v="Q2"/>
    <d v="1899-12-30T12:40:39"/>
    <d v="1899-12-30T15:33:12"/>
    <d v="1899-12-30T02:52:00"/>
    <n v="2"/>
    <n v="52"/>
    <n v="172.55"/>
    <n v="32"/>
    <n v="5521.8"/>
    <s v="PORTOLA"/>
    <s v="MANUALLY HUNG TEMPORARY CUTOUTS P155557 LADERA LN-REPLACE P130544 HUERTA WAY"/>
    <s v="Planned "/>
    <s v="Maintenance"/>
    <s v="Review Complete"/>
    <x v="1"/>
    <s v="North Lake"/>
  </r>
  <r>
    <n v="120053934"/>
    <s v="TAH7100"/>
    <d v="2025-06-05T00:00:00"/>
    <s v="Q2"/>
    <d v="1899-12-30T15:11:09"/>
    <d v="1899-12-30T16:30:00"/>
    <d v="1899-12-30T01:18:00"/>
    <n v="1"/>
    <n v="18"/>
    <n v="78.87"/>
    <n v="25"/>
    <n v="1971"/>
    <s v="TAHOE CITY"/>
    <s v="BLOWN 25K LINE FUSES P108875 BIG PINE DR-GARBAGE TRUCK CLIPPED PHONE LINE CAUSING PHASES TO BUMP"/>
    <s v="Act Of Man"/>
    <s v="Vehicle strike"/>
    <s v="Review Complete"/>
    <x v="3"/>
    <s v="North Lake"/>
  </r>
  <r>
    <n v="120053944"/>
    <s v="MULLER1296"/>
    <d v="2025-06-05T00:00:00"/>
    <s v="Q2"/>
    <d v="1899-12-30T18:29:00"/>
    <d v="1899-12-30T19:30:00"/>
    <d v="1899-12-30T01:01:00"/>
    <n v="1"/>
    <n v="1"/>
    <n v="61"/>
    <n v="632"/>
    <n v="38551.799999999901"/>
    <s v="MARKLEEVILLE"/>
    <s v="1296 CB @ MULLER (NVE) LOCKED OPEN - DUE TO DOWN WIRE AT NVE SIDE"/>
    <s v="Loss of Supply"/>
    <s v="Supplier outage"/>
    <s v="Review Complete"/>
    <x v="0"/>
    <s v="South Lake"/>
  </r>
  <r>
    <n v="120053966"/>
    <s v="CAL2501"/>
    <d v="2025-06-05T00:00:00"/>
    <s v="Q2"/>
    <d v="1899-12-30T21:57:00"/>
    <d v="1899-12-30T22:53:00"/>
    <d v="1899-12-30T00:56:00"/>
    <n v="0"/>
    <n v="56"/>
    <n v="56"/>
    <n v="96"/>
    <n v="5376"/>
    <s v="VERDI"/>
    <s v="CALIFORNIA 2501 CB (NVE) LOCKED OPEN / FIRE MODE &amp;amp; WEATHER"/>
    <s v="Loss of Supply"/>
    <s v="Supplier outage"/>
    <s v="Review Complete"/>
    <x v="0"/>
    <s v="North Lake"/>
  </r>
  <r>
    <n v="120053969"/>
    <s v="WSH201"/>
    <d v="2025-06-05T00:00:00"/>
    <s v="Q2"/>
    <d v="1899-12-30T21:57:00"/>
    <d v="1899-12-30T22:53:00"/>
    <d v="1899-12-30T00:56:00"/>
    <n v="0"/>
    <n v="56"/>
    <n v="56"/>
    <n v="55"/>
    <n v="3079.7999999999902"/>
    <s v="TRUCKEE"/>
    <s v="CALIFORNIA 2501 CB (NVE) LOCKED OPEN / FIRE MODE &amp;amp; WEATHER"/>
    <s v="Loss of Supply"/>
    <s v="Supplier outage"/>
    <s v="Review Complete"/>
    <x v="0"/>
    <s v="North Lake"/>
  </r>
  <r>
    <n v="120053976"/>
    <s v="TPZ1202"/>
    <d v="2025-06-06T00:00:00"/>
    <s v="Q2"/>
    <d v="1899-12-30T01:01:00"/>
    <d v="1899-12-30T03:44:00"/>
    <d v="1899-12-30T02:43:00"/>
    <n v="2"/>
    <n v="43"/>
    <n v="163"/>
    <n v="595"/>
    <n v="96985.2"/>
    <s v="COLEVILLE"/>
    <s v="MANUALLY OPENED LB# 1261-F @ P266658 HWY 395, REPLACED P# 128913"/>
    <s v="Planned "/>
    <s v="Maintenance"/>
    <s v="Review Complete"/>
    <x v="1"/>
    <s v="South Lake"/>
  </r>
  <r>
    <n v="120054056"/>
    <s v="STL3501"/>
    <d v="2025-06-06T00:00:00"/>
    <s v="Q2"/>
    <d v="1899-12-30T11:38:30"/>
    <d v="1899-12-30T11:51:57"/>
    <d v="1899-12-30T00:13:00"/>
    <n v="0"/>
    <n v="13"/>
    <n v="13.43"/>
    <n v="38"/>
    <n v="510.599999999999"/>
    <m/>
    <s v="MANUALLY OPENED 25 AMP RISER FUSE P291287 BLACKWOOD RD-U/G SECONDARY MOLDINGS WERE MELTING"/>
    <s v="Equipment "/>
    <s v="Corrosion/Decay"/>
    <s v="Review Complete"/>
    <x v="2"/>
    <s v="South Lake"/>
  </r>
  <r>
    <n v="231085189"/>
    <s v="SQV8200"/>
    <d v="2025-06-06T00:00:00"/>
    <s v="Q2"/>
    <d v="1899-12-30T11:40:00"/>
    <d v="1899-12-30T13:10:00"/>
    <d v="1899-12-30T01:30:00"/>
    <n v="1"/>
    <n v="30"/>
    <n v="90"/>
    <n v="96"/>
    <n v="8640"/>
    <m/>
    <s v="MANUALLY OPENED 65 AMP LINE FUSE P278419 WINDING CREEK RD-REPLACED CROSSARMS"/>
    <s v="Planned "/>
    <s v="Maintenance"/>
    <s v="Review Complete"/>
    <x v="1"/>
    <s v="North Lake"/>
  </r>
  <r>
    <n v="120054165"/>
    <s v="TAH7300"/>
    <d v="2025-06-07T00:00:00"/>
    <s v="Q2"/>
    <d v="1899-12-30T11:07:00"/>
    <d v="1899-12-30T18:34:00"/>
    <d v="1899-12-30T07:27:00"/>
    <n v="7"/>
    <n v="27"/>
    <n v="447"/>
    <n v="6"/>
    <n v="2682"/>
    <s v="TAHOE CITY"/>
    <s v="BLOWN TRANSFORMER FUSE P248973 QUAIL LN-REPLACED CUTOUT AND LEAKING TRANSFORMER"/>
    <s v="Equipment "/>
    <s v="Corrosion/Decay"/>
    <s v="Review Complete"/>
    <x v="2"/>
    <s v="North Lake"/>
  </r>
  <r>
    <n v="120054499"/>
    <s v="POR3200"/>
    <d v="2025-06-09T00:00:00"/>
    <s v="Q2"/>
    <d v="1899-12-30T11:00:00"/>
    <d v="1899-12-30T13:20:00"/>
    <d v="1899-12-30T02:20:00"/>
    <n v="2"/>
    <n v="20"/>
    <n v="140"/>
    <n v="11"/>
    <n v="1540.2"/>
    <m/>
    <s v="MANUALLY OPENED LINE FUSE P193848 IDLE HOUR DR-REPLACE P155736"/>
    <s v="Planned "/>
    <s v="Maintenance"/>
    <s v="Review Complete"/>
    <x v="1"/>
    <s v="North Lake"/>
  </r>
  <r>
    <n v="231085484"/>
    <s v="MEY3400"/>
    <d v="2025-06-09T00:00:00"/>
    <s v="Q2"/>
    <d v="1899-12-30T11:44:00"/>
    <d v="1899-12-30T13:15:00"/>
    <d v="1899-12-30T01:31:00"/>
    <n v="1"/>
    <n v="31"/>
    <n v="91"/>
    <n v="3"/>
    <n v="273"/>
    <m/>
    <s v="MANUALLY OPENED CUTOUT AT P291674 FOR PLANNED OUTAGE"/>
    <s v="Planned "/>
    <s v="Maintenance"/>
    <s v="Review Complete"/>
    <x v="1"/>
    <s v="South Lake"/>
  </r>
  <r>
    <n v="120054579"/>
    <s v="MULLER1296"/>
    <d v="2025-06-09T00:00:00"/>
    <s v="Q2"/>
    <d v="1899-12-30T22:52:00"/>
    <d v="1899-12-30T00:59:00"/>
    <d v="1899-12-30T02:07:00"/>
    <n v="2"/>
    <n v="7"/>
    <n v="127"/>
    <n v="633"/>
    <n v="80391"/>
    <s v="MARKLEEVILLE"/>
    <s v="LOSS OF SOURCE FROM NVE - FAILED LIGHTNING ARRESTORS ON 1296-R1 (NVE) - BYPASSED&amp;#x0D;_x000d__x000a_"/>
    <s v="Loss of Supply"/>
    <s v="Supplier outage"/>
    <s v="Review Complete"/>
    <x v="0"/>
    <s v="South Lake"/>
  </r>
  <r>
    <n v="231085731"/>
    <s v="GLS7400"/>
    <d v="2025-06-10T00:00:00"/>
    <s v="Q2"/>
    <d v="1899-12-30T13:41:00"/>
    <d v="1899-12-30T14:45:00"/>
    <d v="1899-12-30T01:04:00"/>
    <n v="1"/>
    <n v="4"/>
    <n v="64"/>
    <n v="10"/>
    <n v="640.20000000000005"/>
    <m/>
    <s v="MANUALLY OPENED TRANSFORMER FUSE P161168 EDINBURGH DR-TRANSFORMER REPLACEMENT"/>
    <s v="Planned "/>
    <s v="Maintenance"/>
    <s v="Review Complete"/>
    <x v="1"/>
    <s v="North Lake"/>
  </r>
  <r>
    <n v="231085795"/>
    <s v="GLS7600"/>
    <d v="2025-06-10T00:00:00"/>
    <s v="Q2"/>
    <d v="1899-12-30T16:25:00"/>
    <d v="1899-12-30T16:35:00"/>
    <d v="1899-12-30T00:10:00"/>
    <n v="0"/>
    <n v="10"/>
    <n v="10"/>
    <n v="1"/>
    <n v="10.199999999999999"/>
    <m/>
    <s v="MANUALLY OPENED TRANSFORMER FUSE P252953 HINTON DR-PLANNED OUTAGE"/>
    <s v="Planned "/>
    <s v="Maintenance"/>
    <s v="Review Complete"/>
    <x v="1"/>
    <s v="North Lake"/>
  </r>
  <r>
    <n v="120054673"/>
    <s v="SLK257"/>
    <d v="2025-06-10T00:00:00"/>
    <s v="Q2"/>
    <d v="1899-12-30T21:34:40"/>
    <d v="1899-12-30T21:52:00"/>
    <d v="1899-12-30T00:17:00"/>
    <n v="0"/>
    <n v="17"/>
    <n v="17.350000000000001"/>
    <n v="3"/>
    <n v="52.2"/>
    <s v="BORDERTOWN"/>
    <s v="LOSS OF SOURCE FROM NVE. CAUSE UNKNOWN"/>
    <s v="Loss of Supply"/>
    <s v="Supplier outage"/>
    <s v="Review Complete"/>
    <x v="0"/>
    <s v="North Lake"/>
  </r>
  <r>
    <n v="231085854"/>
    <s v="TAH5201"/>
    <d v="2025-06-11T00:00:00"/>
    <s v="Q2"/>
    <d v="1899-12-30T11:00:00"/>
    <d v="1899-12-30T15:19:00"/>
    <d v="1899-12-30T04:19:00"/>
    <n v="4"/>
    <n v="19"/>
    <n v="259"/>
    <n v="225"/>
    <n v="58275"/>
    <s v="TAHOE CITY"/>
    <s v="MANUALLY OPENED 40 AMP LINE FUSE P92062 MAMMOTH DR-POLE REPLACEMENT"/>
    <s v="Planned "/>
    <s v="Maintenance"/>
    <s v="Review Complete"/>
    <x v="1"/>
    <s v="North Lake"/>
  </r>
  <r>
    <n v="231085950"/>
    <s v="MEY3200"/>
    <d v="2025-06-12T00:00:00"/>
    <s v="Q2"/>
    <d v="1899-12-30T01:38:00"/>
    <d v="1899-12-30T03:00:00"/>
    <d v="1899-12-30T01:22:00"/>
    <n v="1"/>
    <n v="22"/>
    <n v="82"/>
    <n v="2"/>
    <n v="163.80000000000001"/>
    <m/>
    <s v="MANUALLY OPENED LINE FUSES P84847 EMERALD BAY RD-REPLACE BROKEN CROSSARMS"/>
    <s v="Planned "/>
    <s v="Maintenance"/>
    <s v="Review Complete"/>
    <x v="1"/>
    <s v="South Lake"/>
  </r>
  <r>
    <n v="120054941"/>
    <s v="SQV7201"/>
    <d v="2025-06-13T00:00:00"/>
    <s v="Q2"/>
    <d v="1899-12-30T11:44:51"/>
    <d v="1899-12-30T14:45:03"/>
    <d v="1899-12-30T03:00:00"/>
    <n v="3"/>
    <n v="0"/>
    <n v="180.2"/>
    <n v="96"/>
    <n v="17299.2"/>
    <m/>
    <s v="MANUALLY LIFTED TAPS P292066 ALPINE MEADOWS RD-REPLACE CROSSARM P201221 (CLIMB JOB)"/>
    <s v="Planned "/>
    <s v="Maintenance"/>
    <s v="Review Complete"/>
    <x v="1"/>
    <s v="North Lake"/>
  </r>
  <r>
    <n v="120055062"/>
    <s v="SQV8200"/>
    <d v="2025-06-15T00:00:00"/>
    <s v="Q2"/>
    <d v="1899-12-30T11:33:00"/>
    <d v="1899-12-30T14:32:00"/>
    <d v="1899-12-30T02:59:00"/>
    <n v="2"/>
    <n v="59"/>
    <n v="179"/>
    <n v="158"/>
    <n v="28282.2"/>
    <s v="OLYMPIC VALLEY"/>
    <s v="BLOWN  VFI 139- D POSTION  VICTOR DR  ANIMAL CONTACT P224075 VICTOR PLC"/>
    <s v="Animal"/>
    <s v="Squirrel"/>
    <s v="Review Complete"/>
    <x v="2"/>
    <s v="North Lake"/>
  </r>
  <r>
    <n v="120055088"/>
    <s v="MEY3400"/>
    <d v="2025-06-15T00:00:00"/>
    <s v="Q2"/>
    <d v="1899-12-30T21:24:35"/>
    <d v="1899-12-30T22:07:00"/>
    <d v="1899-12-30T00:42:00"/>
    <n v="0"/>
    <n v="42"/>
    <n v="42.42"/>
    <n v="23"/>
    <n v="975.6"/>
    <s v="SOUTH LAKE TAHOE"/>
    <s v="BLOWN 30A LINE FUSES (2) P90945 LAKE TAHOE BLVD-RAVEN MADE CONTACT WITH WIRE AT P98772 COYOTE RIDGE CIR"/>
    <s v="Animal"/>
    <s v="Bird"/>
    <s v="Review Complete"/>
    <x v="2"/>
    <s v="South Lake"/>
  </r>
  <r>
    <n v="231086422"/>
    <s v="TRK7202"/>
    <d v="2025-06-16T00:00:00"/>
    <s v="Q2"/>
    <d v="1899-12-30T15:35:00"/>
    <d v="1899-12-30T15:51:00"/>
    <d v="1899-12-30T00:16:00"/>
    <n v="0"/>
    <n v="16"/>
    <n v="16"/>
    <n v="4"/>
    <n v="64.2"/>
    <m/>
    <s v="MANUALLY OPENED TRANSFORMER FUSE P68748 RIVER RD-REPAIRS TO LIGHTNING ARRESTOR"/>
    <s v="Equipment "/>
    <s v="Vibration/Loose Connection"/>
    <s v="Review Complete"/>
    <x v="2"/>
    <s v="North Lake"/>
  </r>
  <r>
    <n v="120055186"/>
    <s v="STL3101"/>
    <d v="2025-06-17T00:00:00"/>
    <s v="Q2"/>
    <d v="1899-12-30T11:12:00"/>
    <d v="1899-12-30T17:01:16"/>
    <d v="1899-12-30T05:49:00"/>
    <n v="5"/>
    <n v="49"/>
    <n v="349.27"/>
    <n v="1"/>
    <n v="349.2"/>
    <m/>
    <s v="MANUALLY OPENED 3101-R1  -  MAINTENANCE ON CROSS ARMS AND JUMPERS"/>
    <s v="Planned "/>
    <s v="Maintenance"/>
    <s v="Review Complete"/>
    <x v="1"/>
    <s v="South Lake"/>
  </r>
  <r>
    <n v="120055392"/>
    <s v="POR3100"/>
    <d v="2025-06-18T00:00:00"/>
    <s v="Q2"/>
    <d v="1899-12-30T11:35:00"/>
    <d v="1899-12-30T17:27:48"/>
    <d v="1899-12-30T05:52:00"/>
    <n v="5"/>
    <n v="52"/>
    <n v="352.78"/>
    <n v="201"/>
    <n v="70842"/>
    <s v="PORTOLA"/>
    <s v="MANUALLY OPENED L./B# 31-4 AND FUSES P209782-MAINTENANCE REPLACING P215897"/>
    <s v="Planned "/>
    <s v="Maintenance"/>
    <s v="Review Complete"/>
    <x v="1"/>
    <s v="North Lake"/>
  </r>
  <r>
    <n v="231086902"/>
    <s v="TPZ1202"/>
    <d v="2025-06-19T00:00:00"/>
    <s v="Q2"/>
    <d v="1899-12-30T01:11:12"/>
    <d v="1899-12-30T04:00:00"/>
    <d v="1899-12-30T02:48:00"/>
    <n v="2"/>
    <n v="48"/>
    <n v="168.82"/>
    <n v="8"/>
    <n v="1350.6"/>
    <s v="COLEVILLE"/>
    <s v="MANUALLY OPENED 15 AMP LINE FUSE P266630 US HWY 395-POLE REPLACEMENT"/>
    <s v="Planned "/>
    <s v="Maintenance"/>
    <s v="Review Complete"/>
    <x v="1"/>
    <s v="South Lake"/>
  </r>
  <r>
    <n v="120055466"/>
    <s v="POR3200"/>
    <d v="2025-06-19T00:00:00"/>
    <s v="Q2"/>
    <d v="1899-12-30T11:23:30"/>
    <d v="1899-12-30T17:14:22"/>
    <d v="1899-12-30T05:50:00"/>
    <n v="5"/>
    <n v="50"/>
    <n v="350.85"/>
    <n v="24"/>
    <n v="8420.4"/>
    <m/>
    <s v="MANUALLY OPENED JUMPERS P215801 MANZANITA ST-REPLACE P150554"/>
    <s v="Planned "/>
    <s v="Maintenance"/>
    <s v="Review Complete"/>
    <x v="1"/>
    <s v="North Lake"/>
  </r>
  <r>
    <n v="120055467"/>
    <s v="STL3501"/>
    <d v="2025-06-19T00:00:00"/>
    <s v="Q2"/>
    <d v="1899-12-30T11:51:55"/>
    <d v="1899-12-30T16:26:28"/>
    <d v="1899-12-30T04:34:00"/>
    <n v="4"/>
    <n v="34"/>
    <n v="274.52999999999997"/>
    <n v="82"/>
    <n v="22512"/>
    <m/>
    <s v="MANUALLY LIFTED TAPS AT P286998 JUNIPER AVE - MAINTENANCE POLE &amp;amp; CROSS ARM REPLACEMENTS"/>
    <s v="Planned "/>
    <s v="Maintenance"/>
    <s v="Review Complete"/>
    <x v="1"/>
    <s v="South Lake"/>
  </r>
  <r>
    <n v="120055576"/>
    <s v="MEY3500"/>
    <d v="2025-06-20T00:00:00"/>
    <s v="Q2"/>
    <d v="1899-12-30T13:22:00"/>
    <d v="1899-12-30T14:00:00"/>
    <d v="1899-12-30T00:38:00"/>
    <n v="0"/>
    <n v="38"/>
    <n v="38"/>
    <n v="5"/>
    <n v="190.2"/>
    <s v="SOUTH LAKE TAHOE"/>
    <s v="BLOWN 25A LINE FUSE P297961 LODI AVE-BIRD"/>
    <s v="Animal"/>
    <s v="Bird"/>
    <s v="Review Complete"/>
    <x v="2"/>
    <s v="South Lake"/>
  </r>
  <r>
    <n v="120055622"/>
    <s v="TAH7300"/>
    <d v="2025-06-20T00:00:00"/>
    <s v="Q2"/>
    <d v="1899-12-30T21:38:03"/>
    <d v="1899-12-30T05:47:17"/>
    <d v="1899-12-30T08:09:00"/>
    <n v="8"/>
    <n v="9"/>
    <n v="489.25"/>
    <n v="1"/>
    <n v="489"/>
    <s v="HOMEWOOD"/>
    <s v="REPLACED LOOSE HARDWARE AT THE CUTOUT 9291421 MOANA CIR"/>
    <s v="Equipment "/>
    <s v="Vibration/Loose Connection"/>
    <s v="Review Complete"/>
    <x v="2"/>
    <s v="North Lake"/>
  </r>
  <r>
    <n v="120055709"/>
    <s v="KBH4202"/>
    <d v="2025-06-22T00:00:00"/>
    <s v="Q2"/>
    <d v="1899-12-30T19:15:35"/>
    <d v="1899-12-30T00:09:00"/>
    <d v="1899-12-30T04:53:00"/>
    <n v="4"/>
    <n v="53"/>
    <n v="293.43"/>
    <n v="1"/>
    <n v="293.39999999999998"/>
    <s v="KINGS BEACH"/>
    <s v="BURNT SERVICE LINE AND CONNECTIONS P278531 BEAVER ST"/>
    <s v="Equipment "/>
    <s v="Corrosion/Decay"/>
    <s v="Review Complete"/>
    <x v="2"/>
    <s v="North Lake"/>
  </r>
  <r>
    <n v="120055719"/>
    <s v="MEY3200"/>
    <d v="2025-06-23T00:00:00"/>
    <s v="Q2"/>
    <d v="1899-12-30T11:20:54"/>
    <d v="1899-12-30T13:19:30"/>
    <d v="1899-12-30T01:58:00"/>
    <n v="1"/>
    <n v="58"/>
    <n v="118.58"/>
    <n v="41"/>
    <n v="4861.8"/>
    <s v="SOUTH LAKE TAHOE"/>
    <s v="BLOWN RISER FUSE P87807 (1 OF 3). MANUALLY OPENED REMAINING 2 AT 10:31AM - REPLACED BAD UG CABLE"/>
    <s v="Equipment "/>
    <s v="Corrosion/Decay"/>
    <s v="Review Complete"/>
    <x v="2"/>
    <s v="South Lake"/>
  </r>
  <r>
    <n v="231087482"/>
    <s v="TRK7203"/>
    <d v="2025-06-23T00:00:00"/>
    <s v="Q2"/>
    <d v="1899-12-30T14:11:00"/>
    <d v="1899-12-30T18:58:43"/>
    <d v="1899-12-30T04:47:00"/>
    <n v="4"/>
    <n v="47"/>
    <n v="287.7"/>
    <n v="8"/>
    <n v="2301.6"/>
    <m/>
    <s v="MANUALLY OPENED VFI -170 C POSTION  -INSTALL TRANFORMER P10551 FILOLI"/>
    <s v="Planned "/>
    <s v="Maintenance"/>
    <s v="Review Complete"/>
    <x v="1"/>
    <s v="North Lake"/>
  </r>
  <r>
    <n v="120055831"/>
    <s v="POR3200"/>
    <d v="2025-06-24T00:00:00"/>
    <s v="Q2"/>
    <d v="1899-12-30T01:00:00"/>
    <d v="1899-12-30T06:33:00"/>
    <d v="1899-12-31T05:33:00"/>
    <n v="29"/>
    <n v="33"/>
    <n v="1773"/>
    <n v="3"/>
    <n v="1332"/>
    <s v="PORTOLA"/>
    <s v="REPLACED FAILED TRANSFORMER P130541 LADERA LN"/>
    <s v="Equipment "/>
    <s v="Corrosion/Decay"/>
    <s v="Review Complete"/>
    <x v="2"/>
    <s v="North Lake"/>
  </r>
  <r>
    <n v="120055839"/>
    <s v="MEY3300"/>
    <d v="2025-06-25T00:00:00"/>
    <s v="Q2"/>
    <d v="1899-12-30T00:18:58"/>
    <d v="1899-12-30T02:18:21"/>
    <d v="1899-12-30T01:59:00"/>
    <n v="1"/>
    <n v="59"/>
    <n v="119.37"/>
    <n v="139"/>
    <n v="16591.8"/>
    <s v="SOUTH LAKE TAHOE"/>
    <s v="MANUALLY OPENED VFI-3300-21 'C' POS FUSES; REPLACING VAULT TOP SECTION SIDEWALK PROJECT NEAR P205200 APACHE AVE"/>
    <s v="Planned "/>
    <s v="Maintenance"/>
    <s v="Review Complete"/>
    <x v="1"/>
    <s v="South Lake"/>
  </r>
  <r>
    <n v="120055834"/>
    <s v="TPZ1202"/>
    <d v="2025-06-25T00:00:00"/>
    <s v="Q2"/>
    <d v="1899-12-30T00:20:02"/>
    <d v="1899-12-30T02:05:00"/>
    <d v="1899-12-30T01:44:00"/>
    <n v="1"/>
    <n v="44"/>
    <n v="104.97"/>
    <n v="2"/>
    <n v="210"/>
    <s v="COLEVILLE"/>
    <s v="BLOWN 3A TRANSFORMER FUSE P294852 LARSON LN-NO PROBABLE CAUSE FOUND"/>
    <s v="UNKNOWN"/>
    <m/>
    <s v="Review Complete"/>
    <x v="2"/>
    <s v="South Lake"/>
  </r>
  <r>
    <n v="231087895"/>
    <s v="TAH7100"/>
    <d v="2025-06-26T00:00:00"/>
    <s v="Q2"/>
    <d v="1899-12-30T11:08:00"/>
    <d v="1899-12-30T14:00:00"/>
    <d v="1899-12-30T02:52:00"/>
    <n v="2"/>
    <n v="52"/>
    <n v="172"/>
    <n v="6"/>
    <n v="1032"/>
    <m/>
    <s v="MANUALLY OPENED TRANSFORMER FUSE P124649 ALPINE WAY-POLE REPLACEMENT"/>
    <s v="Planned "/>
    <s v="Maintenance"/>
    <s v="Review Complete"/>
    <x v="1"/>
    <s v="North Lake"/>
  </r>
  <r>
    <n v="120055997"/>
    <s v="MEY3100"/>
    <d v="2025-06-26T00:00:00"/>
    <s v="Q2"/>
    <d v="1899-12-30T14:48:12"/>
    <d v="1899-12-30T15:03:02"/>
    <d v="1899-12-30T00:14:00"/>
    <n v="0"/>
    <n v="14"/>
    <n v="14.82"/>
    <n v="5"/>
    <n v="73.8"/>
    <s v="SOUTH LAKE TAHOE"/>
    <s v="MANUALLY SWITCHED TO CREATE CLEARANCE ON 640 LINE AND 3100 FEEDER FOR MAINTENANCE ON POLE (G.O VIOLATIONS)"/>
    <s v="Planned "/>
    <s v="Maintenance"/>
    <s v="Review Complete"/>
    <x v="1"/>
    <s v="South Lake"/>
  </r>
  <r>
    <n v="120056194"/>
    <s v="POR3200"/>
    <d v="2025-06-27T00:00:00"/>
    <s v="Q2"/>
    <d v="1899-12-30T12:00:00"/>
    <d v="1899-12-30T18:17:00"/>
    <d v="1899-12-30T06:17:00"/>
    <n v="6"/>
    <n v="17"/>
    <n v="377"/>
    <n v="13"/>
    <n v="4900.8"/>
    <s v="PORTOLA"/>
    <s v="MANUALLY OPENED TRANSFORMER FUSE P66233 MAGNOLIA AVE- POLE REPLACEMENT"/>
    <s v="Planned "/>
    <s v="Maintenance"/>
    <s v="Review Complete"/>
    <x v="1"/>
    <s v="North Lake"/>
  </r>
  <r>
    <n v="231088061"/>
    <s v="MEY3300"/>
    <d v="2025-06-27T00:00:00"/>
    <s v="Q2"/>
    <d v="1899-12-30T12:08:00"/>
    <d v="1899-12-30T14:00:00"/>
    <d v="1899-12-30T01:52:00"/>
    <n v="1"/>
    <n v="52"/>
    <n v="112"/>
    <n v="9"/>
    <n v="1008"/>
    <m/>
    <s v="MANUALLY OPENED TRANSFORMER FUSE P97014 ELF LN-POLE REPLACEMENT"/>
    <s v="Planned "/>
    <s v="Maintenance"/>
    <s v="Review Complete"/>
    <x v="1"/>
    <s v="South Lake"/>
  </r>
  <r>
    <n v="231088214"/>
    <s v="MEY3400"/>
    <d v="2025-06-28T00:00:00"/>
    <s v="Q2"/>
    <d v="1899-12-30T11:00:00"/>
    <d v="1899-12-30T12:05:00"/>
    <d v="1899-12-30T01:05:00"/>
    <n v="1"/>
    <n v="5"/>
    <n v="65"/>
    <n v="21"/>
    <n v="886.19999999999902"/>
    <m/>
    <s v="MANUALLY OPENED TRANSFORMER FUSE P293729 12TH ST MANUALLY OPENED TRANSFORMER FUSE P69516 TAHOE ISLAND DR- TRANSFORMER UPGRADE"/>
    <s v="Planned "/>
    <s v="Maintenance"/>
    <s v="Review Complete"/>
    <x v="1"/>
    <s v="South Lake"/>
  </r>
  <r>
    <n v="120057355"/>
    <s v="NST8400; NST8500; NST8600"/>
    <d v="2025-06-29T00:00:00"/>
    <s v="Q2"/>
    <d v="1899-12-30T00:18:00"/>
    <d v="1899-12-30T00:44:01"/>
    <d v="1899-12-31T00:26:00"/>
    <n v="24"/>
    <n v="26"/>
    <n v="1466"/>
    <n v="1564"/>
    <n v="45010.2"/>
    <s v="TRUCKEE"/>
    <s v="LOSS OF SOURCE (NVE) BLOWN ARRESTOR ON 106 LINE AT MT ROSE SUBSTATION (3-WAY LINE)"/>
    <s v="Loss of Supply"/>
    <s v="Supplier outage"/>
    <s v="Review Complete"/>
    <x v="0"/>
    <s v="North Lake"/>
  </r>
  <r>
    <n v="120057142"/>
    <s v="TAH7300"/>
    <d v="2025-06-29T00:00:00"/>
    <s v="Q2"/>
    <d v="1899-12-30T20:57:33"/>
    <d v="1899-12-30T23:30:00"/>
    <d v="1899-12-30T02:32:00"/>
    <n v="2"/>
    <n v="32"/>
    <n v="152.47"/>
    <n v="1"/>
    <n v="152.4"/>
    <s v="TAHOE CITY"/>
    <s v="REMOVED TREE AND REHUNG SERVICE, W LAKE BLVD"/>
    <s v="Vegetation"/>
    <s v="Fall In Tree"/>
    <s v="Review Complete"/>
    <x v="2"/>
    <s v="North Lake"/>
  </r>
  <r>
    <n v="120057225"/>
    <s v="SQV8300"/>
    <d v="2025-06-29T00:00:00"/>
    <s v="Q2"/>
    <d v="1899-12-30T22:05:34"/>
    <d v="1899-12-30T06:33:29"/>
    <d v="1899-12-30T08:27:00"/>
    <n v="8"/>
    <n v="27"/>
    <n v="507.9"/>
    <n v="1"/>
    <n v="508.2"/>
    <m/>
    <s v="MANUALLY OPENED OS-77 'B' POS, REPLACED 500' OF CABLE"/>
    <s v="Planned "/>
    <s v="Maintenance"/>
    <s v="Review Complete"/>
    <x v="1"/>
    <s v="North Lake"/>
  </r>
  <r>
    <n v="120057282"/>
    <s v="CEM41; CEM42"/>
    <d v="2025-06-30T00:00:00"/>
    <s v="Q2"/>
    <d v="1899-12-30T00:18:00"/>
    <d v="1899-12-30T03:43:15"/>
    <d v="1899-12-30T03:25:00"/>
    <n v="3"/>
    <n v="25"/>
    <n v="205.25"/>
    <n v="482"/>
    <n v="98929.2"/>
    <s v="LOYALTON"/>
    <s v="LOSS OF SOURCE (NVE) BLOWN ARRESTOR ON 106 LINE AT MT ROSE SUBSTATION (3-WAY LINE)"/>
    <s v="Loss of Supply"/>
    <s v="Supplier outage"/>
    <s v="Review Complete"/>
    <x v="0"/>
    <s v="North Lake"/>
  </r>
  <r>
    <n v="120057288"/>
    <s v="KBH4201; KBH4202"/>
    <d v="2025-06-30T00:00:00"/>
    <s v="Q2"/>
    <d v="1899-12-30T00:18:00"/>
    <d v="1899-12-30T03:20:19"/>
    <d v="1899-12-30T03:02:00"/>
    <n v="3"/>
    <n v="2"/>
    <n v="182.3"/>
    <n v="1868"/>
    <n v="339022.2"/>
    <s v="KINGS BEACH"/>
    <s v="LOSS OF SOURCE (NVE) BLOWN ARRESTOR ON 106 LINE AT MT ROSE SUBSTATION (3-WAY LINE)"/>
    <s v="Loss of Supply"/>
    <s v="Supplier outage"/>
    <s v="Review Complete"/>
    <x v="0"/>
    <s v="North Lake"/>
  </r>
  <r>
    <n v="120057293"/>
    <s v="POR3100"/>
    <d v="2025-06-30T00:00:00"/>
    <s v="Q2"/>
    <d v="1899-12-30T00:18:00"/>
    <d v="1899-12-30T03:10:34"/>
    <d v="1899-12-30T02:52:00"/>
    <n v="2"/>
    <n v="52"/>
    <n v="172.57"/>
    <n v="732"/>
    <n v="126318.599999999"/>
    <s v="PORTOLA"/>
    <s v="LOSS OF SOURCE (NVE) BLOWN ARRESTOR ON 106 LINE AT MT ROSE SUBSTATION (3-WAY LINE)"/>
    <s v="Loss of Supply"/>
    <s v="Supplier outage"/>
    <s v="Review Complete"/>
    <x v="0"/>
    <s v="North Lake"/>
  </r>
  <r>
    <n v="120057296"/>
    <s v="POR3200"/>
    <d v="2025-06-30T00:00:00"/>
    <s v="Q2"/>
    <d v="1899-12-30T00:18:00"/>
    <d v="1899-12-30T03:10:46"/>
    <d v="1899-12-30T02:52:00"/>
    <n v="2"/>
    <n v="52"/>
    <n v="172.75"/>
    <n v="1198"/>
    <n v="206973.6"/>
    <s v="PORTOLA"/>
    <s v="LOSS OF SOURCE (NVE) BLOWN ARRESTOR ON 106 LINE AT MT ROSE SUBSTATION (3-WAY LINE)"/>
    <s v="Loss of Supply"/>
    <s v="Supplier outage"/>
    <s v="Review Complete"/>
    <x v="0"/>
    <s v="North Lake"/>
  </r>
  <r>
    <n v="120057380"/>
    <s v="GLS7400"/>
    <d v="2025-06-30T00:00:00"/>
    <s v="Q2"/>
    <d v="1899-12-30T00:18:00"/>
    <d v="1899-12-30T03:47:15"/>
    <d v="1899-12-30T03:29:00"/>
    <n v="3"/>
    <n v="29"/>
    <n v="209.23"/>
    <n v="1232"/>
    <n v="257795.4"/>
    <s v="TRUCKEE"/>
    <s v="LOSS OF SOURCE (NVE) BLOWN ARRESTOR ON 106 LINE AT MT ROSE SUBSTATION (3-WAY LINE)"/>
    <s v="Loss of Supply"/>
    <s v="Supplier outage"/>
    <s v="Review Complete"/>
    <x v="0"/>
    <s v="North Lake"/>
  </r>
  <r>
    <n v="120057405"/>
    <s v="SQV7201; SQV8100; SQV8200; SQV8300"/>
    <d v="2025-06-30T00:00:00"/>
    <s v="Q2"/>
    <d v="1899-12-30T00:18:00"/>
    <d v="1899-12-30T04:13:42"/>
    <d v="1899-12-30T03:55:00"/>
    <n v="3"/>
    <n v="55"/>
    <n v="235.7"/>
    <n v="1952"/>
    <n v="421427.4"/>
    <s v="OLYMPIC VALLEY"/>
    <s v="LOSS OF SOURCE (NVE) BLOWN ARRESTOR ON 106 LINE AT MT ROSE SUBSTATION (3-WAY LINE)"/>
    <s v="Loss of Supply"/>
    <s v="Supplier outage"/>
    <s v="Review Complete"/>
    <x v="0"/>
    <s v="North Lake"/>
  </r>
  <r>
    <n v="120057657"/>
    <s v="KBH4203; KBH5100; KBH5200"/>
    <d v="2025-06-30T00:00:00"/>
    <s v="Q2"/>
    <d v="1899-12-30T00:18:00"/>
    <d v="1899-12-30T03:21:47"/>
    <d v="1899-12-30T03:03:00"/>
    <n v="3"/>
    <n v="3"/>
    <n v="183.77"/>
    <n v="3478"/>
    <n v="626472"/>
    <s v="KINGS BEACH"/>
    <s v="LOSS OF SOURCE (NVE) BLOWN ARRESTOR ON 106 LINE AT MT ROSE SUBSTATION (3-WAY LINE)"/>
    <s v="Loss of Supply"/>
    <s v="Supplier outage"/>
    <s v="Review Complete"/>
    <x v="0"/>
    <s v="North Lake"/>
  </r>
  <r>
    <n v="120057661"/>
    <s v="TAH7300"/>
    <d v="2025-06-30T00:00:00"/>
    <s v="Q2"/>
    <d v="1899-12-30T00:18:00"/>
    <d v="1899-12-30T00:44:53"/>
    <d v="1899-12-30T00:26:00"/>
    <n v="0"/>
    <n v="26"/>
    <n v="26.88"/>
    <n v="4447"/>
    <n v="119545.2"/>
    <s v="TAHOMA"/>
    <s v="LOSS OF SOURCE (NVE) BLOWN ARRESTOR ON 106 LINE AT MT ROSE SUBSTATION (3-WAY LINE)"/>
    <s v="Loss of Supply"/>
    <s v="Supplier outage"/>
    <s v="Review Complete"/>
    <x v="0"/>
    <s v="North Lake"/>
  </r>
  <r>
    <n v="120057663"/>
    <s v="TAH5201; TAH7100; TAH7200"/>
    <d v="2025-06-30T00:00:00"/>
    <s v="Q2"/>
    <d v="1899-12-30T00:18:00"/>
    <d v="1899-12-30T04:38:39"/>
    <d v="1899-12-30T04:20:00"/>
    <n v="4"/>
    <n v="20"/>
    <n v="260.63"/>
    <n v="4858"/>
    <n v="1104498.6000000001"/>
    <s v="TAHOE CITY"/>
    <s v="LOSS OF SOURCE (NVE) BLOWN ARRESTOR ON 106 LINE AT MT ROSE SUBSTATION (3-WAY LINE)"/>
    <s v="Loss of Supply"/>
    <s v="Supplier outage"/>
    <s v="Review Complete"/>
    <x v="0"/>
    <s v="North Lake"/>
  </r>
  <r>
    <n v="120057670"/>
    <s v="GLS7600"/>
    <d v="2025-06-30T00:00:00"/>
    <s v="Q2"/>
    <d v="1899-12-30T00:18:00"/>
    <d v="1899-12-30T03:49:49"/>
    <d v="1899-12-30T03:31:00"/>
    <n v="3"/>
    <n v="31"/>
    <n v="211.8"/>
    <n v="55"/>
    <n v="11649"/>
    <m/>
    <s v="LOSS OF SOURCE (NVE) BLOWN ARRESTOR ON 106 LINE AT MT ROSE SUBSTATION (3-WAY LINE)"/>
    <s v="Loss of Supply"/>
    <s v="Supplier outage"/>
    <s v="Review Complete"/>
    <x v="0"/>
    <s v="North Lake"/>
  </r>
  <r>
    <n v="120057671"/>
    <s v="TRK7203"/>
    <d v="2025-06-30T00:00:00"/>
    <s v="Q2"/>
    <d v="1899-12-30T00:18:00"/>
    <d v="1899-12-30T00:44:00"/>
    <d v="1899-12-30T00:26:00"/>
    <n v="0"/>
    <n v="26"/>
    <n v="26"/>
    <n v="1836"/>
    <n v="47736"/>
    <s v="TRUCKEE"/>
    <s v="LOSS OF SOURCE (NVE) BLOWN ARRESTOR ON 106 LINE AT MT ROSE SUBSTATION (3-WAY LINE)"/>
    <s v="Loss of Supply"/>
    <s v="Supplier outage"/>
    <s v="Review Complete"/>
    <x v="0"/>
    <s v="North Lake"/>
  </r>
  <r>
    <n v="120057672"/>
    <s v="TRK7202"/>
    <d v="2025-06-30T00:00:00"/>
    <s v="Q2"/>
    <d v="1899-12-30T00:18:00"/>
    <d v="1899-12-30T00:44:32"/>
    <d v="1899-12-30T00:26:00"/>
    <n v="0"/>
    <n v="26"/>
    <n v="26.52"/>
    <n v="151"/>
    <n v="4006.8"/>
    <s v="TAHOE CITY"/>
    <s v="LOSS OF SOURCE (NVE) BLOWN ARRESTOR ON 106 LINE AT MT ROSE SUBSTATION (3-WAY LINE)"/>
    <s v="Loss of Supply"/>
    <s v="Supplier outage"/>
    <s v="Review Complete"/>
    <x v="0"/>
    <s v="North Lake"/>
  </r>
  <r>
    <n v="120057673"/>
    <s v="TRK7204"/>
    <d v="2025-06-30T00:00:00"/>
    <s v="Q2"/>
    <d v="1899-12-30T00:18:00"/>
    <d v="1899-12-30T00:44:01"/>
    <d v="1899-12-30T00:26:00"/>
    <n v="0"/>
    <n v="26"/>
    <n v="26.02"/>
    <n v="48"/>
    <n v="1248.5999999999999"/>
    <s v="TRUCKEE"/>
    <s v="LOSS OF SOURCE (NVE) BLOWN ARRESTOR ON 106 LINE AT MT ROSE SUBSTATION (3-WAY LINE)"/>
    <s v="Loss of Supply"/>
    <s v="Supplier outage"/>
    <s v="Review Complete"/>
    <x v="0"/>
    <s v="North Lake"/>
  </r>
  <r>
    <n v="120057674"/>
    <s v="SRB51"/>
    <d v="2025-06-30T00:00:00"/>
    <s v="Q2"/>
    <d v="1899-12-30T00:18:00"/>
    <d v="1899-12-30T00:44:24"/>
    <d v="1899-12-30T00:26:00"/>
    <n v="0"/>
    <n v="26"/>
    <n v="26.4"/>
    <n v="243"/>
    <n v="6415.2"/>
    <s v="LOYALTON"/>
    <s v="LOSS OF SOURCE (NVE) BLOWN ARRESTOR ON 106 LINE AT MT ROSE SUBSTATION (3-WAY LINE)"/>
    <s v="Loss of Supply"/>
    <s v="Supplier outage"/>
    <s v="Review Complete"/>
    <x v="0"/>
    <s v="North Lake"/>
  </r>
  <r>
    <n v="120057675"/>
    <s v="RUS7900"/>
    <d v="2025-06-30T00:00:00"/>
    <s v="Q2"/>
    <d v="1899-12-30T00:18:00"/>
    <d v="1899-12-30T00:44:46"/>
    <d v="1899-12-30T00:26:00"/>
    <n v="0"/>
    <n v="26"/>
    <n v="26.75"/>
    <n v="55"/>
    <n v="1472.3999999999901"/>
    <s v="TRUCKEE"/>
    <s v="LOSS OF SOURCE (NVE) BLOWN ARRESTOR ON 106 LINE AT MT ROSE SUBSTATION (3-WAY LINE)"/>
    <s v="Loss of Supply"/>
    <s v="Supplier outage"/>
    <s v="Review Complete"/>
    <x v="0"/>
    <s v="North Lake"/>
  </r>
  <r>
    <n v="120057735"/>
    <s v="TAH7100"/>
    <d v="2025-06-30T00:00:00"/>
    <s v="Q2"/>
    <d v="1899-12-30T09:35:00"/>
    <d v="1899-12-30T12:44:00"/>
    <d v="1899-12-30T03:09:00"/>
    <n v="3"/>
    <n v="9"/>
    <n v="189"/>
    <n v="7"/>
    <n v="1323"/>
    <s v="TAHOE CITY"/>
    <s v="BLOWN 6AMP TRANSFORMER FUSE P120577 CHAPEL LN-CAUSE UNKNOWN"/>
    <s v="UNKNOWN"/>
    <m/>
    <s v="Review Complete"/>
    <x v="2"/>
    <s v="North Lake"/>
  </r>
  <r>
    <n v="120057792"/>
    <s v="MEY3100"/>
    <d v="2025-06-30T00:00:00"/>
    <s v="Q2"/>
    <d v="1899-12-30T13:03:55"/>
    <d v="1899-12-30T13:26:30"/>
    <d v="1899-12-30T00:22:00"/>
    <n v="0"/>
    <n v="22"/>
    <n v="22.57"/>
    <n v="5"/>
    <n v="112.8"/>
    <m/>
    <s v="RESTORE SWITCHING FOR LUCA25-1110 - MULTIPLE REPAIRS ON 3100 FEEDER"/>
    <s v="Planned "/>
    <s v="Maintenance"/>
    <s v="Review Complete"/>
    <x v="1"/>
    <s v="South Lake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m/>
    <m/>
    <m/>
    <m/>
    <m/>
    <m/>
    <e v="#DIV/0!"/>
    <m/>
    <m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s v="Q2"/>
    <m/>
    <m/>
    <d v="1899-12-30T00:00:00"/>
    <n v="0"/>
    <n v="0"/>
    <e v="#DIV/0!"/>
    <m/>
    <n v="0"/>
    <m/>
    <m/>
    <m/>
    <m/>
    <m/>
    <x v="4"/>
    <e v="#N/A"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  <r>
    <m/>
    <m/>
    <m/>
    <m/>
    <m/>
    <m/>
    <m/>
    <m/>
    <m/>
    <m/>
    <m/>
    <m/>
    <m/>
    <m/>
    <m/>
    <m/>
    <m/>
    <x v="4"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0">
  <r>
    <n v="231060455"/>
    <x v="0"/>
    <x v="0"/>
    <s v="Q1"/>
    <d v="1899-12-30T11:10:00"/>
    <d v="1899-12-30T13:25:00"/>
    <d v="1899-12-30T02:15:00"/>
    <m/>
    <m/>
    <n v="135"/>
    <n v="1"/>
    <n v="135"/>
    <m/>
    <s v="MANUALLY OPENED LINE FUSE P143840 BARBER WAY-POLE REPLACEMENT &amp;amp; RECONDUCTOR"/>
    <x v="0"/>
    <x v="0"/>
    <s v="Review Complete"/>
    <x v="0"/>
    <s v="SOUTH LAKE TAHOE"/>
    <n v="1"/>
    <x v="0"/>
    <n v="6"/>
    <n v="48925"/>
    <n v="635"/>
    <n v="1.5748031496062992E-3"/>
    <n v="0.2125984251968504"/>
    <n v="2.0439448134900359E-5"/>
    <n v="2.7593254982115484E-3"/>
  </r>
  <r>
    <n v="231060384"/>
    <x v="1"/>
    <x v="1"/>
    <s v="Q1"/>
    <d v="1899-12-30T17:48:00"/>
    <d v="1899-12-30T17:55:00"/>
    <d v="1899-12-30T00:07:00"/>
    <m/>
    <m/>
    <n v="7"/>
    <n v="22"/>
    <n v="154.19999999999999"/>
    <m/>
    <s v="MANUALLY OPENED P100180 TO CORRECT VOLTAGE ISSUES TO HOUSE 8157 RAINBOW AVE - CHANGED TAP SIZE"/>
    <x v="1"/>
    <x v="1"/>
    <s v="Review Complete"/>
    <x v="1"/>
    <s v="NORTH LAKE TAHOE"/>
    <n v="1"/>
    <x v="0"/>
    <n v="5"/>
    <n v="48925"/>
    <n v="509"/>
    <n v="4.3222003929273084E-2"/>
    <n v="0.30294695481335948"/>
    <n v="4.4966785896780785E-4"/>
    <n v="3.151762902401635E-3"/>
  </r>
  <r>
    <n v="231060345"/>
    <x v="2"/>
    <x v="1"/>
    <s v="Q1"/>
    <d v="1899-12-30T14:30:00"/>
    <d v="1899-12-30T18:00:00"/>
    <d v="1899-12-30T03:30:00"/>
    <m/>
    <m/>
    <n v="210"/>
    <n v="10"/>
    <n v="2100"/>
    <m/>
    <s v="MANUALLY OPENED TRANSFORMER FUSE P153606 ONNONTIOGA ST-POLE REPLACEMENT"/>
    <x v="0"/>
    <x v="0"/>
    <s v="Review Complete"/>
    <x v="0"/>
    <s v="SOUTH LAKE TAHOE"/>
    <n v="1"/>
    <x v="0"/>
    <n v="5"/>
    <n v="48925"/>
    <n v="3820"/>
    <n v="2.617801047120419E-3"/>
    <n v="0.54973821989528793"/>
    <n v="2.0439448134900357E-4"/>
    <n v="4.2922841083290753E-2"/>
  </r>
  <r>
    <n v="231060332"/>
    <x v="0"/>
    <x v="1"/>
    <s v="Q1"/>
    <d v="1899-12-30T11:00:00"/>
    <d v="1899-12-30T17:00:00"/>
    <d v="1899-12-30T06:00:00"/>
    <m/>
    <m/>
    <n v="360"/>
    <n v="2"/>
    <n v="720"/>
    <m/>
    <s v="MANUALLY OPENED LINE FUSE P143841 BARBER WAY-POLE &amp;amp; TRANSFORMER REPLACEMENT"/>
    <x v="0"/>
    <x v="0"/>
    <s v="Review Complete"/>
    <x v="0"/>
    <s v="SOUTH LAKE TAHOE"/>
    <n v="1"/>
    <x v="0"/>
    <n v="5"/>
    <n v="48925"/>
    <n v="635"/>
    <n v="3.1496062992125984E-3"/>
    <n v="1.1338582677165354"/>
    <n v="4.0878896269800717E-5"/>
    <n v="1.4716402657128258E-2"/>
  </r>
  <r>
    <n v="231060349"/>
    <x v="0"/>
    <x v="1"/>
    <s v="Q1"/>
    <d v="1899-12-30T09:00:00"/>
    <d v="1899-12-30T16:20:00"/>
    <d v="1899-12-30T07:20:00"/>
    <m/>
    <m/>
    <n v="440"/>
    <n v="23"/>
    <n v="10120.199999999999"/>
    <m/>
    <s v="MANUALLY OPENED LINE FUSE P214654 CARSON VIEW-POLE REPLACEMENT"/>
    <x v="0"/>
    <x v="0"/>
    <s v="Review Complete"/>
    <x v="0"/>
    <s v="SOUTH LAKE TAHOE"/>
    <n v="1"/>
    <x v="0"/>
    <n v="5"/>
    <n v="48925"/>
    <n v="635"/>
    <n v="3.6220472440944881E-2"/>
    <n v="15.937322834645668"/>
    <n v="4.7010730710270822E-4"/>
    <n v="0.20685130301481858"/>
  </r>
  <r>
    <n v="120037497"/>
    <x v="3"/>
    <x v="2"/>
    <s v="Q1"/>
    <d v="1899-12-30T12:02:00"/>
    <d v="1899-12-30T15:06:00"/>
    <d v="1899-12-30T03:04:00"/>
    <m/>
    <m/>
    <n v="184"/>
    <n v="232"/>
    <n v="42688.200000000004"/>
    <m/>
    <s v="MANUALLY OPENED HIGH SIDE SWITCH TO REPLACE RECLOSER AT SB SUB"/>
    <x v="0"/>
    <x v="0"/>
    <s v="Review Complete"/>
    <x v="0"/>
    <s v="NORTH LAKE TAHOE"/>
    <n v="1"/>
    <x v="0"/>
    <n v="4"/>
    <n v="48925"/>
    <n v="242"/>
    <n v="0.95867768595041325"/>
    <n v="176.39752066115705"/>
    <n v="4.7419519672968827E-3"/>
    <n v="0.87252324987225349"/>
  </r>
  <r>
    <n v="231060227"/>
    <x v="0"/>
    <x v="2"/>
    <s v="Q1"/>
    <d v="1899-12-30T11:50:00"/>
    <d v="1899-12-30T14:51:00"/>
    <d v="1899-12-30T03:01:00"/>
    <m/>
    <m/>
    <n v="181"/>
    <n v="3"/>
    <n v="543"/>
    <m/>
    <s v="MANUALLY OPENED TRANSFORMER FUSE P267082 FOOTHILL RD-POLE REPLACEMENT"/>
    <x v="0"/>
    <x v="0"/>
    <s v="Review Complete"/>
    <x v="0"/>
    <s v="SOUTH LAKE TAHOE"/>
    <n v="1"/>
    <x v="0"/>
    <n v="4"/>
    <n v="48925"/>
    <n v="635"/>
    <n v="4.7244094488188976E-3"/>
    <n v="0.85511811023622042"/>
    <n v="6.1318344404701072E-5"/>
    <n v="1.1098620337250894E-2"/>
  </r>
  <r>
    <n v="120037297"/>
    <x v="4"/>
    <x v="3"/>
    <s v="Q1"/>
    <d v="1899-12-30T14:12:00"/>
    <d v="1899-12-30T17:42:00"/>
    <d v="1899-12-30T03:30:00"/>
    <m/>
    <m/>
    <n v="210"/>
    <n v="54"/>
    <n v="11340"/>
    <m/>
    <s v="BLOWN (2)-20 AMP FUSES DUE TO BROKEN CUTOUT P130502 MEADOW WAY"/>
    <x v="1"/>
    <x v="1"/>
    <s v="None"/>
    <x v="1"/>
    <s v="NORTH LAKE TAHOE"/>
    <n v="1"/>
    <x v="0"/>
    <n v="6"/>
    <n v="48925"/>
    <n v="1211"/>
    <n v="4.4591246903385631E-2"/>
    <n v="9.3641618497109835"/>
    <n v="1.1037301992846192E-3"/>
    <n v="0.23178334184977006"/>
  </r>
  <r>
    <n v="231059892"/>
    <x v="5"/>
    <x v="4"/>
    <s v="Q1"/>
    <d v="1899-12-30T16:50:00"/>
    <d v="1899-12-30T17:50:00"/>
    <d v="1899-12-30T01:00:00"/>
    <m/>
    <m/>
    <n v="60"/>
    <n v="5"/>
    <n v="300"/>
    <m/>
    <s v="MANUALLY OPENED TRANSFORMER FUSE P131279 AZURE AVE SO REPAIRS COULD BE MADE TO U/G WIRES - DIG IN BY EXCAVATOR"/>
    <x v="2"/>
    <x v="2"/>
    <s v="None"/>
    <x v="2"/>
    <s v="SOUTH LAKE TAHOE"/>
    <n v="1"/>
    <x v="0"/>
    <n v="5"/>
    <n v="48925"/>
    <n v="473"/>
    <n v="1.0570824524312896E-2"/>
    <n v="0.63424947145877375"/>
    <n v="1.0219724067450178E-4"/>
    <n v="6.1318344404701075E-3"/>
  </r>
  <r>
    <n v="231059796"/>
    <x v="6"/>
    <x v="5"/>
    <s v="Q1"/>
    <d v="1899-12-30T12:45:00"/>
    <d v="1899-12-30T03:45:00"/>
    <d v="1899-12-30T03:00:00"/>
    <m/>
    <m/>
    <n v="900"/>
    <n v="34"/>
    <n v="30600"/>
    <m/>
    <s v="MANUALLY OPENED PRIMARY RISER FUSE 31SU32 P78872 KELLER RD-POLE REPLACEMENT"/>
    <x v="0"/>
    <x v="0"/>
    <s v="Review Complete"/>
    <x v="0"/>
    <s v="SOUTH LAKE TAHOE"/>
    <n v="1"/>
    <x v="0"/>
    <n v="4"/>
    <n v="48925"/>
    <n v="2312"/>
    <n v="1.4705882352941176E-2"/>
    <n v="13.235294117647058"/>
    <n v="6.949412365866122E-4"/>
    <n v="0.62544711292795097"/>
  </r>
  <r>
    <n v="231059788"/>
    <x v="0"/>
    <x v="5"/>
    <s v="Q1"/>
    <d v="1899-12-30T10:55:00"/>
    <d v="1899-12-30T17:54:00"/>
    <d v="1899-12-30T06:59:00"/>
    <m/>
    <m/>
    <n v="419"/>
    <n v="64"/>
    <n v="26815.8"/>
    <m/>
    <s v="MANUALLY OPENED FUSED TAP P278665 STATE ROUTE 88 FOR POLE REPLACEMENT"/>
    <x v="0"/>
    <x v="0"/>
    <s v="Review Complete"/>
    <x v="0"/>
    <s v="SOUTH LAKE TAHOE"/>
    <n v="1"/>
    <x v="0"/>
    <n v="4"/>
    <n v="48925"/>
    <n v="635"/>
    <n v="0.10078740157480315"/>
    <n v="42.229606299212598"/>
    <n v="1.3081246806336229E-3"/>
    <n v="0.54810015329586104"/>
  </r>
  <r>
    <n v="120037222"/>
    <x v="7"/>
    <x v="6"/>
    <s v="Q1"/>
    <d v="1899-12-30T13:32:00"/>
    <d v="1899-12-30T15:42:00"/>
    <d v="1899-12-30T02:10:00"/>
    <m/>
    <m/>
    <n v="130"/>
    <n v="50"/>
    <n v="6499.8"/>
    <m/>
    <s v="BLOWN 10 AMP LINE FUSE P70502 4TH AVE, DEAD SQUIRREL REMOVED FROM P138023 OFF RIO GRANDE ST."/>
    <x v="3"/>
    <x v="3"/>
    <s v="Review Complete"/>
    <x v="1"/>
    <s v="NORTH LAKE TAHOE"/>
    <n v="1"/>
    <x v="0"/>
    <n v="3"/>
    <n v="48925"/>
    <n v="745"/>
    <n v="6.7114093959731544E-2"/>
    <n v="8.7245637583892623"/>
    <n v="1.021972406745018E-3"/>
    <n v="0.13285232498722535"/>
  </r>
  <r>
    <n v="231059622"/>
    <x v="8"/>
    <x v="7"/>
    <s v="Q1"/>
    <d v="1899-12-30T11:33:00"/>
    <d v="1899-12-30T16:05:00"/>
    <d v="1899-12-30T04:32:00"/>
    <m/>
    <m/>
    <n v="272"/>
    <n v="6"/>
    <n v="1632"/>
    <m/>
    <s v="MANUALLY OPENED P293704 CHILICOTHE ST FOR POLE REPLACEMENT"/>
    <x v="0"/>
    <x v="0"/>
    <s v="Review Complete"/>
    <x v="0"/>
    <s v="SOUTH LAKE TAHOE"/>
    <n v="1"/>
    <x v="0"/>
    <n v="2"/>
    <n v="48925"/>
    <n v="3580"/>
    <n v="1.6759776536312849E-3"/>
    <n v="0.45586592178770952"/>
    <n v="1.2263668880940214E-4"/>
    <n v="3.3357179356157382E-2"/>
  </r>
  <r>
    <n v="231059562"/>
    <x v="9"/>
    <x v="7"/>
    <s v="Q1"/>
    <d v="1899-12-30T05:30:00"/>
    <d v="1899-12-30T07:00:00"/>
    <d v="1899-12-30T01:30:00"/>
    <m/>
    <m/>
    <n v="90"/>
    <n v="9"/>
    <n v="810"/>
    <m/>
    <s v="MANUALLY OPENED TRANSFORMER FUSE P297102 COLD CREEK TRL - SYSTEM UPGRADES"/>
    <x v="0"/>
    <x v="0"/>
    <s v="Review Complete"/>
    <x v="0"/>
    <s v="SOUTH LAKE TAHOE"/>
    <n v="1"/>
    <x v="0"/>
    <n v="2"/>
    <n v="48925"/>
    <n v="2391"/>
    <n v="3.7641154328732747E-3"/>
    <n v="0.33877038895859474"/>
    <n v="1.8395503321410323E-4"/>
    <n v="1.655595298926929E-2"/>
  </r>
  <r>
    <n v="120036952"/>
    <x v="7"/>
    <x v="8"/>
    <s v="Q1"/>
    <d v="1899-12-30T02:00:00"/>
    <d v="1899-12-30T05:00:00"/>
    <d v="1899-12-30T03:00:00"/>
    <m/>
    <m/>
    <n v="180"/>
    <n v="1"/>
    <n v="180"/>
    <m/>
    <s v="DE-ENERGIZED TRANSFORMER TO REPLACE BURNT CROSSARM AT P145010 COUNTY HWY A15"/>
    <x v="1"/>
    <x v="4"/>
    <s v="Review Complete"/>
    <x v="1"/>
    <s v="NORTH LAKE TAHOE"/>
    <n v="1"/>
    <x v="0"/>
    <n v="6"/>
    <n v="48925"/>
    <n v="745"/>
    <n v="1.3422818791946308E-3"/>
    <n v="0.24161073825503357"/>
    <n v="2.0439448134900359E-5"/>
    <n v="3.6791006642820645E-3"/>
  </r>
  <r>
    <n v="231059359"/>
    <x v="10"/>
    <x v="9"/>
    <s v="Q1"/>
    <d v="1899-12-30T19:50:26"/>
    <d v="1899-12-30T20:05:00"/>
    <d v="1899-12-30T00:14:34"/>
    <m/>
    <m/>
    <n v="14.58"/>
    <n v="29"/>
    <n v="422.4"/>
    <m/>
    <s v="REPAIRED BROKEN CONDUIT BETWEEN VFI D &amp;amp; FIRST BOX VENICE DR E"/>
    <x v="2"/>
    <x v="2"/>
    <s v="Review Complete"/>
    <x v="2"/>
    <s v="SOUTH LAKE TAHOE"/>
    <n v="1"/>
    <x v="0"/>
    <n v="5"/>
    <n v="48925"/>
    <n v="3837"/>
    <n v="7.5579880114672923E-3"/>
    <n v="0.11008600469116496"/>
    <n v="5.9274399591211033E-4"/>
    <n v="8.6336228921819105E-3"/>
  </r>
  <r>
    <n v="120036939"/>
    <x v="11"/>
    <x v="9"/>
    <s v="Q1"/>
    <d v="1899-12-30T14:19:01"/>
    <d v="1899-12-30T16:16:52"/>
    <d v="1899-12-30T01:57:51"/>
    <m/>
    <m/>
    <n v="117.85"/>
    <n v="1"/>
    <n v="117.6"/>
    <m/>
    <s v="DAMAGED SECONDARY UG FROM POLE 66563 WARR RD.  RAN TEMP SERVICE AND REFERRED TO SUPERVISOR TO HAVE U/G REPLACED AT A LATER DATE"/>
    <x v="1"/>
    <x v="5"/>
    <s v="Review Complete"/>
    <x v="1"/>
    <s v="SOUTH LAKE TAHOE"/>
    <n v="1"/>
    <x v="0"/>
    <n v="5"/>
    <n v="48925"/>
    <n v="2521"/>
    <n v="3.9666798889329631E-4"/>
    <n v="4.6648155493851644E-2"/>
    <n v="2.0439448134900359E-5"/>
    <n v="2.4036791006642817E-3"/>
  </r>
  <r>
    <n v="232004963"/>
    <x v="10"/>
    <x v="10"/>
    <s v="Q1"/>
    <d v="1899-12-30T12:14:00"/>
    <d v="1899-12-30T15:53:00"/>
    <d v="1899-12-30T03:39:00"/>
    <m/>
    <m/>
    <n v="219"/>
    <n v="8"/>
    <n v="1752"/>
    <m/>
    <s v="MANUALLY OPENED P68846 PATRICIA LN TO REPLACE POLE &amp;amp; TRANSFORMER"/>
    <x v="0"/>
    <x v="0"/>
    <s v="Review Complete"/>
    <x v="0"/>
    <s v="SOUTH LAKE TAHOE"/>
    <n v="1"/>
    <x v="0"/>
    <n v="4"/>
    <n v="48925"/>
    <n v="3837"/>
    <n v="2.0849622100599426E-3"/>
    <n v="0.45660672400312746"/>
    <n v="1.6351558507920287E-4"/>
    <n v="3.5809913132345425E-2"/>
  </r>
  <r>
    <n v="232004964"/>
    <x v="10"/>
    <x v="10"/>
    <s v="Q1"/>
    <d v="1899-12-30T12:14:00"/>
    <d v="1899-12-30T15:53:00"/>
    <d v="1899-12-30T03:39:00"/>
    <m/>
    <m/>
    <n v="219"/>
    <n v="14"/>
    <n v="3066"/>
    <m/>
    <s v="MANUALLY OPENED P68845 PATRICIA LN TO REPLACE POLE &amp;amp; TRANSFORMER"/>
    <x v="0"/>
    <x v="0"/>
    <s v="Review Complete"/>
    <x v="0"/>
    <s v="SOUTH LAKE TAHOE"/>
    <n v="1"/>
    <x v="0"/>
    <n v="4"/>
    <n v="48925"/>
    <n v="3837"/>
    <n v="3.6486838676048996E-3"/>
    <n v="0.79906176700547304"/>
    <n v="2.8615227388860501E-4"/>
    <n v="6.266734798160449E-2"/>
  </r>
  <r>
    <n v="232004957"/>
    <x v="10"/>
    <x v="10"/>
    <s v="Q1"/>
    <d v="1899-12-30T12:00:00"/>
    <d v="1899-12-30T15:00:00"/>
    <d v="1899-12-30T03:00:00"/>
    <m/>
    <m/>
    <n v="180"/>
    <n v="1"/>
    <n v="180"/>
    <m/>
    <s v="MANUALLY OPENED ELBOW 3887 TAHOE KEYS BLVD FOR MAINTENANCE WORK"/>
    <x v="0"/>
    <x v="0"/>
    <s v="Review Complete"/>
    <x v="0"/>
    <s v="SOUTH LAKE TAHOE"/>
    <n v="1"/>
    <x v="0"/>
    <n v="4"/>
    <n v="48925"/>
    <n v="3837"/>
    <n v="2.6062027625749283E-4"/>
    <n v="4.691164972634871E-2"/>
    <n v="2.0439448134900359E-5"/>
    <n v="3.6791006642820645E-3"/>
  </r>
  <r>
    <n v="232004954"/>
    <x v="12"/>
    <x v="10"/>
    <s v="Q1"/>
    <d v="1899-12-30T11:49:00"/>
    <d v="1899-12-30T17:35:00"/>
    <d v="1899-12-30T05:46:00"/>
    <m/>
    <m/>
    <n v="346"/>
    <n v="27"/>
    <n v="9342"/>
    <m/>
    <s v="MANUALLY OPENED LINE FUSE P294935 FOREST MOUNTAIN DR-POLE REPLACEMENT"/>
    <x v="0"/>
    <x v="0"/>
    <s v="Review Complete"/>
    <x v="0"/>
    <s v="SOUTH LAKE TAHOE"/>
    <n v="1"/>
    <x v="0"/>
    <n v="4"/>
    <n v="48925"/>
    <n v="4051"/>
    <n v="6.6650209824734635E-3"/>
    <n v="2.3060972599358185"/>
    <n v="5.5186509964230961E-4"/>
    <n v="0.19094532447623913"/>
  </r>
  <r>
    <n v="231058882"/>
    <x v="12"/>
    <x v="11"/>
    <s v="Q1"/>
    <d v="1899-12-30T11:35:00"/>
    <d v="1899-12-30T17:25:00"/>
    <d v="1899-12-30T05:50:00"/>
    <m/>
    <m/>
    <n v="350"/>
    <n v="102"/>
    <n v="35700"/>
    <m/>
    <s v="MANUALLY OPENED 30AMP LINE FUSE P244957 FORREST MOUNTAIN DR FOR POLE REPLACEMENT"/>
    <x v="0"/>
    <x v="0"/>
    <s v="Review Complete"/>
    <x v="0"/>
    <s v="SOUTH LAKE TAHOE"/>
    <n v="1"/>
    <x v="0"/>
    <n v="5"/>
    <n v="48925"/>
    <n v="4051"/>
    <n v="2.517896815601086E-2"/>
    <n v="8.8126388546038008"/>
    <n v="2.0848237097598364E-3"/>
    <n v="0.72968829841594274"/>
  </r>
  <r>
    <n v="120036474"/>
    <x v="13"/>
    <x v="12"/>
    <s v="Q1"/>
    <d v="1899-12-30T14:35:15"/>
    <d v="1899-12-30T16:30:00"/>
    <d v="1899-12-30T01:54:45"/>
    <m/>
    <m/>
    <n v="114.75"/>
    <n v="1"/>
    <n v="114.6"/>
    <m/>
    <s v="TIGHTENED LOOSE CONNECTORS AT WEATHERHEAD P100456 CARNELIAN CIRCLE."/>
    <x v="1"/>
    <x v="6"/>
    <s v="Review Complete"/>
    <x v="1"/>
    <s v="NORTH LAKE TAHOE"/>
    <n v="1"/>
    <x v="0"/>
    <n v="4"/>
    <n v="48925"/>
    <n v="3185"/>
    <n v="3.1397174254317112E-4"/>
    <n v="3.5981161695447406E-2"/>
    <n v="2.0439448134900359E-5"/>
    <n v="2.3423607562595809E-3"/>
  </r>
  <r>
    <n v="120036438"/>
    <x v="11"/>
    <x v="13"/>
    <s v="Q1"/>
    <d v="1899-12-30T20:45:00"/>
    <d v="1899-12-30T23:50:00"/>
    <d v="1899-12-30T03:05:00"/>
    <m/>
    <m/>
    <n v="185"/>
    <n v="3"/>
    <n v="555"/>
    <m/>
    <s v="MANUALLY OPENED TRANSFORMER FUSE P292456 PENTAGON DR TO REPAIR BAD CONNECTION AT TRANSFORMER"/>
    <x v="1"/>
    <x v="6"/>
    <s v="Review Complete"/>
    <x v="1"/>
    <s v="SOUTH LAKE TAHOE"/>
    <n v="1"/>
    <x v="0"/>
    <n v="3"/>
    <n v="48925"/>
    <n v="2521"/>
    <n v="1.1900039666798889E-3"/>
    <n v="0.22015073383577946"/>
    <n v="6.1318344404701072E-5"/>
    <n v="1.1343893714869699E-2"/>
  </r>
  <r>
    <n v="231058702"/>
    <x v="14"/>
    <x v="13"/>
    <s v="Q1"/>
    <d v="1899-12-30T16:00:00"/>
    <d v="1899-12-30T17:55:00"/>
    <d v="1899-12-30T01:55:00"/>
    <m/>
    <m/>
    <n v="115"/>
    <n v="357"/>
    <n v="41055"/>
    <m/>
    <s v="MANUALLY OPENED VFI-202 NORTHSTAR DR TO REBUILD T-PAD &amp;amp; RETAINING WALL"/>
    <x v="0"/>
    <x v="0"/>
    <s v="Review Complete"/>
    <x v="0"/>
    <s v="NORTH LAKE TAHOE"/>
    <n v="1"/>
    <x v="0"/>
    <n v="3"/>
    <n v="48925"/>
    <n v="587"/>
    <n v="0.60817717206132882"/>
    <n v="69.940374787052818"/>
    <n v="7.2968829841594278E-3"/>
    <n v="0.83914154317833423"/>
  </r>
  <r>
    <n v="231058647"/>
    <x v="12"/>
    <x v="13"/>
    <s v="Q1"/>
    <d v="1899-12-30T12:00:00"/>
    <d v="1899-12-30T15:30:00"/>
    <d v="1899-12-30T03:30:00"/>
    <m/>
    <m/>
    <n v="210"/>
    <n v="3"/>
    <n v="630"/>
    <m/>
    <s v="MANUALLY OPENED TRANSFORMER FUSE P251648 MOUNTAIN MEADOW DR TO REPLACE TRANSFORMER"/>
    <x v="0"/>
    <x v="0"/>
    <s v="Review Complete"/>
    <x v="0"/>
    <s v="SOUTH LAKE TAHOE"/>
    <n v="1"/>
    <x v="0"/>
    <n v="3"/>
    <n v="48925"/>
    <n v="4051"/>
    <n v="7.4055788694149592E-4"/>
    <n v="0.15551715625771415"/>
    <n v="6.1318344404701072E-5"/>
    <n v="1.2876852324987226E-2"/>
  </r>
  <r>
    <n v="231058631"/>
    <x v="12"/>
    <x v="13"/>
    <s v="Q1"/>
    <d v="1899-12-30T11:30:00"/>
    <d v="1899-12-30T14:35:00"/>
    <d v="1899-12-30T03:05:00"/>
    <m/>
    <m/>
    <n v="185"/>
    <n v="27"/>
    <n v="4995"/>
    <m/>
    <s v="MANUALLY OPENED TRANSFORMER FUSE P72466 CLEMENT ST FOR POLE REPLACEMENT"/>
    <x v="0"/>
    <x v="0"/>
    <s v="Review Complete"/>
    <x v="0"/>
    <s v="SOUTH LAKE TAHOE"/>
    <n v="1"/>
    <x v="0"/>
    <n v="3"/>
    <n v="48925"/>
    <n v="4051"/>
    <n v="6.6650209824734635E-3"/>
    <n v="1.2330288817575907"/>
    <n v="5.5186509964230961E-4"/>
    <n v="0.10209504343382729"/>
  </r>
  <r>
    <n v="231058561"/>
    <x v="11"/>
    <x v="14"/>
    <s v="Q1"/>
    <d v="1899-12-30T12:55:00"/>
    <d v="1899-12-30T16:30:00"/>
    <d v="1899-12-30T03:35:00"/>
    <m/>
    <m/>
    <n v="215"/>
    <n v="40"/>
    <n v="8599.8000000000011"/>
    <m/>
    <s v="MANUALLY OPENED 11AMP LINE FUSE TO REPLACE POLE AND INSTALL NEW TRANSFORMER P79158 JANET DR"/>
    <x v="0"/>
    <x v="0"/>
    <s v="Review Complete"/>
    <x v="0"/>
    <s v="SOUTH LAKE TAHOE"/>
    <n v="1"/>
    <x v="0"/>
    <n v="2"/>
    <n v="48925"/>
    <n v="2521"/>
    <n v="1.5866719555731851E-2"/>
    <n v="3.4112653708845699"/>
    <n v="8.1757792539601426E-4"/>
    <n v="0.17577516607051613"/>
  </r>
  <r>
    <n v="120036148"/>
    <x v="15"/>
    <x v="15"/>
    <s v="Q1"/>
    <d v="1899-12-30T11:27:00"/>
    <d v="1899-12-30T13:36:23"/>
    <d v="1899-12-30T02:09:23"/>
    <m/>
    <m/>
    <n v="129.37"/>
    <n v="34"/>
    <n v="4398.6000000000004"/>
    <m/>
    <s v="BLOWN 40AMP LINE FUSE P73307 BELLEVIEW AVE. DUE TO FALLEN TREE AT P36634. REPLACED 2 SPANS OF WIRE FROM P236633 AND REPAIRED BROKEN CROSSARM AT P36634."/>
    <x v="4"/>
    <x v="7"/>
    <s v="Review Complete"/>
    <x v="1"/>
    <s v="NORTH LAKE TAHOE"/>
    <n v="1"/>
    <x v="0"/>
    <n v="6"/>
    <n v="48925"/>
    <n v="4455"/>
    <n v="7.6318742985409648E-3"/>
    <n v="0.98734006734006741"/>
    <n v="6.949412365866122E-4"/>
    <n v="8.9904956566172714E-2"/>
  </r>
  <r>
    <n v="120036127"/>
    <x v="8"/>
    <x v="16"/>
    <s v="Q1"/>
    <d v="1899-12-30T22:28:55"/>
    <d v="1899-12-30T00:30:00"/>
    <d v="1899-12-30T02:02:00"/>
    <m/>
    <m/>
    <n v="121.1"/>
    <n v="8"/>
    <n v="968.40000000000009"/>
    <m/>
    <s v="REPLACED 10K FUSE P123149 BLITZEN RD - CAUSE UNKNOWN"/>
    <x v="5"/>
    <x v="8"/>
    <s v="Review Complete"/>
    <x v="1"/>
    <s v="SOUTH LAKE TAHOE"/>
    <n v="1"/>
    <x v="0"/>
    <n v="5"/>
    <n v="48925"/>
    <n v="3580"/>
    <n v="2.2346368715083797E-3"/>
    <n v="0.27050279329608939"/>
    <n v="1.6351558507920287E-4"/>
    <n v="1.979356157383751E-2"/>
  </r>
  <r>
    <n v="120036063"/>
    <x v="2"/>
    <x v="16"/>
    <s v="Q1"/>
    <d v="1899-12-30T11:45:14"/>
    <d v="1899-12-30T18:25:00"/>
    <d v="1899-12-30T06:39:46"/>
    <m/>
    <m/>
    <n v="399.78"/>
    <n v="47"/>
    <n v="18789"/>
    <m/>
    <s v="MANUALLY OPENED 15 AMP LINE FUSE P135179 JACARILLO TRL TO INSTALL NEW POLE BETWEEN P135184 &amp;amp; P135185."/>
    <x v="0"/>
    <x v="0"/>
    <s v="Review Complete"/>
    <x v="0"/>
    <s v="SOUTH LAKE TAHOE"/>
    <n v="1"/>
    <x v="0"/>
    <n v="5"/>
    <n v="48925"/>
    <n v="3820"/>
    <n v="1.2303664921465968E-2"/>
    <n v="4.918586387434555"/>
    <n v="9.6065406234031685E-4"/>
    <n v="0.38403679100664284"/>
  </r>
  <r>
    <n v="120036038"/>
    <x v="7"/>
    <x v="17"/>
    <s v="Q1"/>
    <d v="1899-12-30T18:11:23"/>
    <d v="1899-12-30T20:51:57"/>
    <d v="1899-12-30T02:40:34"/>
    <m/>
    <m/>
    <n v="160.57"/>
    <n v="1"/>
    <n v="155.39999999999998"/>
    <m/>
    <s v="REPLACED BAD CONNECTION AT WEATHERHEAD AND METER SUPPLIED FROM POLE 70502 RIO GRANDE ST DUE TO DETERIORATION."/>
    <x v="1"/>
    <x v="5"/>
    <s v="Review Complete"/>
    <x v="1"/>
    <s v="NORTH LAKE TAHOE"/>
    <n v="1"/>
    <x v="0"/>
    <n v="4"/>
    <n v="48925"/>
    <n v="745"/>
    <n v="1.3422818791946308E-3"/>
    <n v="0.20859060402684559"/>
    <n v="2.0439448134900359E-5"/>
    <n v="3.176290240163515E-3"/>
  </r>
  <r>
    <n v="120037803"/>
    <x v="16"/>
    <x v="18"/>
    <s v="Q1"/>
    <d v="1899-12-30T02:44:00"/>
    <d v="1899-12-30T04:40:00"/>
    <d v="1899-12-30T01:56:00"/>
    <n v="1"/>
    <n v="56"/>
    <n v="116"/>
    <n v="680"/>
    <n v="78813"/>
    <s v="COLEVILLE"/>
    <s v="TPZ1202-R1 LOCK OUT, ALL CUSTOMERS RESTORED 4:40 AM CAUSE UNKNOWN POSSIBLY HIGH WINDS"/>
    <x v="6"/>
    <x v="9"/>
    <s v="Review Complete"/>
    <x v="1"/>
    <s v="South Lake"/>
    <n v="2"/>
    <x v="0"/>
    <n v="1"/>
    <n v="49165"/>
    <n v="727"/>
    <n v="0.93535075653370015"/>
    <n v="108.40852819807428"/>
    <n v="1.3830977321265127E-2"/>
    <n v="1.6030306112071595"/>
  </r>
  <r>
    <n v="120037825"/>
    <x v="4"/>
    <x v="18"/>
    <s v="Q1"/>
    <d v="1899-12-30T21:20:00"/>
    <d v="1899-12-30T21:35:00"/>
    <d v="1899-12-30T00:15:00"/>
    <n v="0"/>
    <n v="15"/>
    <n v="15"/>
    <n v="3"/>
    <n v="45"/>
    <s v="PORTOLA"/>
    <s v="BLOWN 15 AMP TRANSFORMER FUSE P250174 INDUSTRIAL WAY-BIRD"/>
    <x v="3"/>
    <x v="10"/>
    <s v="Review Complete"/>
    <x v="1"/>
    <s v="North Lake"/>
    <n v="2"/>
    <x v="0"/>
    <n v="1"/>
    <n v="49165"/>
    <n v="1214"/>
    <n v="2.4711696869851728E-3"/>
    <n v="3.7067545304777592E-2"/>
    <n v="6.1019017593816737E-5"/>
    <n v="9.1528526390725114E-4"/>
  </r>
  <r>
    <n v="231060690"/>
    <x v="0"/>
    <x v="19"/>
    <s v="Q1"/>
    <d v="1899-12-30T10:00:00"/>
    <d v="1899-12-30T13:00:00"/>
    <d v="1899-12-30T03:00:00"/>
    <n v="3"/>
    <n v="0"/>
    <n v="180"/>
    <n v="2"/>
    <n v="360"/>
    <m/>
    <s v="MANUALLY OPENED 10 AMP LINE FUSE P143841 BARBER RD-POLE REPLACEMENT"/>
    <x v="0"/>
    <x v="0"/>
    <s v="Review Complete"/>
    <x v="0"/>
    <s v="South Lake"/>
    <n v="2"/>
    <x v="0"/>
    <n v="2"/>
    <n v="49165"/>
    <n v="641"/>
    <n v="3.1201248049921998E-3"/>
    <n v="0.56162246489859591"/>
    <n v="4.0679345062544491E-5"/>
    <n v="7.3222821112580092E-3"/>
  </r>
  <r>
    <n v="120037844"/>
    <x v="2"/>
    <x v="19"/>
    <s v="Q1"/>
    <d v="1899-12-30T11:45:00"/>
    <d v="1899-12-30T16:00:00"/>
    <d v="1899-12-30T04:15:00"/>
    <n v="4"/>
    <n v="15"/>
    <n v="255"/>
    <n v="132"/>
    <n v="33660"/>
    <s v="SOUTH LAKE TAHOE"/>
    <s v="MANUALLY OPENED 35MU37 LINE FUSE P297012 MACINAW RD TO REPLACE LJE-65"/>
    <x v="0"/>
    <x v="0"/>
    <s v="Review Complete"/>
    <x v="0"/>
    <s v="South Lake"/>
    <n v="2"/>
    <x v="0"/>
    <n v="2"/>
    <n v="49165"/>
    <n v="3852"/>
    <n v="3.4267912772585667E-2"/>
    <n v="8.7383177570093462"/>
    <n v="2.6848367741279366E-3"/>
    <n v="0.68463337740262387"/>
  </r>
  <r>
    <n v="120037932"/>
    <x v="0"/>
    <x v="20"/>
    <s v="Q1"/>
    <d v="1899-12-30T13:15:51"/>
    <d v="1899-12-30T17:35:41"/>
    <d v="1899-12-30T04:19:00"/>
    <n v="4"/>
    <n v="19"/>
    <n v="259.82"/>
    <n v="1"/>
    <n v="259.8"/>
    <s v="MARKLEEVILLE"/>
    <s v="CUT SECONDARY WIRES AT POLE 214652 EMIGRANT TRL TO REPLACE POLE."/>
    <x v="6"/>
    <x v="9"/>
    <s v="Review Complete"/>
    <x v="1"/>
    <s v="South Lake"/>
    <n v="2"/>
    <x v="0"/>
    <n v="3"/>
    <n v="49165"/>
    <n v="641"/>
    <n v="1.5600624024960999E-3"/>
    <n v="0.40530421216848678"/>
    <n v="2.0339672531272246E-5"/>
    <n v="5.2842469236245295E-3"/>
  </r>
  <r>
    <n v="120037904"/>
    <x v="16"/>
    <x v="20"/>
    <s v="Q1"/>
    <d v="1899-12-30T17:32:00"/>
    <d v="1899-12-30T18:58:26"/>
    <d v="1899-12-30T01:26:00"/>
    <n v="1"/>
    <n v="26"/>
    <n v="86.43"/>
    <n v="81"/>
    <n v="6932.4"/>
    <s v="COLEVILLE"/>
    <s v="PTR 1202-R3 LOCKED OUT - IN EXTREME FIRE SEASON - NO CAUSE FOUND, HIGH WINDS IN AREA.&amp;#x0D;_x000d__x000a_"/>
    <x v="6"/>
    <x v="9"/>
    <s v="Review Complete"/>
    <x v="1"/>
    <s v="South Lake"/>
    <n v="2"/>
    <x v="0"/>
    <n v="3"/>
    <n v="49165"/>
    <n v="727"/>
    <n v="0.11141678129298486"/>
    <n v="9.5356258596973866"/>
    <n v="1.6475134750330519E-3"/>
    <n v="0.14100274585579173"/>
  </r>
  <r>
    <n v="231060902"/>
    <x v="16"/>
    <x v="20"/>
    <s v="Q1"/>
    <d v="1899-12-30T19:22:00"/>
    <d v="1899-12-30T00:04:00"/>
    <d v="1899-12-30T04:42:00"/>
    <n v="4"/>
    <n v="42"/>
    <n v="282"/>
    <n v="697"/>
    <n v="168404.4"/>
    <s v="COLEVILLE"/>
    <s v="PTR 1202-R1 &amp;amp; 1202-R3 LOCKED OPEN  - IN EXTREME FIRE SEASON - 1202-R1 CLOSED @ 19:56 - L/O AGAIN @ 20:36"/>
    <x v="6"/>
    <x v="9"/>
    <s v="Review Complete"/>
    <x v="1"/>
    <s v="South Lake"/>
    <n v="2"/>
    <x v="0"/>
    <n v="3"/>
    <n v="49165"/>
    <n v="727"/>
    <n v="0.95873452544704263"/>
    <n v="231.64291609353506"/>
    <n v="1.4176751754296757E-2"/>
    <n v="3.4252903488253836"/>
  </r>
  <r>
    <n v="231060936"/>
    <x v="0"/>
    <x v="21"/>
    <s v="Q1"/>
    <d v="1899-12-30T11:10:00"/>
    <d v="1899-12-30T15:05:00"/>
    <d v="1899-12-30T03:55:00"/>
    <n v="3"/>
    <n v="55"/>
    <n v="235"/>
    <n v="31"/>
    <n v="7285.2"/>
    <m/>
    <s v="MANUALLY OPENED LINE FUSE P278659 FOOTHILL RD-RECONDUCTOR OVER HWY X-ING &amp;amp; POLE REPLACEMENT"/>
    <x v="0"/>
    <x v="0"/>
    <s v="Review Complete"/>
    <x v="0"/>
    <s v="South Lake"/>
    <n v="2"/>
    <x v="0"/>
    <n v="4"/>
    <n v="49165"/>
    <n v="641"/>
    <n v="4.8361934477379097E-2"/>
    <n v="11.365366614664586"/>
    <n v="6.3052984846943968E-4"/>
    <n v="0.14817858232482456"/>
  </r>
  <r>
    <n v="231061069"/>
    <x v="0"/>
    <x v="22"/>
    <s v="Q1"/>
    <d v="1899-12-30T11:00:00"/>
    <d v="1899-12-30T12:33:00"/>
    <d v="1899-12-30T01:33:00"/>
    <n v="1"/>
    <n v="33"/>
    <n v="93"/>
    <n v="4"/>
    <n v="372"/>
    <m/>
    <s v="MANUALLY OPENED FUSE AT P290716 DIAMOND VALLEY RD - SYSTEM UPGRADES"/>
    <x v="0"/>
    <x v="0"/>
    <s v="Review Complete"/>
    <x v="0"/>
    <s v="South Lake"/>
    <n v="2"/>
    <x v="0"/>
    <n v="5"/>
    <n v="49165"/>
    <n v="641"/>
    <n v="6.2402496099843996E-3"/>
    <n v="0.58034321372854913"/>
    <n v="8.1358690125088982E-5"/>
    <n v="7.5663581816332757E-3"/>
  </r>
  <r>
    <n v="120038031"/>
    <x v="17"/>
    <x v="23"/>
    <s v="Q1"/>
    <d v="1899-12-30T02:23:02"/>
    <d v="1899-12-30T19:49:56"/>
    <d v="1899-12-30T17:26:00"/>
    <n v="17"/>
    <n v="26"/>
    <n v="1046.9000000000001"/>
    <n v="598"/>
    <n v="310943.40000000002"/>
    <s v="ALPINE MEADOWS"/>
    <s v="7201-R1 L/O DUE TO FALLEN TREE BETWEEN P96634 &amp;amp; P292063"/>
    <x v="4"/>
    <x v="7"/>
    <s v="Review Complete"/>
    <x v="1"/>
    <s v="North Lake"/>
    <n v="2"/>
    <x v="0"/>
    <n v="6"/>
    <n v="49165"/>
    <n v="743"/>
    <n v="0.80484522207267828"/>
    <n v="418.49717362045766"/>
    <n v="1.2163124173700803E-2"/>
    <n v="6.3244869317603989"/>
  </r>
  <r>
    <n v="120038034"/>
    <x v="10"/>
    <x v="23"/>
    <s v="Q1"/>
    <d v="1899-12-30T03:21:25"/>
    <d v="1899-12-30T08:16:00"/>
    <d v="1899-12-30T04:54:00"/>
    <n v="4"/>
    <n v="54"/>
    <n v="294.58"/>
    <n v="316"/>
    <n v="70531.199999999997"/>
    <s v="SOUTH LAKE TAHOE"/>
    <s v="BLOWN 2-40K FUSE P294786 JAMES AVE. REPLACED BROKEN PRIMARY BETWEEN P68846 &amp;amp;70250 DUE TO FALLEN TREE LIMB"/>
    <x v="4"/>
    <x v="11"/>
    <s v="Review Complete"/>
    <x v="1"/>
    <s v="South Lake"/>
    <n v="2"/>
    <x v="0"/>
    <n v="6"/>
    <n v="49165"/>
    <n v="3851"/>
    <n v="8.2056608673071935E-2"/>
    <n v="18.315035055829654"/>
    <n v="6.4273365198820303E-3"/>
    <n v="1.434581511237669"/>
  </r>
  <r>
    <n v="120038045"/>
    <x v="16"/>
    <x v="23"/>
    <s v="Q1"/>
    <d v="1899-12-30T12:07:00"/>
    <d v="1899-12-30T14:54:12"/>
    <d v="1899-12-30T02:47:00"/>
    <n v="2"/>
    <n v="47"/>
    <n v="167.2"/>
    <n v="697"/>
    <n v="30848.3999999999"/>
    <s v="COLEVILLE"/>
    <s v="1202-R1 L/O WITH NRA ISSUED - BLOWN SINGLE PHASE PRIMARY  P293554 US HWY 395"/>
    <x v="1"/>
    <x v="5"/>
    <s v="Review Complete"/>
    <x v="1"/>
    <s v="South Lake"/>
    <n v="2"/>
    <x v="0"/>
    <n v="6"/>
    <n v="49165"/>
    <n v="727"/>
    <n v="0.95873452544704263"/>
    <n v="42.432462173314853"/>
    <n v="1.4176751754296757E-2"/>
    <n v="0.62744635411369676"/>
  </r>
  <r>
    <n v="120038047"/>
    <x v="11"/>
    <x v="23"/>
    <s v="Q1"/>
    <d v="1899-12-30T12:23:00"/>
    <d v="1899-12-30T12:47:00"/>
    <d v="1899-12-30T00:24:00"/>
    <n v="0"/>
    <n v="24"/>
    <n v="24"/>
    <n v="9"/>
    <n v="216"/>
    <s v="SOUTH LAKE TAHOE"/>
    <s v="REPLACED PRIMARY NEUTRAL P292459 LAKE TAHOE BLVD-NO CAUSE FOUND"/>
    <x v="5"/>
    <x v="8"/>
    <s v="Review Complete"/>
    <x v="1"/>
    <s v="South Lake"/>
    <n v="2"/>
    <x v="0"/>
    <n v="6"/>
    <n v="49165"/>
    <n v="2530"/>
    <n v="3.5573122529644267E-3"/>
    <n v="8.5375494071146252E-2"/>
    <n v="1.8305705278145022E-4"/>
    <n v="4.3933692667548051E-3"/>
  </r>
  <r>
    <n v="120038050"/>
    <x v="15"/>
    <x v="23"/>
    <s v="Q1"/>
    <d v="1899-12-30T12:27:20"/>
    <d v="1899-12-30T22:44:53"/>
    <d v="1899-12-30T10:17:00"/>
    <n v="10"/>
    <n v="17"/>
    <n v="617.54999999999995"/>
    <n v="1"/>
    <n v="543"/>
    <s v="TAHOE CITY"/>
    <s v="REATTACHED SERVICE P151432 GLEN ALPINE AVE-TREE"/>
    <x v="4"/>
    <x v="7"/>
    <s v="Review Complete"/>
    <x v="1"/>
    <s v="North Lake"/>
    <n v="2"/>
    <x v="0"/>
    <n v="6"/>
    <n v="49165"/>
    <n v="4479"/>
    <n v="2.2326412145568208E-4"/>
    <n v="0.12123241795043536"/>
    <n v="2.0339672531272246E-5"/>
    <n v="1.104444218448083E-2"/>
  </r>
  <r>
    <n v="120038053"/>
    <x v="15"/>
    <x v="23"/>
    <s v="Q1"/>
    <d v="1899-12-30T13:39:00"/>
    <d v="1899-12-30T22:43:00"/>
    <d v="1899-12-30T09:04:00"/>
    <n v="9"/>
    <n v="4"/>
    <n v="544"/>
    <n v="1"/>
    <n v="544.20000000000005"/>
    <s v="TAHOE CITY"/>
    <s v="REATTACHED SERVICE P92495 W LAKE BLVD-TREE"/>
    <x v="4"/>
    <x v="7"/>
    <s v="Review Complete"/>
    <x v="1"/>
    <s v="North Lake"/>
    <n v="2"/>
    <x v="0"/>
    <n v="6"/>
    <n v="49165"/>
    <n v="4479"/>
    <n v="2.2326412145568208E-4"/>
    <n v="0.1215003348961822"/>
    <n v="2.0339672531272246E-5"/>
    <n v="1.1068849791518358E-2"/>
  </r>
  <r>
    <n v="231061235"/>
    <x v="18"/>
    <x v="23"/>
    <s v="Q1"/>
    <d v="1899-12-30T17:35:54"/>
    <d v="1899-12-30T19:00:00"/>
    <d v="1899-12-30T01:24:00"/>
    <n v="1"/>
    <n v="24"/>
    <n v="84.12"/>
    <n v="16"/>
    <n v="1345.8"/>
    <s v="OLYMPIC VALLEY"/>
    <s v="BLOWN 30 AMP LINE FUSE P291105 LANNY LN-WIRE MOVEMENT CAUSED CROSSING OF LINES"/>
    <x v="1"/>
    <x v="12"/>
    <s v="Review Complete"/>
    <x v="1"/>
    <s v="North Lake"/>
    <n v="2"/>
    <x v="0"/>
    <n v="6"/>
    <n v="49165"/>
    <n v="888"/>
    <n v="1.8018018018018018E-2"/>
    <n v="1.5155405405405404"/>
    <n v="3.2543476050035593E-4"/>
    <n v="2.737313129258619E-2"/>
  </r>
  <r>
    <n v="231061379"/>
    <x v="0"/>
    <x v="24"/>
    <s v="Q1"/>
    <d v="1899-12-30T11:35:00"/>
    <d v="1899-12-30T16:30:00"/>
    <d v="1899-12-30T04:55:00"/>
    <n v="4"/>
    <n v="55"/>
    <n v="295"/>
    <n v="4"/>
    <n v="1180.2"/>
    <m/>
    <s v="MANUALLY OPENED 40 AMP LINE FUSE P290716 DIAMOND VALLEY RD-SYSTEM UPGRADES"/>
    <x v="0"/>
    <x v="0"/>
    <s v="Review Complete"/>
    <x v="0"/>
    <s v="South Lake"/>
    <n v="2"/>
    <x v="0"/>
    <n v="2"/>
    <n v="49165"/>
    <n v="641"/>
    <n v="6.2402496099843996E-3"/>
    <n v="1.8411856474258972"/>
    <n v="8.1358690125088982E-5"/>
    <n v="2.4004881521407506E-2"/>
  </r>
  <r>
    <n v="231061383"/>
    <x v="16"/>
    <x v="24"/>
    <s v="Q1"/>
    <d v="1899-12-30T11:52:00"/>
    <d v="1899-12-30T17:00:00"/>
    <d v="1899-12-30T05:08:00"/>
    <n v="5"/>
    <n v="8"/>
    <n v="308"/>
    <n v="8"/>
    <n v="2464.1999999999998"/>
    <m/>
    <s v="MANUALLY OPENED 15 AMP LINE FUSE P266630 US HWY 395-SYSTEM UPGRADES"/>
    <x v="0"/>
    <x v="0"/>
    <s v="Review Complete"/>
    <x v="0"/>
    <s v="South Lake"/>
    <n v="2"/>
    <x v="0"/>
    <n v="2"/>
    <n v="49165"/>
    <n v="727"/>
    <n v="1.1004126547455296E-2"/>
    <n v="3.3895460797799171"/>
    <n v="1.6271738025017796E-4"/>
    <n v="5.012102105156107E-2"/>
  </r>
  <r>
    <n v="120038113"/>
    <x v="12"/>
    <x v="24"/>
    <s v="Q1"/>
    <d v="1899-12-30T12:41:29"/>
    <d v="1899-12-30T17:30:10"/>
    <d v="1899-12-30T04:48:00"/>
    <n v="4"/>
    <n v="48"/>
    <n v="288.68"/>
    <n v="38"/>
    <n v="10969.8"/>
    <m/>
    <s v="MANUALLY OPENED NEW CUTOUTS P146101 DUNDEE CIR TO REPLACE POLES"/>
    <x v="0"/>
    <x v="0"/>
    <s v="Review Complete"/>
    <x v="0"/>
    <s v="South Lake"/>
    <n v="2"/>
    <x v="0"/>
    <n v="2"/>
    <n v="49165"/>
    <n v="4066"/>
    <n v="9.3457943925233638E-3"/>
    <n v="2.6979340875553368"/>
    <n v="7.7290755618834536E-4"/>
    <n v="0.22312213973355027"/>
  </r>
  <r>
    <n v="120038121"/>
    <x v="8"/>
    <x v="24"/>
    <s v="Q1"/>
    <d v="1899-12-30T14:37:00"/>
    <d v="1899-12-30T04:30:43"/>
    <d v="1899-12-30T13:53:00"/>
    <n v="13"/>
    <n v="53"/>
    <n v="833.7"/>
    <n v="59"/>
    <n v="49189.2"/>
    <s v="SOUTH LAKE TAHOE"/>
    <s v="BLOWN CENTER PHASE P153257 COUNTRY CLUB DR - FAILED UG CABLE FEEDING XFMR 15097"/>
    <x v="1"/>
    <x v="5"/>
    <s v="Review Complete"/>
    <x v="1"/>
    <s v="South Lake"/>
    <n v="2"/>
    <x v="0"/>
    <n v="2"/>
    <n v="49165"/>
    <n v="3628"/>
    <n v="1.6262403528114665E-2"/>
    <n v="13.558213891951487"/>
    <n v="1.2000406793450625E-3"/>
    <n v="1.0004922200752566"/>
  </r>
  <r>
    <n v="231061487"/>
    <x v="8"/>
    <x v="25"/>
    <s v="Q1"/>
    <d v="1899-12-30T12:21:00"/>
    <d v="1899-12-30T15:33:00"/>
    <d v="1899-12-30T03:12:00"/>
    <n v="3"/>
    <n v="12"/>
    <n v="192"/>
    <n v="28"/>
    <n v="5376"/>
    <m/>
    <s v="MANUALLY OPENED 15 AMP LINE FUSE P116682 W SAN BERNARDINO AVE TO REFRAME P293704 &amp;amp; P116688"/>
    <x v="0"/>
    <x v="0"/>
    <s v="Review Complete"/>
    <x v="0"/>
    <s v="South Lake"/>
    <n v="2"/>
    <x v="0"/>
    <n v="3"/>
    <n v="49165"/>
    <n v="3628"/>
    <n v="7.717750826901874E-3"/>
    <n v="1.4818081587651599"/>
    <n v="5.6951083087562293E-4"/>
    <n v="0.1093460795281196"/>
  </r>
  <r>
    <n v="231061490"/>
    <x v="0"/>
    <x v="25"/>
    <s v="Q1"/>
    <d v="1899-12-30T12:40:00"/>
    <d v="1899-12-30T15:45:00"/>
    <d v="1899-12-30T03:05:00"/>
    <n v="3"/>
    <n v="5"/>
    <n v="185"/>
    <n v="4"/>
    <n v="739.8"/>
    <m/>
    <s v="MANUALLY OPENED 40 AMP LINE FUSE P290716 DIAMOND VALLEY RD-POLE REPLACEMENT"/>
    <x v="0"/>
    <x v="0"/>
    <s v="Review Complete"/>
    <x v="0"/>
    <s v="South Lake"/>
    <n v="2"/>
    <x v="0"/>
    <n v="3"/>
    <n v="49165"/>
    <n v="641"/>
    <n v="6.2402496099843996E-3"/>
    <n v="1.1541341653666146"/>
    <n v="8.1358690125088982E-5"/>
    <n v="1.5047289738635207E-2"/>
  </r>
  <r>
    <n v="120038182"/>
    <x v="12"/>
    <x v="26"/>
    <s v="Q1"/>
    <d v="1899-12-30T12:22:38"/>
    <d v="1899-12-30T16:00:00"/>
    <d v="1899-12-30T03:37:00"/>
    <n v="3"/>
    <n v="37"/>
    <n v="217.38"/>
    <n v="17"/>
    <n v="3695.4"/>
    <s v="SOUTH LAKE TAHOE"/>
    <s v="MANUALLY OPENED TRANSFORMER FUSE P80764 JAMES AVE TO REPLACE POLES"/>
    <x v="0"/>
    <x v="0"/>
    <s v="Review Complete"/>
    <x v="0"/>
    <s v="South Lake"/>
    <n v="2"/>
    <x v="0"/>
    <n v="4"/>
    <n v="49165"/>
    <n v="4066"/>
    <n v="4.181013280865716E-3"/>
    <n v="0.90885391047712738"/>
    <n v="3.4577443303162821E-4"/>
    <n v="7.5163225872063463E-2"/>
  </r>
  <r>
    <n v="231061566"/>
    <x v="0"/>
    <x v="26"/>
    <s v="Q1"/>
    <d v="1899-12-30T13:03:00"/>
    <d v="1899-12-30T17:00:00"/>
    <d v="1899-12-30T03:57:00"/>
    <n v="3"/>
    <n v="57"/>
    <n v="237"/>
    <n v="6"/>
    <n v="1422"/>
    <m/>
    <s v="MANUALLY OPENED FUSE AT P143843 STATE ROUTE 89 FOR POLE REPLACEMENT"/>
    <x v="0"/>
    <x v="0"/>
    <s v="Review Complete"/>
    <x v="0"/>
    <s v="South Lake"/>
    <n v="2"/>
    <x v="0"/>
    <n v="4"/>
    <n v="49165"/>
    <n v="641"/>
    <n v="9.3603744149765994E-3"/>
    <n v="2.218408736349454"/>
    <n v="1.2203803518763347E-4"/>
    <n v="2.8923014339469134E-2"/>
  </r>
  <r>
    <n v="120038214"/>
    <x v="19"/>
    <x v="27"/>
    <s v="Q1"/>
    <d v="1899-12-30T14:35:00"/>
    <d v="1899-12-30T15:50:00"/>
    <d v="1899-12-30T01:15:00"/>
    <n v="1"/>
    <n v="15"/>
    <n v="75"/>
    <n v="155"/>
    <n v="11625"/>
    <s v="TAHOE CITY"/>
    <s v="BLOWN 2 50 AMP FUSES P108878 SLIVERTIP DR  -SNOW UNLOADING"/>
    <x v="6"/>
    <x v="13"/>
    <s v="Review Complete"/>
    <x v="1"/>
    <s v="North Lake"/>
    <n v="2"/>
    <x v="0"/>
    <n v="5"/>
    <n v="49165"/>
    <n v="1621"/>
    <n v="9.5619987661937078E-2"/>
    <n v="7.1714990746452809"/>
    <n v="3.1526492423471983E-3"/>
    <n v="0.23644869317603986"/>
  </r>
  <r>
    <n v="120038225"/>
    <x v="20"/>
    <x v="27"/>
    <s v="Q1"/>
    <d v="1899-12-30T15:52:00"/>
    <d v="1899-12-30T17:15:00"/>
    <d v="1899-12-30T01:23:00"/>
    <n v="1"/>
    <n v="23"/>
    <n v="83"/>
    <n v="48"/>
    <n v="3984"/>
    <s v="TRUCKEE"/>
    <s v="BLOWN 2 25 AMP FUSE P167874 - SNOW UNLOADING"/>
    <x v="6"/>
    <x v="13"/>
    <s v="Review Complete"/>
    <x v="1"/>
    <s v="North Lake"/>
    <n v="2"/>
    <x v="0"/>
    <n v="5"/>
    <n v="49165"/>
    <n v="1234"/>
    <n v="3.8897893030794169E-2"/>
    <n v="3.2285251215559159"/>
    <n v="9.7630428150106779E-4"/>
    <n v="8.1033255364588636E-2"/>
  </r>
  <r>
    <n v="120038232"/>
    <x v="21"/>
    <x v="27"/>
    <s v="Q1"/>
    <d v="1899-12-30T17:04:57"/>
    <d v="1899-12-30T19:15:00"/>
    <d v="1899-12-30T02:10:00"/>
    <n v="2"/>
    <n v="10"/>
    <n v="130.07"/>
    <n v="1"/>
    <n v="130.19999999999999"/>
    <s v="KINGS BEACH"/>
    <s v="SERVICE REPAIRED TO MAIN HOUSE AND RECONNECTED. SMALLER BLDG NEEDS ELECTRICIAN-TREE"/>
    <x v="4"/>
    <x v="7"/>
    <s v="Review Complete"/>
    <x v="1"/>
    <s v="North Lake"/>
    <n v="2"/>
    <x v="0"/>
    <n v="5"/>
    <n v="49165"/>
    <n v="1348"/>
    <n v="7.4183976261127599E-4"/>
    <n v="9.6587537091988127E-2"/>
    <n v="2.0339672531272246E-5"/>
    <n v="2.6482253635716465E-3"/>
  </r>
  <r>
    <n v="120038245"/>
    <x v="22"/>
    <x v="27"/>
    <s v="Q1"/>
    <d v="1899-12-30T19:46:00"/>
    <d v="1899-12-30T08:53:44"/>
    <d v="1899-12-30T13:07:00"/>
    <n v="13"/>
    <n v="7"/>
    <n v="787.72"/>
    <n v="1616"/>
    <n v="209904.59999999899"/>
    <s v="TAHOE CITY"/>
    <s v="7100 CB L/O DUE TO FALLEN TREE BETWEEN P161198 &amp;amp; P161199"/>
    <x v="4"/>
    <x v="7"/>
    <s v="Review Complete"/>
    <x v="1"/>
    <s v="North Lake"/>
    <n v="2"/>
    <x v="0"/>
    <n v="5"/>
    <n v="49165"/>
    <e v="#N/A"/>
    <e v="#N/A"/>
    <e v="#N/A"/>
    <n v="3.2868910810535952E-2"/>
    <n v="4.2693908268076681"/>
  </r>
  <r>
    <n v="120038262"/>
    <x v="12"/>
    <x v="27"/>
    <s v="Q1"/>
    <d v="1899-12-30T23:34:00"/>
    <d v="1899-12-30T01:45:00"/>
    <d v="1899-12-30T02:11:00"/>
    <n v="2"/>
    <n v="11"/>
    <n v="131"/>
    <n v="46"/>
    <n v="5787"/>
    <s v="SOUTH LAKE TAHOE"/>
    <s v="BLOWN FUSE P192824 N UPPER TRUCKEE RD AND BLOWN FUSE P146127 LAKE TAHOE BLVD"/>
    <x v="4"/>
    <x v="11"/>
    <s v="Review Complete"/>
    <x v="1"/>
    <s v="South Lake"/>
    <n v="2"/>
    <x v="0"/>
    <n v="5"/>
    <n v="49165"/>
    <n v="4066"/>
    <n v="1.1313330054107231E-2"/>
    <n v="1.4232661091982293"/>
    <n v="9.3562493643852332E-4"/>
    <n v="0.11770568493847249"/>
  </r>
  <r>
    <n v="120038284"/>
    <x v="15"/>
    <x v="28"/>
    <s v="Q1"/>
    <d v="1899-12-30T00:08:00"/>
    <d v="1899-12-30T01:28:36"/>
    <d v="1899-12-31T01:20:00"/>
    <n v="25"/>
    <n v="20"/>
    <n v="1520.58"/>
    <n v="15"/>
    <n v="22680.6"/>
    <s v="TAHOE CITY"/>
    <s v="BLOWN 65 AMP LINE FUSE P208511 - MANUALLY OPENED 2ND LINE FUSE-DOWN PRIMARY BETWEEN P137676 &amp;amp; 9137677 W LAKE BLVD"/>
    <x v="6"/>
    <x v="13"/>
    <s v="Review Complete"/>
    <x v="1"/>
    <s v="North Lake"/>
    <n v="2"/>
    <x v="0"/>
    <n v="6"/>
    <n v="49165"/>
    <n v="4479"/>
    <n v="3.3489618218352311E-3"/>
    <n v="5.0637642330877428"/>
    <n v="3.050950879690837E-4"/>
    <n v="0.46131597681277331"/>
  </r>
  <r>
    <n v="120038272"/>
    <x v="20"/>
    <x v="28"/>
    <s v="Q1"/>
    <d v="1899-12-30T01:35:00"/>
    <d v="1899-12-30T04:45:00"/>
    <d v="1899-12-30T03:10:00"/>
    <n v="3"/>
    <n v="10"/>
    <n v="190"/>
    <n v="49"/>
    <n v="6328.2"/>
    <s v="TRUCKEE"/>
    <s v="BLOWN 20A FUSES P167874 ROLANDS WAY - SNOW OFFLOADING"/>
    <x v="6"/>
    <x v="13"/>
    <s v="Review Complete"/>
    <x v="1"/>
    <s v="North Lake"/>
    <n v="2"/>
    <x v="0"/>
    <n v="6"/>
    <n v="49165"/>
    <n v="1234"/>
    <n v="3.9708265802269042E-2"/>
    <n v="5.1282009724473259"/>
    <n v="9.9664395403234007E-4"/>
    <n v="0.12871351571239703"/>
  </r>
  <r>
    <n v="120038296"/>
    <x v="15"/>
    <x v="28"/>
    <s v="Q1"/>
    <d v="1899-12-30T01:56:00"/>
    <d v="1899-12-30T02:45:00"/>
    <d v="1899-12-31T00:49:00"/>
    <n v="24"/>
    <n v="49"/>
    <n v="1489"/>
    <n v="10"/>
    <n v="14890.199999999901"/>
    <m/>
    <s v="BLOWN FUSE P8713 INTERLAKEN RD - REPAIRED BROKEN CROSSARM P8713 GRIMSEL PASS"/>
    <x v="6"/>
    <x v="13"/>
    <s v="Review Complete"/>
    <x v="1"/>
    <s v="North Lake"/>
    <n v="2"/>
    <x v="0"/>
    <n v="6"/>
    <n v="49165"/>
    <n v="4479"/>
    <n v="2.2326412145568207E-3"/>
    <n v="3.3244474212993751"/>
    <n v="2.0339672531272246E-4"/>
    <n v="0.30286179192514801"/>
  </r>
  <r>
    <n v="120038303"/>
    <x v="15"/>
    <x v="28"/>
    <s v="Q1"/>
    <d v="1899-12-30T01:56:00"/>
    <d v="1899-12-30T08:40:17"/>
    <d v="1899-12-31T06:44:00"/>
    <n v="30"/>
    <n v="44"/>
    <n v="1844.28"/>
    <n v="2"/>
    <n v="2903.4"/>
    <s v="TAHOE CITY"/>
    <s v="BROKEN DEAD END ARM P79978 ELIZABETH DR"/>
    <x v="5"/>
    <x v="8"/>
    <s v="Review Complete"/>
    <x v="1"/>
    <s v="North Lake"/>
    <n v="2"/>
    <x v="0"/>
    <n v="6"/>
    <n v="49165"/>
    <n v="4479"/>
    <n v="4.4652824291136416E-4"/>
    <n v="0.64822505023442734"/>
    <n v="4.0679345062544491E-5"/>
    <n v="5.905420522729584E-2"/>
  </r>
  <r>
    <n v="121000092"/>
    <x v="15"/>
    <x v="28"/>
    <s v="Q1"/>
    <d v="1899-12-30T01:56:00"/>
    <d v="1899-12-30T02:07:23"/>
    <d v="1899-12-31T00:11:00"/>
    <n v="24"/>
    <n v="11"/>
    <n v="1451.37"/>
    <n v="3681"/>
    <n v="41825.4"/>
    <s v="TAHOE CITY"/>
    <s v="EMERGENCY OPENED 7300-R1 TO SAFELY OPEN DAMAGED CUTOUTS @ P8713 - ALSO SEE INC 120038296"/>
    <x v="6"/>
    <x v="13"/>
    <s v="Review Complete"/>
    <x v="1"/>
    <s v="North Lake"/>
    <n v="2"/>
    <x v="0"/>
    <n v="6"/>
    <n v="49165"/>
    <n v="4479"/>
    <n v="0.82183523107836576"/>
    <n v="9.338111185532485"/>
    <n v="7.4870334587613135E-2"/>
    <n v="0.8507149394894743"/>
  </r>
  <r>
    <n v="120038243"/>
    <x v="23"/>
    <x v="28"/>
    <s v="Q1"/>
    <d v="1899-12-30T02:05:46"/>
    <d v="1899-12-30T20:08:19"/>
    <d v="1899-12-31T18:02:00"/>
    <n v="42"/>
    <n v="2"/>
    <n v="2522.5700000000002"/>
    <n v="150"/>
    <n v="91202.4"/>
    <m/>
    <s v="MANUALLY OPENED PTR 7202D2 &amp;amp; LB 72-55 DUE TO SUSPECTED DOWNED PHASE - ADDITIONAL SWITCHING EXECUTED TO REPAIR DOWNED LINES AT MULTIPLE LOCATIONS: P281393-281394, P39591-271891, P294607-137680"/>
    <x v="6"/>
    <x v="13"/>
    <s v="Review Complete"/>
    <x v="1"/>
    <s v="North Lake"/>
    <n v="2"/>
    <x v="0"/>
    <n v="6"/>
    <n v="49165"/>
    <n v="151"/>
    <n v="0.99337748344370858"/>
    <n v="603.98940397350987"/>
    <n v="3.0509508796908369E-3"/>
    <n v="1.8550269500661039"/>
  </r>
  <r>
    <n v="120038276"/>
    <x v="17"/>
    <x v="28"/>
    <s v="Q1"/>
    <d v="1899-12-30T06:25:00"/>
    <d v="1899-12-30T19:44:18"/>
    <d v="1899-12-30T13:19:00"/>
    <n v="13"/>
    <n v="19"/>
    <n v="799.3"/>
    <n v="598"/>
    <n v="354031.8"/>
    <s v="ALPINE MEADOWS"/>
    <s v="PTR 7201-R1 LOCKED OUT - P96628 (TREE ON WIRE) P100408 &amp;amp; 100409 (WIRE DOWN) - BROKEN PHASE AND 2 PHASES ALSO DOWN BETWEEN P115884 AND 292985"/>
    <x v="4"/>
    <x v="7"/>
    <s v="Review Complete"/>
    <x v="1"/>
    <s v="North Lake"/>
    <n v="2"/>
    <x v="0"/>
    <n v="6"/>
    <n v="49165"/>
    <n v="743"/>
    <n v="0.80484522207267828"/>
    <n v="476.48963660834454"/>
    <n v="1.2163124173700803E-2"/>
    <n v="7.2008908776568692"/>
  </r>
  <r>
    <n v="231061924"/>
    <x v="11"/>
    <x v="28"/>
    <s v="Q1"/>
    <d v="1899-12-30T07:30:00"/>
    <d v="1899-12-30T10:00:00"/>
    <d v="1899-12-30T02:30:00"/>
    <n v="2"/>
    <n v="30"/>
    <n v="150"/>
    <n v="11"/>
    <n v="1650"/>
    <m/>
    <s v="MANUALLY OPENED FUSE P295733 HERBERT AVE DUE TO WIRE SLAPPING LIGHT POST BETWEEN POLES 511360 &amp;amp; 616881 HEAVY SNOW LOAD CAUSED A LONG SPAN OF LINE TO SAG"/>
    <x v="6"/>
    <x v="13"/>
    <s v="Review Complete"/>
    <x v="1"/>
    <s v="South Lake"/>
    <n v="2"/>
    <x v="0"/>
    <n v="6"/>
    <n v="49165"/>
    <n v="2530"/>
    <n v="4.3478260869565218E-3"/>
    <n v="0.65217391304347827"/>
    <n v="2.2373639784399471E-4"/>
    <n v="3.3560459676599208E-2"/>
  </r>
  <r>
    <n v="120038282"/>
    <x v="20"/>
    <x v="28"/>
    <s v="Q1"/>
    <d v="1899-12-30T09:22:07"/>
    <d v="1899-12-30T11:40:35"/>
    <d v="1899-12-30T02:18:00"/>
    <n v="2"/>
    <n v="18"/>
    <n v="138.47999999999999"/>
    <n v="1"/>
    <n v="138.6"/>
    <s v="TRUCKEE"/>
    <s v="WIRE POPPED OUT FROM P189416 - REHUNG AND RE-ENERGIZED"/>
    <x v="6"/>
    <x v="13"/>
    <s v="Review Complete"/>
    <x v="1"/>
    <s v="North Lake"/>
    <n v="2"/>
    <x v="0"/>
    <n v="6"/>
    <n v="49165"/>
    <n v="1234"/>
    <n v="8.1037277147487841E-4"/>
    <n v="0.11231766612641815"/>
    <n v="2.0339672531272246E-5"/>
    <n v="2.8190786128343332E-3"/>
  </r>
  <r>
    <n v="120038283"/>
    <x v="8"/>
    <x v="28"/>
    <s v="Q1"/>
    <d v="1899-12-30T09:47:00"/>
    <d v="1899-12-30T10:40:00"/>
    <d v="1899-12-30T00:53:00"/>
    <n v="0"/>
    <n v="53"/>
    <n v="53"/>
    <n v="32"/>
    <n v="1696.2"/>
    <s v="SOUTH LAKE TAHOE"/>
    <s v="BLOWN 25K LINE FUSE P293154 E SAN BERNARDINO AVE - POTENTIAL WIRE SLAP"/>
    <x v="6"/>
    <x v="9"/>
    <s v="Review Complete"/>
    <x v="1"/>
    <s v="South Lake"/>
    <n v="2"/>
    <x v="0"/>
    <n v="6"/>
    <n v="49165"/>
    <n v="3628"/>
    <n v="8.8202866593164279E-3"/>
    <n v="0.46753031973539139"/>
    <n v="6.5086952100071186E-4"/>
    <n v="3.4500152547543989E-2"/>
  </r>
  <r>
    <n v="120038313"/>
    <x v="8"/>
    <x v="28"/>
    <s v="Q1"/>
    <d v="1899-12-30T11:35:00"/>
    <d v="1899-12-30T12:30:00"/>
    <d v="1899-12-30T00:55:00"/>
    <n v="0"/>
    <n v="55"/>
    <n v="55"/>
    <n v="139"/>
    <n v="7622.4"/>
    <s v="SOUTH LAKE TAHOE"/>
    <s v="BLOWN 25 AMP FUSES P293154 E SAN BERNARDINO AVE, TRIPPED VFI 3300 21 C -WIRES SLAPPING TOGETHER"/>
    <x v="6"/>
    <x v="9"/>
    <s v="Review Complete"/>
    <x v="1"/>
    <s v="South Lake"/>
    <n v="2"/>
    <x v="0"/>
    <n v="6"/>
    <n v="49165"/>
    <n v="3628"/>
    <n v="3.8313120176405736E-2"/>
    <n v="2.1009922822491731"/>
    <n v="2.8272144818468421E-3"/>
    <n v="0.15503711990236957"/>
  </r>
  <r>
    <n v="120038314"/>
    <x v="8"/>
    <x v="28"/>
    <s v="Q1"/>
    <d v="1899-12-30T12:45:00"/>
    <d v="1899-12-30T13:45:00"/>
    <d v="1899-12-30T01:00:00"/>
    <n v="1"/>
    <n v="0"/>
    <n v="60"/>
    <n v="14"/>
    <n v="840"/>
    <s v="SOUTH LAKE TAHOE"/>
    <s v="(2) BLOWN 10 AMP FUSES P123015 MANDAN ST - SUSPECTS WIRE SLAP"/>
    <x v="6"/>
    <x v="13"/>
    <s v="Review Complete"/>
    <x v="1"/>
    <s v="South Lake"/>
    <n v="2"/>
    <x v="0"/>
    <n v="6"/>
    <n v="49165"/>
    <n v="3628"/>
    <n v="3.858875413450937E-3"/>
    <n v="0.23153252480705622"/>
    <n v="2.8475541543781146E-4"/>
    <n v="1.7085324926268686E-2"/>
  </r>
  <r>
    <n v="120038319"/>
    <x v="8"/>
    <x v="28"/>
    <s v="Q1"/>
    <d v="1899-12-30T13:42:00"/>
    <d v="1899-12-30T16:30:03"/>
    <d v="1899-12-30T02:48:00"/>
    <n v="2"/>
    <n v="48"/>
    <n v="168.03"/>
    <n v="139"/>
    <n v="6399"/>
    <s v="SOUTH LAKE TAHOE"/>
    <s v="BLOWN VFI 3300-21 'C' POS - FAILED XFMR @ P93352"/>
    <x v="1"/>
    <x v="1"/>
    <s v="Review Complete"/>
    <x v="1"/>
    <s v="South Lake"/>
    <n v="2"/>
    <x v="0"/>
    <n v="6"/>
    <n v="49165"/>
    <n v="3628"/>
    <n v="3.8313120176405736E-2"/>
    <n v="1.7637816979051819"/>
    <n v="2.8272144818468421E-3"/>
    <n v="0.13015356452761109"/>
  </r>
  <r>
    <n v="120038328"/>
    <x v="2"/>
    <x v="28"/>
    <s v="Q1"/>
    <d v="1899-12-30T13:48:00"/>
    <d v="1899-12-30T15:06:20"/>
    <d v="1899-12-30T01:18:00"/>
    <n v="1"/>
    <n v="18"/>
    <n v="78.319999999999993"/>
    <n v="273"/>
    <n v="21169.200000000001"/>
    <m/>
    <s v="BLOWN 65 AMP LINE FUSE P135349 LODI AVE-WIRES SLAPPED TOGETHER"/>
    <x v="6"/>
    <x v="13"/>
    <s v="Review Complete"/>
    <x v="1"/>
    <s v="South Lake"/>
    <n v="2"/>
    <x v="0"/>
    <n v="6"/>
    <n v="49165"/>
    <n v="3852"/>
    <n v="7.0872274143302175E-2"/>
    <n v="5.4956386292834889"/>
    <n v="5.5527306010373237E-3"/>
    <n v="0.43057459574900847"/>
  </r>
  <r>
    <n v="120038335"/>
    <x v="24"/>
    <x v="28"/>
    <s v="Q1"/>
    <d v="1899-12-30T14:16:01"/>
    <d v="1899-12-30T20:08:30"/>
    <d v="1899-12-30T05:52:00"/>
    <n v="5"/>
    <n v="52"/>
    <n v="352.47"/>
    <n v="42"/>
    <n v="14059.199999999901"/>
    <s v="TRUCKEE"/>
    <s v="MANUALLY OPENED 30 AMP LINE FUSES P189376 THE STRAND TO REPAIR BROKEN JUMPER P189392"/>
    <x v="6"/>
    <x v="13"/>
    <s v="Review Complete"/>
    <x v="1"/>
    <s v="North Lake"/>
    <n v="2"/>
    <x v="0"/>
    <n v="6"/>
    <n v="49165"/>
    <n v="48"/>
    <n v="0.875"/>
    <n v="292.89999999999793"/>
    <n v="8.5426624631343439E-4"/>
    <n v="0.28595952405166075"/>
  </r>
  <r>
    <n v="120038336"/>
    <x v="12"/>
    <x v="28"/>
    <s v="Q1"/>
    <d v="1899-12-30T14:24:16"/>
    <d v="1899-12-30T16:59:00"/>
    <d v="1899-12-30T02:34:00"/>
    <n v="2"/>
    <n v="34"/>
    <n v="154.75"/>
    <n v="1"/>
    <n v="154.80000000000001"/>
    <s v="SOUTH LAKE TAHOE"/>
    <s v="SECONDARY SPLICE CAME LOOSE AT TREE ATTACHMENT - ADDED ON BAD SECONDARY WHERE JACKETED"/>
    <x v="1"/>
    <x v="6"/>
    <s v="Review Complete"/>
    <x v="1"/>
    <s v="South Lake"/>
    <n v="2"/>
    <x v="0"/>
    <n v="6"/>
    <n v="49165"/>
    <n v="4066"/>
    <n v="2.4594195769798326E-4"/>
    <n v="3.8071815051647813E-2"/>
    <n v="2.0339672531272246E-5"/>
    <n v="3.1485813078409438E-3"/>
  </r>
  <r>
    <n v="121000083"/>
    <x v="15"/>
    <x v="28"/>
    <s v="Q1"/>
    <d v="1899-12-30T16:30:51"/>
    <d v="1899-12-30T21:05:00"/>
    <d v="1899-12-30T04:34:00"/>
    <n v="4"/>
    <n v="34"/>
    <n v="274.17"/>
    <n v="19"/>
    <n v="5208.6000000000004"/>
    <s v="TAHOE CITY"/>
    <s v="BLOWN 20A FUSES P68683 - SNOW UNLOADING"/>
    <x v="6"/>
    <x v="13"/>
    <s v="Review Complete"/>
    <x v="1"/>
    <s v="North Lake"/>
    <n v="2"/>
    <x v="0"/>
    <n v="6"/>
    <n v="49165"/>
    <n v="4479"/>
    <n v="4.2420183076579592E-3"/>
    <n v="1.1628935030140657"/>
    <n v="3.8645377809417268E-4"/>
    <n v="0.10594121834638463"/>
  </r>
  <r>
    <n v="121000063"/>
    <x v="18"/>
    <x v="28"/>
    <s v="Q1"/>
    <d v="1899-12-30T17:10:00"/>
    <d v="1899-12-30T21:46:27"/>
    <d v="1899-12-30T04:36:00"/>
    <n v="4"/>
    <n v="36"/>
    <n v="276.43"/>
    <n v="158"/>
    <n v="43678.8"/>
    <s v="OLYMPIC VALLEY"/>
    <s v="VFI-139 TRIPPED ALL 3 PHASES OF 'D' POS - SUSPECTED SNOW UNLOADING"/>
    <x v="6"/>
    <x v="13"/>
    <s v="Review Complete"/>
    <x v="1"/>
    <s v="North Lake"/>
    <n v="2"/>
    <x v="0"/>
    <n v="6"/>
    <n v="49165"/>
    <n v="888"/>
    <n v="0.17792792792792791"/>
    <n v="49.18783783783784"/>
    <n v="3.2136682599410151E-3"/>
    <n v="0.88841248855893429"/>
  </r>
  <r>
    <n v="121000081"/>
    <x v="8"/>
    <x v="28"/>
    <s v="Q1"/>
    <d v="1899-12-30T18:25:16"/>
    <d v="1899-12-30T19:54:42"/>
    <d v="1899-12-30T01:29:00"/>
    <n v="1"/>
    <n v="29"/>
    <n v="89.42"/>
    <n v="1"/>
    <n v="89.4"/>
    <s v="SOUTH LAKE TAHOE"/>
    <s v="REPLACED CONNECTORS AND WIRE"/>
    <x v="1"/>
    <x v="12"/>
    <s v="Review Complete"/>
    <x v="1"/>
    <s v="South Lake"/>
    <n v="2"/>
    <x v="0"/>
    <n v="6"/>
    <n v="49165"/>
    <n v="3628"/>
    <n v="2.7563395810363837E-4"/>
    <n v="2.4641675854465271E-2"/>
    <n v="2.0339672531272246E-5"/>
    <n v="1.8183667242957389E-3"/>
  </r>
  <r>
    <n v="121000173"/>
    <x v="12"/>
    <x v="29"/>
    <s v="Q1"/>
    <d v="1899-12-30T12:50:00"/>
    <d v="1899-12-30T00:50:00"/>
    <d v="1899-12-30T12:00:00"/>
    <n v="12"/>
    <n v="0"/>
    <n v="720"/>
    <n v="1"/>
    <n v="720"/>
    <s v="SOUTH LAKE TAHOE"/>
    <s v="REPLACED BROKEN NEUTRAL P63623 TATA  LN"/>
    <x v="1"/>
    <x v="5"/>
    <s v="Review Complete"/>
    <x v="1"/>
    <s v="South Lake"/>
    <n v="2"/>
    <x v="0"/>
    <n v="7"/>
    <n v="49165"/>
    <n v="4066"/>
    <n v="2.4594195769798326E-4"/>
    <n v="0.17707820954254797"/>
    <n v="2.0339672531272246E-5"/>
    <n v="1.4644564222516018E-2"/>
  </r>
  <r>
    <n v="231062282"/>
    <x v="8"/>
    <x v="29"/>
    <s v="Q1"/>
    <d v="1899-12-30T14:38:00"/>
    <d v="1899-12-30T15:00:00"/>
    <d v="1899-12-30T00:22:00"/>
    <n v="0"/>
    <n v="22"/>
    <n v="22"/>
    <n v="21"/>
    <n v="462"/>
    <m/>
    <s v="MANUALLY OPENED XFMR FUSE P107275 TO REPAIR BROKEN NEUTRAL"/>
    <x v="6"/>
    <x v="13"/>
    <s v="Review Complete"/>
    <x v="1"/>
    <s v="South Lake"/>
    <n v="2"/>
    <x v="0"/>
    <n v="7"/>
    <n v="49165"/>
    <n v="3628"/>
    <n v="5.7883131201764059E-3"/>
    <n v="0.12734288864388094"/>
    <n v="4.271331231567172E-4"/>
    <n v="9.3969287094477771E-3"/>
  </r>
  <r>
    <n v="121000123"/>
    <x v="17"/>
    <x v="29"/>
    <s v="Q1"/>
    <d v="1899-12-30T17:18:00"/>
    <d v="1899-12-30T23:30:00"/>
    <d v="1899-12-30T06:12:00"/>
    <n v="6"/>
    <n v="12"/>
    <n v="372"/>
    <n v="43"/>
    <n v="14610"/>
    <s v="ALPINE MEADOWS"/>
    <s v="MANUALLY OPEN DISCONNECT AT P115859 BEAR CREEK RD TO REPLACE TRANSFORMER AT P115859.  SNOW LOADING CAUSED PRIMARY AND SECONDARY TO COME IN CONTACT."/>
    <x v="6"/>
    <x v="13"/>
    <s v="Review Complete"/>
    <x v="1"/>
    <s v="North Lake"/>
    <n v="2"/>
    <x v="0"/>
    <n v="7"/>
    <n v="49165"/>
    <n v="743"/>
    <n v="5.7873485868102287E-2"/>
    <n v="19.663526244952894"/>
    <n v="8.7460591884470657E-4"/>
    <n v="0.29716261568188751"/>
  </r>
  <r>
    <n v="121000174"/>
    <x v="23"/>
    <x v="29"/>
    <s v="Q1"/>
    <d v="1899-12-30T23:44:00"/>
    <d v="1899-12-30T04:00:00"/>
    <d v="1899-12-30T04:16:00"/>
    <n v="4"/>
    <n v="16"/>
    <n v="256"/>
    <n v="19"/>
    <n v="4864.2"/>
    <m/>
    <s v="BLOWN 25 AMP LINE FUSE P68741 RIVER RD, DUE TO HEAVY WINDS."/>
    <x v="6"/>
    <x v="9"/>
    <s v="Review Complete"/>
    <x v="1"/>
    <s v="North Lake"/>
    <n v="2"/>
    <x v="0"/>
    <n v="7"/>
    <n v="49165"/>
    <n v="151"/>
    <n v="0.12582781456953643"/>
    <n v="32.213245033112578"/>
    <n v="3.8645377809417268E-4"/>
    <n v="9.8936235126614452E-2"/>
  </r>
  <r>
    <n v="121000193"/>
    <x v="19"/>
    <x v="30"/>
    <s v="Q1"/>
    <d v="1899-12-30T16:34:00"/>
    <d v="1899-12-30T19:15:00"/>
    <d v="1899-12-30T02:41:00"/>
    <n v="2"/>
    <n v="41"/>
    <n v="161"/>
    <n v="93"/>
    <n v="14973"/>
    <s v="TAHOE CITY"/>
    <s v="2 BLOWN 65 AMP LINE FUSES P124662 EDELWEISS LN SNOWLOAD DROPPED CAUSING PRIMARY &amp;amp; SECONDARY TO SLAP"/>
    <x v="6"/>
    <x v="13"/>
    <s v="Review Complete"/>
    <x v="1"/>
    <s v="North Lake"/>
    <n v="2"/>
    <x v="0"/>
    <n v="1"/>
    <n v="49165"/>
    <n v="1621"/>
    <n v="5.7371992597162247E-2"/>
    <n v="9.2368908081431211"/>
    <n v="1.8915895454083189E-3"/>
    <n v="0.30454591681073934"/>
  </r>
  <r>
    <n v="120038359"/>
    <x v="25"/>
    <x v="31"/>
    <s v="Q1"/>
    <d v="1899-12-30T12:15:00"/>
    <d v="1899-12-30T16:00:00"/>
    <d v="1899-12-30T03:45:00"/>
    <n v="3"/>
    <n v="45"/>
    <n v="225"/>
    <n v="5"/>
    <n v="1125"/>
    <s v="TRUCKEE"/>
    <s v="2 BLOWN 15 AMP TRANSFORMER FUSES P252959 HINTON DR-SNOW UNLOADING"/>
    <x v="6"/>
    <x v="13"/>
    <s v="Review Complete"/>
    <x v="1"/>
    <s v="North Lake"/>
    <n v="2"/>
    <x v="0"/>
    <n v="2"/>
    <n v="49165"/>
    <n v="56"/>
    <n v="8.9285714285714288E-2"/>
    <n v="20.089285714285715"/>
    <n v="1.0169836265636123E-4"/>
    <n v="2.2882131597681276E-2"/>
  </r>
  <r>
    <n v="120038373"/>
    <x v="4"/>
    <x v="31"/>
    <s v="Q1"/>
    <d v="1899-12-30T13:35:00"/>
    <d v="1899-12-30T14:00:18"/>
    <d v="1899-12-30T00:25:00"/>
    <n v="0"/>
    <n v="25"/>
    <n v="25.3"/>
    <n v="1941"/>
    <n v="47778"/>
    <s v="PORTOLA"/>
    <s v="MANUALLY OPENED POR3100 &amp;amp; POR3200 CB FOR NVE SWITCHING ON 619 LINE"/>
    <x v="7"/>
    <x v="14"/>
    <s v="Review Complete"/>
    <x v="3"/>
    <s v="North Lake"/>
    <n v="2"/>
    <x v="0"/>
    <n v="2"/>
    <n v="49165"/>
    <n v="1214"/>
    <n v="1.598846787479407"/>
    <n v="39.355848434925868"/>
    <n v="3.947930438319943E-2"/>
    <n v="0.97178887419912541"/>
  </r>
  <r>
    <n v="120038379"/>
    <x v="12"/>
    <x v="31"/>
    <s v="Q1"/>
    <d v="1899-12-30T14:15:00"/>
    <d v="1899-12-30T15:00:00"/>
    <d v="1899-12-30T00:45:00"/>
    <n v="0"/>
    <n v="45"/>
    <n v="45"/>
    <n v="2"/>
    <n v="90"/>
    <m/>
    <s v="MANUALLY OPENED 11 AMP LINE FUSE P264063 JAMESON BEACH RD / TREE CREW INADVERTENTLY DROPPED TREE LIMB ON WIRE / OPENED FUSE TO MAKE SAFE"/>
    <x v="2"/>
    <x v="15"/>
    <s v="Review Complete"/>
    <x v="2"/>
    <s v="South Lake"/>
    <n v="2"/>
    <x v="0"/>
    <n v="2"/>
    <n v="49165"/>
    <n v="4066"/>
    <n v="4.9188391539596653E-4"/>
    <n v="2.2134776192818496E-2"/>
    <n v="4.0679345062544491E-5"/>
    <n v="1.8305705278145023E-3"/>
  </r>
  <r>
    <n v="120038405"/>
    <x v="20"/>
    <x v="31"/>
    <s v="Q1"/>
    <d v="1899-12-30T19:53:19"/>
    <d v="1899-12-30T21:00:00"/>
    <d v="1899-12-30T01:06:00"/>
    <n v="1"/>
    <n v="6"/>
    <n v="66.680000000000007"/>
    <n v="2"/>
    <n v="133.19999999999999"/>
    <s v="TRUCKEE"/>
    <s v="BLOWN 15 AMP LINE FUSE P212383 MARTIS PEAK RD-SNOW UNLOADING"/>
    <x v="6"/>
    <x v="13"/>
    <s v="Review Complete"/>
    <x v="1"/>
    <s v="North Lake"/>
    <n v="2"/>
    <x v="0"/>
    <n v="2"/>
    <n v="49165"/>
    <n v="1234"/>
    <n v="1.6207455429497568E-3"/>
    <n v="0.1079416531604538"/>
    <n v="4.0679345062544491E-5"/>
    <n v="2.7092443811654629E-3"/>
  </r>
  <r>
    <n v="231062612"/>
    <x v="12"/>
    <x v="32"/>
    <s v="Q1"/>
    <d v="1899-12-30T11:30:00"/>
    <d v="1899-12-30T17:05:00"/>
    <d v="1899-12-31T05:35:00"/>
    <n v="29"/>
    <n v="35"/>
    <n v="1775"/>
    <n v="2"/>
    <n v="3550.2"/>
    <m/>
    <s v="MANUALLY OPENED FUSE AT P264063 FOR SYSTEM UPGRADES."/>
    <x v="0"/>
    <x v="0"/>
    <s v="Review Complete"/>
    <x v="0"/>
    <s v="South Lake"/>
    <n v="2"/>
    <x v="0"/>
    <n v="3"/>
    <n v="49165"/>
    <n v="4066"/>
    <n v="4.9188391539596653E-4"/>
    <n v="0.87314313821938017"/>
    <n v="4.0679345062544491E-5"/>
    <n v="7.2209905420522733E-2"/>
  </r>
  <r>
    <n v="120038438"/>
    <x v="26"/>
    <x v="32"/>
    <s v="Q1"/>
    <d v="1899-12-30T14:03:00"/>
    <d v="1899-12-30T18:53:05"/>
    <d v="1899-12-30T04:50:00"/>
    <n v="4"/>
    <n v="50"/>
    <n v="290.07"/>
    <n v="211"/>
    <n v="17790.599999999999"/>
    <s v="LOYALTON"/>
    <s v="LUCA25-1023 - MANUALLY CLOSED 41-42 LB &amp;amp; MANUALLY OPENED CUTOUTS @ P135038. INSTALLED TEMP DISCS @ P206915 FOR CUSTOMER OUTAGES UNDER NRA 3732."/>
    <x v="0"/>
    <x v="0"/>
    <s v="Review Complete"/>
    <x v="0"/>
    <s v="North Lake"/>
    <n v="2"/>
    <x v="0"/>
    <n v="3"/>
    <n v="49165"/>
    <n v="272"/>
    <n v="0.77573529411764708"/>
    <n v="65.406617647058823"/>
    <n v="4.2916709040984437E-3"/>
    <n v="0.36185497813485201"/>
  </r>
  <r>
    <n v="231062721"/>
    <x v="12"/>
    <x v="33"/>
    <s v="Q1"/>
    <d v="1899-12-30T16:41:00"/>
    <d v="1899-12-30T17:51:00"/>
    <d v="1899-12-30T01:10:00"/>
    <n v="1"/>
    <n v="10"/>
    <n v="70"/>
    <n v="55"/>
    <n v="3850.2"/>
    <s v="SOUTH LAKE TAHOE"/>
    <s v="MANUALLY OPENED LINE FUSE P296215 12TH ST TO REPLACE CROSS ARM"/>
    <x v="0"/>
    <x v="0"/>
    <s v="Review Complete"/>
    <x v="0"/>
    <s v="South Lake"/>
    <n v="2"/>
    <x v="0"/>
    <n v="4"/>
    <n v="49165"/>
    <n v="4066"/>
    <n v="1.3526807673389081E-2"/>
    <n v="0.94692572552877519"/>
    <n v="1.1186819892199736E-3"/>
    <n v="7.8311807179904394E-2"/>
  </r>
  <r>
    <n v="231062785"/>
    <x v="12"/>
    <x v="34"/>
    <s v="Q1"/>
    <d v="1899-12-30T12:15:00"/>
    <d v="1899-12-30T17:25:00"/>
    <d v="1899-12-30T05:10:00"/>
    <n v="5"/>
    <n v="10"/>
    <n v="310"/>
    <n v="2"/>
    <n v="619.79999999999995"/>
    <m/>
    <s v="MANUALLY OPENED LINE FUSE P264063 JAMESON BEACH BLVD - SYSTEM UPGRADES"/>
    <x v="0"/>
    <x v="0"/>
    <s v="Review Complete"/>
    <x v="0"/>
    <s v="South Lake"/>
    <n v="2"/>
    <x v="0"/>
    <n v="5"/>
    <n v="49165"/>
    <n v="4066"/>
    <n v="4.9188391539596653E-4"/>
    <n v="0.15243482538121003"/>
    <n v="4.0679345062544491E-5"/>
    <n v="1.2606529034882538E-2"/>
  </r>
  <r>
    <n v="120038849"/>
    <x v="27"/>
    <x v="34"/>
    <s v="Q1"/>
    <d v="1899-12-30T18:01:00"/>
    <d v="1899-12-30T18:15:32"/>
    <d v="1899-12-30T00:14:00"/>
    <n v="0"/>
    <n v="14"/>
    <n v="14.53"/>
    <n v="1941"/>
    <n v="22799.4"/>
    <s v="PORTOLA"/>
    <s v="MANUALLY OPENED 3100 &amp;amp; 3200 CBS FOR 619 LINE RESTORATION FROM NVE WORK BETWEEN 619N &amp;amp; 619J"/>
    <x v="0"/>
    <x v="0"/>
    <s v="Review Complete"/>
    <x v="0"/>
    <s v="North Lake"/>
    <n v="2"/>
    <x v="0"/>
    <n v="5"/>
    <n v="49165"/>
    <e v="#N/A"/>
    <e v="#N/A"/>
    <e v="#N/A"/>
    <n v="3.947930438319943E-2"/>
    <n v="0.46373232990948848"/>
  </r>
  <r>
    <n v="231062837"/>
    <x v="12"/>
    <x v="35"/>
    <s v="Q1"/>
    <d v="1899-12-30T10:15:00"/>
    <d v="1899-12-30T11:45:00"/>
    <d v="1899-12-30T01:30:00"/>
    <n v="1"/>
    <n v="30"/>
    <n v="90"/>
    <n v="2"/>
    <n v="180"/>
    <m/>
    <s v="MANUALLY OPENED FUSE AT P264063 JAMESON BEACH RD FOR POLE REPLACEMENT"/>
    <x v="0"/>
    <x v="0"/>
    <s v="Review Complete"/>
    <x v="0"/>
    <s v="South Lake"/>
    <n v="2"/>
    <x v="0"/>
    <n v="6"/>
    <n v="49165"/>
    <n v="4066"/>
    <n v="4.9188391539596653E-4"/>
    <n v="4.4269552385636991E-2"/>
    <n v="4.0679345062544491E-5"/>
    <n v="3.6611410556290046E-3"/>
  </r>
  <r>
    <n v="120039111"/>
    <x v="26"/>
    <x v="36"/>
    <s v="Q1"/>
    <d v="1899-12-30T12:00:00"/>
    <d v="1899-12-30T12:33:00"/>
    <d v="1899-12-30T00:33:00"/>
    <n v="0"/>
    <n v="33"/>
    <n v="33"/>
    <n v="57"/>
    <n v="1881"/>
    <m/>
    <s v="MANUALLY OPENED LINE FUSE P206915 HILL ST TO REPLACE DAMAGED HARDWARE"/>
    <x v="0"/>
    <x v="0"/>
    <s v="Review Complete"/>
    <x v="0"/>
    <s v="North Lake"/>
    <n v="2"/>
    <x v="0"/>
    <n v="2"/>
    <n v="49165"/>
    <n v="272"/>
    <n v="0.20955882352941177"/>
    <n v="6.9154411764705879"/>
    <n v="1.1593613342825181E-3"/>
    <n v="3.8258924031323097E-2"/>
  </r>
  <r>
    <n v="120039114"/>
    <x v="0"/>
    <x v="36"/>
    <s v="Q1"/>
    <d v="1899-12-30T12:46:00"/>
    <d v="1899-12-30T14:25:00"/>
    <d v="1899-12-30T01:39:00"/>
    <n v="1"/>
    <n v="39"/>
    <n v="99"/>
    <n v="19"/>
    <n v="1881"/>
    <m/>
    <s v="MANUALLY OPENED LINE FUSE P62632 EMIGRANT TRL-POLE REPLACEMENT"/>
    <x v="0"/>
    <x v="0"/>
    <s v="Review Complete"/>
    <x v="0"/>
    <s v="South Lake"/>
    <n v="2"/>
    <x v="0"/>
    <n v="2"/>
    <n v="49165"/>
    <n v="641"/>
    <n v="2.9641185647425898E-2"/>
    <n v="2.9344773790951639"/>
    <n v="3.8645377809417268E-4"/>
    <n v="3.8258924031323097E-2"/>
  </r>
  <r>
    <n v="120039130"/>
    <x v="28"/>
    <x v="37"/>
    <s v="Q1"/>
    <d v="1899-12-30T03:14:00"/>
    <d v="1899-12-30T03:42:00"/>
    <d v="1899-12-30T00:28:00"/>
    <n v="0"/>
    <n v="28"/>
    <n v="28"/>
    <n v="58"/>
    <n v="1624.2"/>
    <s v="FLORISTON"/>
    <s v="NVE LOSS OF SOURCE - WSH 204 CB LOCKED OPEN - WIND SUSPECTED"/>
    <x v="7"/>
    <x v="14"/>
    <s v="Review Complete"/>
    <x v="3"/>
    <s v="North Lake"/>
    <n v="2"/>
    <x v="0"/>
    <n v="3"/>
    <n v="49165"/>
    <n v="58"/>
    <n v="1"/>
    <n v="28.00344827586207"/>
    <n v="1.1797010068137902E-3"/>
    <n v="3.3035696125292384E-2"/>
  </r>
  <r>
    <n v="120039167"/>
    <x v="29"/>
    <x v="37"/>
    <s v="Q1"/>
    <d v="1899-12-30T18:37:00"/>
    <d v="1899-12-30T23:18:00"/>
    <d v="1899-12-30T04:41:00"/>
    <n v="4"/>
    <n v="41"/>
    <n v="281"/>
    <n v="12"/>
    <n v="3372"/>
    <s v="LOYALTON"/>
    <s v="BLOWN TRANSFORMER FUSE, REATTACHED SECONDARY P209788 1ST ST, CUSTOMER TRIMMING TREES"/>
    <x v="2"/>
    <x v="15"/>
    <s v="Review Complete"/>
    <x v="2"/>
    <s v="North Lake"/>
    <n v="2"/>
    <x v="0"/>
    <n v="3"/>
    <n v="49165"/>
    <n v="214"/>
    <n v="5.6074766355140186E-2"/>
    <n v="15.757009345794392"/>
    <n v="2.4407607037526695E-4"/>
    <n v="6.8585375775450014E-2"/>
  </r>
  <r>
    <n v="120039203"/>
    <x v="12"/>
    <x v="38"/>
    <s v="Q1"/>
    <d v="1899-12-30T12:23:00"/>
    <d v="1899-12-30T14:32:24"/>
    <d v="1899-12-30T02:09:00"/>
    <n v="2"/>
    <n v="9"/>
    <n v="129.38"/>
    <n v="67"/>
    <n v="8650.7999999999993"/>
    <m/>
    <s v="MANUALLY OPENED AT P168243 FOR RECONDUCTOR WORK"/>
    <x v="0"/>
    <x v="0"/>
    <s v="Review Complete"/>
    <x v="0"/>
    <s v="South Lake"/>
    <n v="2"/>
    <x v="0"/>
    <n v="5"/>
    <n v="49165"/>
    <n v="4066"/>
    <n v="1.6478111165764881E-2"/>
    <n v="2.1275946876537137"/>
    <n v="1.3627580595952406E-3"/>
    <n v="0.17595443913352993"/>
  </r>
  <r>
    <n v="231063209"/>
    <x v="13"/>
    <x v="38"/>
    <s v="Q1"/>
    <d v="1899-12-30T17:42:04"/>
    <d v="1899-12-30T18:30:00"/>
    <d v="1899-12-30T00:47:00"/>
    <n v="0"/>
    <n v="47"/>
    <n v="47.93"/>
    <n v="22"/>
    <n v="1006.8"/>
    <s v="CARNELIAN BAY"/>
    <s v="BLOWN FUSE P151300 - SERVICE RIPPED OFF 275 OLD COUNTY RD BY TRUCK - SERVICE WILL NEED TO BE REPAIRED BEFORE RECONNECT - REFUSED TRANSFORMERS"/>
    <x v="2"/>
    <x v="16"/>
    <s v="Review Complete"/>
    <x v="2"/>
    <s v="North Lake"/>
    <n v="2"/>
    <x v="0"/>
    <n v="5"/>
    <n v="49165"/>
    <n v="3188"/>
    <n v="6.9008782936010038E-3"/>
    <n v="0.31580928481806775"/>
    <n v="4.4747279568798943E-4"/>
    <n v="2.0477982304484898E-2"/>
  </r>
  <r>
    <n v="120039219"/>
    <x v="30"/>
    <x v="38"/>
    <s v="Q1"/>
    <d v="1899-12-30T23:34:13"/>
    <d v="1899-12-30T01:21:39"/>
    <d v="1899-12-30T01:47:00"/>
    <n v="1"/>
    <n v="47"/>
    <n v="107.42"/>
    <n v="1"/>
    <n v="107.4"/>
    <s v="TAHOE VISTA"/>
    <s v="LIMB ON LINE P167929 - CUT EXPOSED SPARE WIRE"/>
    <x v="4"/>
    <x v="11"/>
    <s v="Review Complete"/>
    <x v="1"/>
    <s v="North Lake"/>
    <n v="2"/>
    <x v="0"/>
    <n v="5"/>
    <n v="49165"/>
    <n v="2902"/>
    <n v="3.4458993797381116E-4"/>
    <n v="3.7008959338387319E-2"/>
    <n v="2.0339672531272246E-5"/>
    <n v="2.1844808298586392E-3"/>
  </r>
  <r>
    <n v="231063259"/>
    <x v="0"/>
    <x v="39"/>
    <s v="Q1"/>
    <d v="1899-12-30T11:00:00"/>
    <d v="1899-12-30T15:30:00"/>
    <d v="1899-12-30T04:30:00"/>
    <n v="4"/>
    <n v="30"/>
    <n v="270"/>
    <n v="66"/>
    <n v="17820"/>
    <m/>
    <s v="MANUALLY OPENED LINE FUSE P278665 STATE HWY 88"/>
    <x v="0"/>
    <x v="0"/>
    <s v="Review Complete"/>
    <x v="0"/>
    <s v="South Lake"/>
    <n v="2"/>
    <x v="0"/>
    <n v="6"/>
    <n v="49165"/>
    <n v="641"/>
    <n v="0.10296411856474259"/>
    <n v="27.8003120124805"/>
    <n v="1.3424183870639683E-3"/>
    <n v="0.36245296450727144"/>
  </r>
  <r>
    <n v="231063266"/>
    <x v="8"/>
    <x v="39"/>
    <s v="Q1"/>
    <d v="1899-12-30T12:12:00"/>
    <d v="1899-12-30T14:45:45"/>
    <d v="1899-12-30T02:33:00"/>
    <n v="2"/>
    <n v="33"/>
    <n v="153.75"/>
    <n v="9"/>
    <n v="1377"/>
    <s v="SOUTH LAKE TAHOE"/>
    <s v="MANUALLY OPENED XFMR FUSES AT P81780 &amp;amp; P81778 ARAPAHOE ST - RECONDUCTOR"/>
    <x v="0"/>
    <x v="0"/>
    <s v="Review Complete"/>
    <x v="0"/>
    <s v="South Lake"/>
    <n v="2"/>
    <x v="0"/>
    <n v="6"/>
    <n v="49165"/>
    <n v="3628"/>
    <n v="2.4807056229327455E-3"/>
    <n v="0.37954796030871002"/>
    <n v="1.8305705278145022E-4"/>
    <n v="2.8007729075561885E-2"/>
  </r>
  <r>
    <n v="231063275"/>
    <x v="19"/>
    <x v="39"/>
    <s v="Q1"/>
    <d v="1899-12-30T13:50:00"/>
    <d v="1899-12-30T18:01:00"/>
    <d v="1899-12-30T04:11:00"/>
    <n v="4"/>
    <n v="11"/>
    <n v="251"/>
    <n v="7"/>
    <n v="1756.8"/>
    <m/>
    <s v="MANUALLY OPENED XFMR FUSES P161199 HOLLY RD - CHANGE POLE"/>
    <x v="0"/>
    <x v="0"/>
    <s v="Review Complete"/>
    <x v="0"/>
    <s v="North Lake"/>
    <n v="2"/>
    <x v="0"/>
    <n v="6"/>
    <n v="49165"/>
    <n v="1621"/>
    <n v="4.3183220234423196E-3"/>
    <n v="1.0837754472547809"/>
    <n v="1.4237770771890573E-4"/>
    <n v="3.5732736702939083E-2"/>
  </r>
  <r>
    <n v="231063462"/>
    <x v="2"/>
    <x v="40"/>
    <s v="Q1"/>
    <d v="1899-12-30T02:00:00"/>
    <d v="1899-12-30T03:12:00"/>
    <d v="1899-12-30T01:12:00"/>
    <n v="1"/>
    <n v="12"/>
    <n v="72"/>
    <n v="3"/>
    <n v="216"/>
    <m/>
    <s v="MANUALLY OPENED TRANSFORMER 43166 LAKE TAHOE BLVD TO WIRE PANEL FOR CT'S"/>
    <x v="0"/>
    <x v="0"/>
    <s v="Review Complete"/>
    <x v="0"/>
    <s v="SOUTH LAKE TAHOE"/>
    <n v="3"/>
    <x v="0"/>
    <n v="3"/>
    <n v="49165"/>
    <n v="3852"/>
    <n v="7.7881619937694702E-4"/>
    <n v="5.6074766355140186E-2"/>
    <n v="6.1019017593816737E-5"/>
    <n v="4.3933692667548051E-3"/>
  </r>
  <r>
    <n v="231063497"/>
    <x v="0"/>
    <x v="40"/>
    <s v="Q1"/>
    <d v="1899-12-30T11:03:00"/>
    <d v="1899-12-30T13:52:00"/>
    <d v="1899-12-30T02:49:00"/>
    <n v="2"/>
    <n v="49"/>
    <n v="169"/>
    <n v="31"/>
    <n v="5239.2"/>
    <m/>
    <s v="MANUALLY OPENED LINE FUSE P278659 FOOTHILL RD TO REPLACE POLE"/>
    <x v="0"/>
    <x v="0"/>
    <s v="Review Complete"/>
    <x v="0"/>
    <s v="SOUTH LAKE TAHOE"/>
    <n v="3"/>
    <x v="0"/>
    <n v="3"/>
    <n v="49165"/>
    <n v="641"/>
    <n v="4.8361934477379097E-2"/>
    <n v="8.1734789391575653"/>
    <n v="6.3052984846943968E-4"/>
    <n v="0.10656361232584155"/>
  </r>
  <r>
    <n v="231063526"/>
    <x v="8"/>
    <x v="40"/>
    <s v="Q1"/>
    <d v="1899-12-30T13:34:00"/>
    <d v="1899-12-30T16:30:00"/>
    <d v="1899-12-30T02:56:00"/>
    <n v="2"/>
    <n v="56"/>
    <n v="176"/>
    <n v="9"/>
    <n v="1584"/>
    <m/>
    <s v="MANUALLY OPENED TRANSFORMER FUSE P131323 ZAPOTEC DR FOR POLE REPLACEMENT"/>
    <x v="0"/>
    <x v="0"/>
    <s v="Review Complete"/>
    <x v="0"/>
    <s v="SOUTH LAKE TAHOE"/>
    <n v="3"/>
    <x v="0"/>
    <n v="3"/>
    <n v="49165"/>
    <n v="3628"/>
    <n v="2.4807056229327455E-3"/>
    <n v="0.43660418963616315"/>
    <n v="1.8305705278145022E-4"/>
    <n v="3.2218041289535239E-2"/>
  </r>
  <r>
    <n v="231063551"/>
    <x v="0"/>
    <x v="40"/>
    <s v="Q1"/>
    <d v="1899-12-30T14:26:00"/>
    <d v="1899-12-30T18:00:00"/>
    <d v="1899-12-30T03:34:00"/>
    <n v="3"/>
    <n v="34"/>
    <n v="214"/>
    <n v="4"/>
    <n v="856.19999999999902"/>
    <m/>
    <s v="MANUALLY OPENED 40 AMP LINE FUSE P217286 DIAMOND VALLEY RD FOR RESILIENCY PROJECT."/>
    <x v="0"/>
    <x v="0"/>
    <s v="Review Complete"/>
    <x v="0"/>
    <s v="SOUTH LAKE TAHOE"/>
    <n v="3"/>
    <x v="0"/>
    <n v="3"/>
    <n v="49165"/>
    <n v="641"/>
    <n v="6.2402496099843996E-3"/>
    <n v="1.3357254290171592"/>
    <n v="8.1358690125088982E-5"/>
    <n v="1.7414827621275279E-2"/>
  </r>
  <r>
    <n v="120039794"/>
    <x v="11"/>
    <x v="41"/>
    <s v="Q1"/>
    <d v="1899-12-30T10:19:00"/>
    <d v="1899-12-30T17:05:00"/>
    <d v="1899-12-30T06:46:00"/>
    <n v="6"/>
    <n v="46"/>
    <n v="406"/>
    <n v="2518"/>
    <n v="1018774.8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2530"/>
    <n v="0.99525691699604746"/>
    <n v="402.67778656126484"/>
    <n v="5.1215295433743514E-2"/>
    <n v="20.721545815112378"/>
  </r>
  <r>
    <n v="120039894"/>
    <x v="10"/>
    <x v="41"/>
    <s v="Q1"/>
    <d v="1899-12-30T10:19:00"/>
    <d v="1899-12-30T16:38:00"/>
    <d v="1899-12-30T06:19:00"/>
    <n v="6"/>
    <n v="19"/>
    <n v="379"/>
    <n v="3809"/>
    <n v="1441326.6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3851"/>
    <n v="0.98909374188522459"/>
    <n v="374.27333160218126"/>
    <n v="7.7473812671615988E-2"/>
    <n v="29.316111054612023"/>
  </r>
  <r>
    <n v="120039898"/>
    <x v="31"/>
    <x v="41"/>
    <s v="Q1"/>
    <d v="1899-12-30T10:19:00"/>
    <d v="1899-12-30T17:15:18"/>
    <d v="1899-12-30T06:56:00"/>
    <n v="6"/>
    <n v="56"/>
    <n v="416.28"/>
    <n v="4039"/>
    <n v="1446412.2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e v="#N/A"/>
    <e v="#N/A"/>
    <e v="#N/A"/>
    <n v="8.2151937353808602E-2"/>
    <n v="29.419550493237058"/>
  </r>
  <r>
    <n v="120039902"/>
    <x v="2"/>
    <x v="41"/>
    <s v="Q1"/>
    <d v="1899-12-30T10:19:00"/>
    <d v="1899-12-30T16:52:00"/>
    <d v="1899-12-30T06:33:00"/>
    <n v="6"/>
    <n v="33"/>
    <n v="393"/>
    <n v="3828"/>
    <n v="1501348.8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3852"/>
    <n v="0.99376947040498442"/>
    <n v="389.75825545171341"/>
    <n v="7.7860266449710155E-2"/>
    <n v="30.536942947218552"/>
  </r>
  <r>
    <n v="120039897"/>
    <x v="8"/>
    <x v="41"/>
    <s v="Q1"/>
    <d v="1899-12-30T10:19:27"/>
    <d v="1899-12-30T16:38:00"/>
    <d v="1899-12-30T06:18:00"/>
    <n v="6"/>
    <n v="18"/>
    <n v="378.55"/>
    <n v="3611"/>
    <n v="1366818.6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3628"/>
    <n v="0.99531422271223813"/>
    <n v="376.74162072767365"/>
    <n v="7.3446557510424088E-2"/>
    <n v="27.800642733651991"/>
  </r>
  <r>
    <n v="120039864"/>
    <x v="6"/>
    <x v="41"/>
    <s v="Q1"/>
    <d v="1899-12-30T10:20:00"/>
    <d v="1899-12-30T16:04:00"/>
    <d v="1899-12-30T05:44:00"/>
    <n v="5"/>
    <n v="44"/>
    <n v="344"/>
    <n v="2307"/>
    <n v="793071.6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2316"/>
    <n v="0.99611398963730569"/>
    <n v="342.43160621761655"/>
    <n v="4.6923624529645075E-2"/>
    <n v="16.130816637852131"/>
  </r>
  <r>
    <n v="120039888"/>
    <x v="9"/>
    <x v="41"/>
    <s v="Q1"/>
    <d v="1899-12-30T10:20:00"/>
    <d v="1899-12-30T16:31:00"/>
    <d v="1899-12-30T06:11:00"/>
    <n v="6"/>
    <n v="11"/>
    <n v="371"/>
    <n v="2398"/>
    <n v="889059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2411"/>
    <n v="0.99460804645375367"/>
    <n v="368.75114060555785"/>
    <n v="4.8774534729990847E-2"/>
    <n v="18.083168920980373"/>
  </r>
  <r>
    <n v="120039912"/>
    <x v="0"/>
    <x v="41"/>
    <s v="Q1"/>
    <d v="1899-12-30T10:20:09"/>
    <d v="1899-12-30T13:57:00"/>
    <d v="1899-12-30T03:36:00"/>
    <n v="3"/>
    <n v="36"/>
    <n v="216.85"/>
    <n v="633"/>
    <n v="137266.20000000001"/>
    <s v="MARKLEEVILL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641"/>
    <n v="0.98751950078003126"/>
    <n v="214.14383775351016"/>
    <n v="1.2875012712295332E-2"/>
    <n v="2.7919495576121225"/>
  </r>
  <r>
    <n v="120039904"/>
    <x v="32"/>
    <x v="41"/>
    <s v="Q1"/>
    <d v="1899-12-30T10:34:00"/>
    <d v="1899-12-30T17:23:41"/>
    <d v="1899-12-30T06:49:00"/>
    <n v="6"/>
    <n v="49"/>
    <n v="409.67"/>
    <n v="97"/>
    <n v="39652.800000000003"/>
    <m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98"/>
    <n v="0.98979591836734693"/>
    <n v="404.62040816326532"/>
    <n v="1.9729482355334079E-3"/>
    <n v="0.80652496694803222"/>
  </r>
  <r>
    <n v="120039905"/>
    <x v="5"/>
    <x v="41"/>
    <s v="Q1"/>
    <d v="1899-12-30T10:35:29"/>
    <d v="1899-12-30T16:56:00"/>
    <d v="1899-12-30T06:20:00"/>
    <n v="6"/>
    <n v="20"/>
    <n v="380.53"/>
    <n v="475"/>
    <n v="180745.2"/>
    <s v="SOUTH LAKE TAHOE"/>
    <s v="LOSS OF SUPPLY-BOTH TRANSMISSION LINES-120 KV BREAKER &amp;amp; CAPACITOR BANK FAILURE BUCKEYE SUB"/>
    <x v="7"/>
    <x v="14"/>
    <s v="Review Complete"/>
    <x v="4"/>
    <s v="SOUTH LAKE TAHOE"/>
    <n v="3"/>
    <x v="0"/>
    <n v="4"/>
    <n v="49165"/>
    <n v="480"/>
    <n v="0.98958333333333337"/>
    <n v="376.55250000000001"/>
    <n v="9.6613444523543177E-3"/>
    <n v="3.6762981795993088"/>
  </r>
  <r>
    <n v="231063868"/>
    <x v="16"/>
    <x v="41"/>
    <s v="Q1"/>
    <d v="1899-12-30T12:45:00"/>
    <d v="1899-12-30T13:05:00"/>
    <d v="1899-12-30T00:20:00"/>
    <n v="0"/>
    <n v="20"/>
    <n v="20"/>
    <n v="8"/>
    <n v="160.19999999999999"/>
    <m/>
    <s v="MANUALLY OPENED LINE FUSE P266630 HWY 395-GO INFRACTIONS"/>
    <x v="0"/>
    <x v="0"/>
    <s v="Review Complete"/>
    <x v="5"/>
    <s v="SOUTH LAKE TAHOE"/>
    <n v="3"/>
    <x v="0"/>
    <n v="4"/>
    <n v="49165"/>
    <n v="727"/>
    <n v="1.1004126547455296E-2"/>
    <n v="0.22035763411279227"/>
    <n v="1.6271738025017796E-4"/>
    <n v="3.2584155395098137E-3"/>
  </r>
  <r>
    <n v="120039995"/>
    <x v="8"/>
    <x v="41"/>
    <s v="Q1"/>
    <d v="1899-12-30T17:44:00"/>
    <d v="1899-12-30T19:10:00"/>
    <d v="1899-12-30T01:26:00"/>
    <n v="1"/>
    <n v="26"/>
    <n v="86"/>
    <n v="14"/>
    <n v="1204.2"/>
    <s v="SOUTH LAKE TAHOE"/>
    <s v="BLOWN 10 AMP LINE FUSE P123015 MANDAN ST-UNKNOWN CAUSE"/>
    <x v="5"/>
    <x v="8"/>
    <s v="Review Complete"/>
    <x v="6"/>
    <s v="SOUTH LAKE TAHOE"/>
    <n v="3"/>
    <x v="0"/>
    <n v="4"/>
    <n v="49165"/>
    <n v="3628"/>
    <n v="3.858875413450937E-3"/>
    <n v="0.33191841234840136"/>
    <n v="2.8475541543781146E-4"/>
    <n v="2.4493033662158041E-2"/>
  </r>
  <r>
    <n v="120040021"/>
    <x v="9"/>
    <x v="42"/>
    <s v="Q1"/>
    <d v="1899-12-30T10:07:42"/>
    <d v="1899-12-30T13:57:16"/>
    <d v="1899-12-30T03:49:00"/>
    <n v="3"/>
    <n v="49"/>
    <n v="229.58"/>
    <n v="1"/>
    <n v="229.8"/>
    <s v="SOUTH LAKE TAHOE"/>
    <s v="PARTIAL POWER AT P83313 COPPER WAY AFTER CONNECTORS PULLED LOOSE.  REPLACED CONNECTORS AND MADE REPAIRS."/>
    <x v="1"/>
    <x v="6"/>
    <s v="Review Complete"/>
    <x v="7"/>
    <s v="SOUTH LAKE TAHOE"/>
    <n v="3"/>
    <x v="0"/>
    <n v="5"/>
    <n v="49165"/>
    <n v="2411"/>
    <n v="4.1476565740356696E-4"/>
    <n v="9.5313148071339698E-2"/>
    <n v="2.0339672531272246E-5"/>
    <n v="4.6740567476863627E-3"/>
  </r>
  <r>
    <n v="231064018"/>
    <x v="0"/>
    <x v="42"/>
    <s v="Q1"/>
    <d v="1899-12-30T11:20:00"/>
    <d v="1899-12-30T16:35:00"/>
    <d v="1899-12-30T05:15:00"/>
    <n v="5"/>
    <n v="15"/>
    <n v="315"/>
    <n v="7"/>
    <n v="2205"/>
    <m/>
    <s v="MANUALLY OPENED LINE FUSE P143848 STATE HWY 89"/>
    <x v="0"/>
    <x v="0"/>
    <s v="Review Complete"/>
    <x v="0"/>
    <s v="SOUTH LAKE TAHOE"/>
    <n v="3"/>
    <x v="0"/>
    <n v="5"/>
    <n v="49165"/>
    <n v="641"/>
    <n v="1.0920436817472699E-2"/>
    <n v="3.4399375975039002"/>
    <n v="1.4237770771890573E-4"/>
    <n v="4.4848977931455307E-2"/>
  </r>
  <r>
    <n v="231064014"/>
    <x v="0"/>
    <x v="42"/>
    <s v="Q1"/>
    <d v="1899-12-30T11:45:00"/>
    <d v="1899-12-30T14:50:00"/>
    <d v="1899-12-30T03:05:00"/>
    <n v="3"/>
    <n v="5"/>
    <n v="185"/>
    <n v="31"/>
    <n v="5734.8"/>
    <s v="MARKLEEVILLE"/>
    <s v="MANUALLY OPENED LINE FUSE P272120 STATE ROUTE 89"/>
    <x v="0"/>
    <x v="0"/>
    <s v="Review Complete"/>
    <x v="0"/>
    <s v="SOUTH LAKE TAHOE"/>
    <n v="3"/>
    <x v="0"/>
    <n v="5"/>
    <n v="49165"/>
    <n v="641"/>
    <n v="4.8361934477379097E-2"/>
    <n v="8.9466458658346344"/>
    <n v="6.3052984846943968E-4"/>
    <n v="0.11664395403234008"/>
  </r>
  <r>
    <n v="120040058"/>
    <x v="8"/>
    <x v="42"/>
    <s v="Q1"/>
    <d v="1899-12-30T17:38:28"/>
    <d v="1899-12-30T20:06:21"/>
    <d v="1899-12-30T02:27:00"/>
    <n v="2"/>
    <n v="27"/>
    <n v="147.9"/>
    <n v="1"/>
    <n v="147.6"/>
    <s v="SOUTH LAKE TAHOE"/>
    <s v="REPLACED LOOSE CONNECTIONS AT P146357 SKYLINE DR"/>
    <x v="1"/>
    <x v="6"/>
    <s v="Review Complete"/>
    <x v="1"/>
    <s v="SOUTH LAKE TAHOE"/>
    <n v="3"/>
    <x v="0"/>
    <n v="5"/>
    <n v="49165"/>
    <n v="3628"/>
    <n v="2.7563395810363837E-4"/>
    <n v="4.0683572216097023E-2"/>
    <n v="2.0339672531272246E-5"/>
    <n v="3.0021356656157834E-3"/>
  </r>
  <r>
    <n v="120040065"/>
    <x v="6"/>
    <x v="42"/>
    <s v="Q1"/>
    <d v="1899-12-30T21:59:28"/>
    <d v="1899-12-30T00:14:30"/>
    <d v="1899-12-30T02:15:00"/>
    <n v="2"/>
    <n v="15"/>
    <n v="135.03"/>
    <n v="1"/>
    <n v="135"/>
    <s v="SOUTH LAKE TAHOE"/>
    <s v="REPLACED LOOSE CONNECTIONS AT P63948 WILLOW AVE"/>
    <x v="1"/>
    <x v="6"/>
    <s v="Review Complete"/>
    <x v="1"/>
    <s v="SOUTH LAKE TAHOE"/>
    <n v="3"/>
    <x v="0"/>
    <n v="5"/>
    <n v="49165"/>
    <n v="2316"/>
    <n v="4.3177892918825559E-4"/>
    <n v="5.8290155440414507E-2"/>
    <n v="2.0339672531272246E-5"/>
    <n v="2.7458557917217534E-3"/>
  </r>
  <r>
    <n v="120040068"/>
    <x v="0"/>
    <x v="43"/>
    <s v="Q1"/>
    <d v="1899-12-30T02:09:19"/>
    <d v="1899-12-30T07:07:34"/>
    <d v="1899-12-30T04:58:00"/>
    <n v="4"/>
    <n v="58"/>
    <n v="298.23"/>
    <n v="243"/>
    <n v="71317.2"/>
    <s v="MARKLEEVILLE"/>
    <s v="PLANNED POLE REPLACEMENTS ON HAWKINS RANCH RD - ALL CUSTOMERS DOWN STREAM OF P143849 DE-ENERGIZED FOR DURATION OF WORK"/>
    <x v="0"/>
    <x v="0"/>
    <s v="Review Complete"/>
    <x v="0"/>
    <s v="SOUTH LAKE TAHOE"/>
    <n v="3"/>
    <x v="0"/>
    <n v="6"/>
    <n v="49165"/>
    <n v="641"/>
    <n v="0.37909516380655228"/>
    <n v="111.25928237129484"/>
    <n v="4.942540425099156E-3"/>
    <n v="1.450568493847249"/>
  </r>
  <r>
    <n v="120040108"/>
    <x v="0"/>
    <x v="43"/>
    <s v="Q1"/>
    <d v="1899-12-30T11:23:45"/>
    <d v="1899-12-30T14:30:00"/>
    <d v="1899-12-30T03:06:00"/>
    <n v="3"/>
    <n v="6"/>
    <n v="186.27"/>
    <n v="73"/>
    <n v="13596"/>
    <s v="MARKLEEVILLE"/>
    <s v="MANUALLY OPENED CUTOUTS P106434 TIMBER LN FOR POLE REPLACEMENTS"/>
    <x v="0"/>
    <x v="0"/>
    <s v="Review Complete"/>
    <x v="0"/>
    <s v="SOUTH LAKE TAHOE"/>
    <n v="3"/>
    <x v="0"/>
    <n v="6"/>
    <n v="49165"/>
    <n v="641"/>
    <n v="0.11388455538221529"/>
    <n v="21.210608424336975"/>
    <n v="1.4847960947828741E-3"/>
    <n v="0.27653818773517747"/>
  </r>
  <r>
    <n v="120040298"/>
    <x v="5"/>
    <x v="44"/>
    <s v="Q1"/>
    <d v="1899-12-30T11:00:00"/>
    <d v="1899-12-30T12:30:00"/>
    <d v="1899-12-30T01:30:00"/>
    <n v="1"/>
    <n v="30"/>
    <n v="90"/>
    <n v="68"/>
    <n v="6120"/>
    <s v="SOUTH LAKE TAHOE"/>
    <s v="MANUALLY OPENED LINE FUSE P76600 LAKE TAHOE BLVD TO RECONNECT WIRES BETWEEN P211090 AND P211163 AZURE AVE."/>
    <x v="5"/>
    <x v="8"/>
    <s v="Review Complete"/>
    <x v="1"/>
    <s v="SOUTH LAKE TAHOE"/>
    <n v="3"/>
    <x v="0"/>
    <n v="2"/>
    <n v="49165"/>
    <n v="480"/>
    <n v="0.14166666666666666"/>
    <n v="12.75"/>
    <n v="1.3830977321265129E-3"/>
    <n v="0.12447879589138615"/>
  </r>
  <r>
    <n v="231064574"/>
    <x v="11"/>
    <x v="45"/>
    <s v="Q1"/>
    <d v="1899-12-30T01:30:00"/>
    <d v="1899-12-30T02:00:00"/>
    <d v="1899-12-30T00:30:00"/>
    <n v="0"/>
    <n v="30"/>
    <n v="30"/>
    <n v="35"/>
    <n v="1050"/>
    <m/>
    <s v="MANUALLY OPENED LINE FUSE P79154 GLENWOOD WAY - POLE REPAIR"/>
    <x v="0"/>
    <x v="0"/>
    <s v="Review Complete"/>
    <x v="0"/>
    <s v="SOUTH LAKE TAHOE"/>
    <n v="3"/>
    <x v="0"/>
    <n v="3"/>
    <n v="49165"/>
    <n v="2530"/>
    <n v="1.383399209486166E-2"/>
    <n v="0.41501976284584979"/>
    <n v="7.1188853859452861E-4"/>
    <n v="2.1356656157835857E-2"/>
  </r>
  <r>
    <n v="120040327"/>
    <x v="11"/>
    <x v="45"/>
    <s v="Q1"/>
    <d v="1899-12-30T02:30:00"/>
    <d v="1899-12-30T04:00:48"/>
    <d v="1899-12-30T01:30:00"/>
    <n v="1"/>
    <n v="30"/>
    <n v="90.78"/>
    <n v="493"/>
    <n v="44725.2"/>
    <s v="SOUTH LAKE TAHOE"/>
    <s v="MANUALLY OPENED 65A &amp;amp; 40A LINE FUSES P90993 GLENWOOD WAY TO REPLACE CROSSARM AT P90992 SPRUCE AVE"/>
    <x v="0"/>
    <x v="0"/>
    <s v="Review Complete"/>
    <x v="0"/>
    <s v="SOUTH LAKE TAHOE"/>
    <n v="3"/>
    <x v="0"/>
    <n v="3"/>
    <n v="49165"/>
    <n v="2530"/>
    <n v="0.1948616600790514"/>
    <n v="17.677944664031621"/>
    <n v="1.0027458557917217E-2"/>
    <n v="0.9096959218956574"/>
  </r>
  <r>
    <n v="231064592"/>
    <x v="0"/>
    <x v="45"/>
    <s v="Q1"/>
    <d v="1899-12-30T11:06:00"/>
    <d v="1899-12-30T16:51:00"/>
    <d v="1899-12-30T05:45:00"/>
    <n v="5"/>
    <n v="45"/>
    <n v="345"/>
    <n v="11"/>
    <n v="3795"/>
    <m/>
    <s v="MANUALLY OPENED LINE FUSE P143846 UPPER MANZANITA DR-MAINTENANCE WORK"/>
    <x v="0"/>
    <x v="0"/>
    <s v="Review Complete"/>
    <x v="0"/>
    <s v="SOUTH LAKE TAHOE"/>
    <n v="3"/>
    <x v="0"/>
    <n v="3"/>
    <n v="49165"/>
    <n v="641"/>
    <n v="1.7160686427457099E-2"/>
    <n v="5.9204368174726989"/>
    <n v="2.2373639784399471E-4"/>
    <n v="7.7189057256178181E-2"/>
  </r>
  <r>
    <n v="120040339"/>
    <x v="10"/>
    <x v="45"/>
    <s v="Q1"/>
    <d v="1899-12-30T13:35:00"/>
    <d v="1899-12-30T15:24:00"/>
    <d v="1899-12-30T01:49:00"/>
    <n v="1"/>
    <n v="49"/>
    <n v="109"/>
    <n v="13"/>
    <n v="1417.2"/>
    <s v="SOUTH LAKE TAHOE"/>
    <s v="2 BLOWN 20 AMP LINE FUSES P97039 ELKS CLUB DR, SQUIRREL REMOVED P97045 BEL AIRE CIR"/>
    <x v="3"/>
    <x v="3"/>
    <s v="Review Complete"/>
    <x v="1"/>
    <s v="SOUTH LAKE TAHOE"/>
    <n v="3"/>
    <x v="0"/>
    <n v="3"/>
    <n v="49165"/>
    <n v="3851"/>
    <n v="3.3757465593352376E-3"/>
    <n v="0.36800830952999219"/>
    <n v="2.6441574290653918E-4"/>
    <n v="2.882538391131903E-2"/>
  </r>
  <r>
    <n v="120040352"/>
    <x v="9"/>
    <x v="45"/>
    <s v="Q1"/>
    <d v="1899-12-30T18:41:31"/>
    <d v="1899-12-30T20:59:14"/>
    <d v="1899-12-30T02:17:00"/>
    <n v="2"/>
    <n v="17"/>
    <n v="137.72"/>
    <n v="1"/>
    <n v="138"/>
    <s v="SOUTH LAKE TAHOE"/>
    <s v="PARTIAL POWER DUE TO LOOSE CONNECTIONS P294713 MERCED AVE"/>
    <x v="1"/>
    <x v="6"/>
    <s v="Review Complete"/>
    <x v="7"/>
    <s v="SOUTH LAKE TAHOE"/>
    <n v="3"/>
    <x v="0"/>
    <n v="3"/>
    <n v="49165"/>
    <n v="2411"/>
    <n v="4.1476565740356696E-4"/>
    <n v="5.7237660721692243E-2"/>
    <n v="2.0339672531272246E-5"/>
    <n v="2.8068748093155699E-3"/>
  </r>
  <r>
    <n v="120040358"/>
    <x v="6"/>
    <x v="45"/>
    <s v="Q1"/>
    <d v="1899-12-30T21:07:00"/>
    <d v="1899-12-30T21:30:00"/>
    <d v="1899-12-30T00:23:00"/>
    <n v="0"/>
    <n v="23"/>
    <n v="23"/>
    <n v="31"/>
    <n v="712.8"/>
    <s v="SOUTH LAKE TAHOE"/>
    <s v="MANUALLY OPENED RISER FUSE P251640 SPRUCE AVE-REPAIR PADMOUNT TRANSFORMER TS62"/>
    <x v="2"/>
    <x v="16"/>
    <s v="Review Complete"/>
    <x v="2"/>
    <s v="SOUTH LAKE TAHOE"/>
    <n v="3"/>
    <x v="0"/>
    <n v="3"/>
    <n v="49165"/>
    <n v="2316"/>
    <n v="1.3385146804835924E-2"/>
    <n v="0.30777202072538856"/>
    <n v="6.3052984846943968E-4"/>
    <n v="1.4498118580290856E-2"/>
  </r>
  <r>
    <n v="232005021"/>
    <x v="0"/>
    <x v="46"/>
    <s v="Q1"/>
    <d v="1899-12-30T09:15:00"/>
    <d v="1899-12-30T11:00:00"/>
    <d v="1899-12-30T01:45:00"/>
    <n v="1"/>
    <n v="45"/>
    <n v="105"/>
    <n v="1"/>
    <n v="105"/>
    <m/>
    <s v="MANUALLY OPENED TRANSFORMER FUSE P290461 UPPER MANZANITA DR-RESILIENCY"/>
    <x v="0"/>
    <x v="0"/>
    <s v="Review Complete"/>
    <x v="0"/>
    <s v="SOUTH LAKE TAHOE"/>
    <n v="3"/>
    <x v="0"/>
    <n v="4"/>
    <n v="49165"/>
    <n v="641"/>
    <n v="1.5600624024960999E-3"/>
    <n v="0.16380655226209048"/>
    <n v="2.0339672531272246E-5"/>
    <n v="2.1356656157835857E-3"/>
  </r>
  <r>
    <n v="121000218"/>
    <x v="23"/>
    <x v="46"/>
    <s v="Q1"/>
    <d v="1899-12-30T17:46:05"/>
    <d v="1899-12-30T20:15:35"/>
    <d v="1899-12-30T02:29:00"/>
    <n v="2"/>
    <n v="29"/>
    <n v="149.52000000000001"/>
    <n v="4"/>
    <n v="542.4"/>
    <s v="TRUCKEE"/>
    <s v="BLOWN 2-50AMP LINE FUSES P269574 &amp;amp; 2-30AMP LINE FUSES P269575 CABIN CREEK RD-BROKEN INSULATOR  P252814"/>
    <x v="1"/>
    <x v="5"/>
    <s v="Review Complete"/>
    <x v="1"/>
    <s v="NORTH LAKE TAHOE"/>
    <n v="3"/>
    <x v="0"/>
    <n v="4"/>
    <n v="49165"/>
    <n v="151"/>
    <n v="2.6490066225165563E-2"/>
    <n v="3.5920529801324501"/>
    <n v="8.1358690125088982E-5"/>
    <n v="1.1032238380962065E-2"/>
  </r>
  <r>
    <n v="231064778"/>
    <x v="0"/>
    <x v="47"/>
    <s v="Q1"/>
    <d v="1899-12-30T12:00:00"/>
    <d v="1899-12-30T13:26:00"/>
    <d v="1899-12-30T01:26:00"/>
    <n v="1"/>
    <n v="26"/>
    <n v="86"/>
    <n v="1"/>
    <n v="85.8"/>
    <m/>
    <s v="MANUALLY OPENED TRANSFORMER FUSE P129021 UPPER MANZANITA DR-POLE REPLACEMENT"/>
    <x v="0"/>
    <x v="0"/>
    <s v="Review Complete"/>
    <x v="0"/>
    <s v="SOUTH LAKE TAHOE"/>
    <n v="3"/>
    <x v="0"/>
    <n v="5"/>
    <n v="49165"/>
    <n v="641"/>
    <n v="1.5600624024960999E-3"/>
    <n v="0.13385335413416535"/>
    <n v="2.0339672531272246E-5"/>
    <n v="1.7451439031831587E-3"/>
  </r>
  <r>
    <n v="120041272"/>
    <x v="12"/>
    <x v="48"/>
    <s v="Q1"/>
    <d v="1899-12-30T23:13:00"/>
    <d v="1899-12-30T00:30:00"/>
    <d v="1899-12-30T01:17:00"/>
    <n v="1"/>
    <n v="17"/>
    <n v="77"/>
    <n v="55"/>
    <n v="4234.8"/>
    <s v="SOUTH LAKE TAHOE"/>
    <s v="BLOWN (3) 12 AMP FUSES P296215 12TH ST - CAUSE UNKNOWN POSSIBLY OVERLOAD"/>
    <x v="5"/>
    <x v="8"/>
    <s v="Review Complete"/>
    <x v="1"/>
    <s v="SOUTH LAKE TAHOE"/>
    <n v="3"/>
    <x v="0"/>
    <n v="6"/>
    <n v="49165"/>
    <n v="4066"/>
    <n v="1.3526807673389081E-2"/>
    <n v="1.0415150024594195"/>
    <n v="1.1186819892199736E-3"/>
    <n v="8.613444523543172E-2"/>
  </r>
  <r>
    <n v="120041437"/>
    <x v="33"/>
    <x v="49"/>
    <s v="Q1"/>
    <d v="1899-12-30T04:08:00"/>
    <d v="1899-12-30T04:44:33"/>
    <d v="1899-12-30T00:36:00"/>
    <n v="0"/>
    <n v="36"/>
    <n v="36.53"/>
    <n v="3"/>
    <n v="109.8"/>
    <m/>
    <s v="LOSS OF SOURCE - SLK 257 CB LOCKOUT (NVE) - MVA POLE HIT ON NVE SIDE"/>
    <x v="7"/>
    <x v="14"/>
    <s v="Review Complete"/>
    <x v="3"/>
    <s v="NORTH LAKE TAHOE"/>
    <n v="3"/>
    <x v="0"/>
    <n v="2"/>
    <n v="49165"/>
    <n v="3"/>
    <n v="1"/>
    <n v="36.6"/>
    <n v="6.1019017593816737E-5"/>
    <n v="2.2332960439336927E-3"/>
  </r>
  <r>
    <n v="120041802"/>
    <x v="0"/>
    <x v="50"/>
    <s v="Q1"/>
    <d v="1899-12-30T11:10:00"/>
    <m/>
    <d v="1899-12-30T00:00:00"/>
    <m/>
    <m/>
    <n v="1443.68"/>
    <n v="11"/>
    <n v="0"/>
    <m/>
    <s v="MANUALLY OPENED 15 AMP LINE FUSE P143846 UPPER MANZANITA DR-RESILIENCY"/>
    <x v="0"/>
    <x v="0"/>
    <s v="Review Complete"/>
    <x v="0"/>
    <s v="SOUTH LAKE TAHOE"/>
    <n v="3"/>
    <x v="0"/>
    <n v="3"/>
    <n v="49165"/>
    <n v="641"/>
    <n v="1.7160686427457099E-2"/>
    <n v="0"/>
    <n v="2.2373639784399471E-4"/>
    <n v="0"/>
  </r>
  <r>
    <n v="231066278"/>
    <x v="9"/>
    <x v="50"/>
    <s v="Q1"/>
    <d v="1899-12-30T12:00:00"/>
    <d v="1899-12-30T12:30:00"/>
    <d v="1899-12-30T00:30:00"/>
    <n v="0"/>
    <n v="30"/>
    <n v="30"/>
    <n v="23"/>
    <n v="690"/>
    <m/>
    <s v="MANUALLY OPENED TRANSFORMER FUSE P290458 SAN FRANCISCO AVE FOR CIRCUIT LOAD BALANCING"/>
    <x v="0"/>
    <x v="0"/>
    <s v="Review Complete"/>
    <x v="0"/>
    <s v="SOUTH LAKE TAHOE"/>
    <n v="3"/>
    <x v="0"/>
    <n v="3"/>
    <n v="49165"/>
    <n v="2411"/>
    <n v="9.53961012028204E-3"/>
    <n v="0.2861883036084612"/>
    <n v="4.6781246821926166E-4"/>
    <n v="1.403437404657785E-2"/>
  </r>
  <r>
    <n v="231066330"/>
    <x v="9"/>
    <x v="50"/>
    <s v="Q1"/>
    <d v="1899-12-30T12:15:00"/>
    <m/>
    <d v="1899-12-30T00:00:00"/>
    <m/>
    <m/>
    <n v="177.88"/>
    <n v="0"/>
    <n v="0"/>
    <m/>
    <s v="MANUALLY OPENED TRANSFORMER FUSE P63847 OAKLAND AVE FOR CIRCUIT LOAD BALANCING"/>
    <x v="0"/>
    <x v="0"/>
    <s v="Review Complete"/>
    <x v="0"/>
    <s v="SOUTH LAKE TAHOE"/>
    <n v="3"/>
    <x v="0"/>
    <n v="3"/>
    <n v="49165"/>
    <n v="2411"/>
    <n v="0"/>
    <n v="0"/>
    <n v="0"/>
    <n v="0"/>
  </r>
  <r>
    <n v="120041562"/>
    <x v="9"/>
    <x v="50"/>
    <s v="Q1"/>
    <d v="1899-12-30T12:31:00"/>
    <d v="1899-12-30T12:41:00"/>
    <d v="1899-12-30T00:10:00"/>
    <n v="0"/>
    <n v="10"/>
    <n v="10"/>
    <n v="12"/>
    <n v="120"/>
    <s v="SOUTH LAKE TAHOE"/>
    <s v="MANUALLY OPENED TRANSFORMER FUSE P192985 LAKEVIEW AVE FOR CIRCUIT LOAD BALANCING"/>
    <x v="0"/>
    <x v="0"/>
    <s v="Review Complete"/>
    <x v="0"/>
    <s v="SOUTH LAKE TAHOE"/>
    <n v="3"/>
    <x v="0"/>
    <n v="3"/>
    <n v="49165"/>
    <n v="2411"/>
    <n v="4.9771878888428042E-3"/>
    <n v="4.9771878888428038E-2"/>
    <n v="2.4407607037526695E-4"/>
    <n v="2.4407607037526696E-3"/>
  </r>
  <r>
    <n v="231066385"/>
    <x v="9"/>
    <x v="50"/>
    <s v="Q1"/>
    <d v="1899-12-30T12:51:00"/>
    <d v="1899-12-30T13:02:00"/>
    <d v="1899-12-30T00:11:00"/>
    <n v="0"/>
    <n v="11"/>
    <n v="11"/>
    <n v="13"/>
    <n v="142.79999999999899"/>
    <m/>
    <s v="MANUALLY OPENED TRANSFORMER FUSE P293179 LAKEVIEW AVE FOR CIRCUIT LOAD BALANCING"/>
    <x v="0"/>
    <x v="0"/>
    <s v="Review Complete"/>
    <x v="0"/>
    <s v="SOUTH LAKE TAHOE"/>
    <n v="3"/>
    <x v="0"/>
    <n v="3"/>
    <n v="49165"/>
    <n v="2411"/>
    <n v="5.3919535462463707E-3"/>
    <n v="5.9228535877228948E-2"/>
    <n v="2.6441574290653918E-4"/>
    <n v="2.904505237465656E-3"/>
  </r>
  <r>
    <n v="231066335"/>
    <x v="9"/>
    <x v="50"/>
    <s v="Q1"/>
    <d v="1899-12-30T13:20:00"/>
    <d v="1899-12-30T13:31:00"/>
    <d v="1899-12-30T00:11:00"/>
    <n v="0"/>
    <n v="11"/>
    <n v="11"/>
    <n v="14"/>
    <n v="154.19999999999999"/>
    <m/>
    <s v="MANUALLY OPENED TRANSFORMER FUSE P192841 LAKEVIEW AVE FOR CIRCUIT LOAD BALANCING"/>
    <x v="0"/>
    <x v="0"/>
    <s v="Review Complete"/>
    <x v="0"/>
    <s v="SOUTH LAKE TAHOE"/>
    <n v="3"/>
    <x v="0"/>
    <n v="3"/>
    <n v="49165"/>
    <n v="2411"/>
    <n v="5.8067192036499382E-3"/>
    <n v="6.3956864371630021E-2"/>
    <n v="2.8475541543781146E-4"/>
    <n v="3.13637750432218E-3"/>
  </r>
  <r>
    <n v="231066380"/>
    <x v="9"/>
    <x v="50"/>
    <s v="Q1"/>
    <d v="1899-12-30T13:31:00"/>
    <d v="1899-12-30T13:41:00"/>
    <d v="1899-12-30T00:10:00"/>
    <n v="0"/>
    <n v="10"/>
    <n v="10"/>
    <n v="12"/>
    <n v="120"/>
    <m/>
    <s v="MANUALLY OPENED TRANSFORMER FUSE P293178 LAKEVIEW AVE FOR CIRCUIT LOAD BALANCING"/>
    <x v="0"/>
    <x v="0"/>
    <s v="Review Complete"/>
    <x v="0"/>
    <s v="SOUTH LAKE TAHOE"/>
    <n v="3"/>
    <x v="0"/>
    <n v="3"/>
    <n v="49165"/>
    <n v="2411"/>
    <n v="4.9771878888428042E-3"/>
    <n v="4.9771878888428038E-2"/>
    <n v="2.4407607037526695E-4"/>
    <n v="2.4407607037526696E-3"/>
  </r>
  <r>
    <n v="231066343"/>
    <x v="9"/>
    <x v="50"/>
    <s v="Q1"/>
    <d v="1899-12-30T14:10:00"/>
    <d v="1899-12-30T14:22:00"/>
    <d v="1899-12-30T00:12:00"/>
    <n v="0"/>
    <n v="12"/>
    <n v="12"/>
    <n v="23"/>
    <n v="276"/>
    <m/>
    <s v="MANUALLY OPENED TRANSFORMER FUSE P192985 LAKEVIEW AVE FOR CIRCUIT LOAD BALANCING"/>
    <x v="0"/>
    <x v="0"/>
    <s v="Review Complete"/>
    <x v="0"/>
    <s v="SOUTH LAKE TAHOE"/>
    <n v="3"/>
    <x v="0"/>
    <n v="3"/>
    <n v="49165"/>
    <n v="2411"/>
    <n v="9.53961012028204E-3"/>
    <n v="0.11447532144338449"/>
    <n v="4.6781246821926166E-4"/>
    <n v="5.6137496186311397E-3"/>
  </r>
  <r>
    <n v="231066375"/>
    <x v="9"/>
    <x v="50"/>
    <s v="Q1"/>
    <d v="1899-12-30T14:35:00"/>
    <d v="1899-12-30T14:44:00"/>
    <d v="1899-12-30T00:09:00"/>
    <n v="0"/>
    <n v="9"/>
    <n v="9"/>
    <n v="9"/>
    <n v="81"/>
    <m/>
    <s v="MANUALLY OPENED TRANSFORMER FUSE P205163 BELLEVUE AVE FOR CIRCUIT LOAD BALANCING"/>
    <x v="0"/>
    <x v="0"/>
    <s v="Review Complete"/>
    <x v="0"/>
    <s v="SOUTH LAKE TAHOE"/>
    <n v="3"/>
    <x v="0"/>
    <n v="3"/>
    <n v="49165"/>
    <n v="2411"/>
    <n v="3.7328909166321027E-3"/>
    <n v="3.3596018249688928E-2"/>
    <n v="1.8305705278145022E-4"/>
    <n v="1.6475134750330519E-3"/>
  </r>
  <r>
    <n v="231066354"/>
    <x v="9"/>
    <x v="50"/>
    <s v="Q1"/>
    <d v="1899-12-30T14:51:00"/>
    <d v="1899-12-30T14:59:00"/>
    <d v="1899-12-30T00:08:00"/>
    <n v="0"/>
    <n v="8"/>
    <n v="8"/>
    <n v="17"/>
    <n v="136.19999999999999"/>
    <m/>
    <s v="MANUALLY OPENED TRANSFORMER FUSE P90833 BELLEVUE AVE FOR CIRCUIT LOAD BALANCING"/>
    <x v="0"/>
    <x v="0"/>
    <s v="Review Complete"/>
    <x v="0"/>
    <s v="SOUTH LAKE TAHOE"/>
    <n v="3"/>
    <x v="0"/>
    <n v="3"/>
    <n v="49165"/>
    <n v="2411"/>
    <n v="7.0510161758606388E-3"/>
    <n v="5.6491082538365815E-2"/>
    <n v="3.4577443303162821E-4"/>
    <n v="2.7702633987592797E-3"/>
  </r>
  <r>
    <n v="120041592"/>
    <x v="16"/>
    <x v="50"/>
    <s v="Q1"/>
    <d v="1899-12-30T20:30:00"/>
    <d v="1899-12-30T04:50:00"/>
    <d v="1899-12-30T08:20:00"/>
    <n v="8"/>
    <n v="20"/>
    <n v="500"/>
    <n v="11"/>
    <n v="5500.2"/>
    <s v="COLEVILLE"/>
    <s v="MANUALLY OPENED LINE FUSE P163558 WESTERN DR, DOWN GUYS WERE DUG UP CAUSING POLE TO LEAN HEAVILY INTO THE TREES-RESET POLE"/>
    <x v="2"/>
    <x v="1"/>
    <s v="Review Complete"/>
    <x v="2"/>
    <s v="SOUTH LAKE TAHOE"/>
    <n v="3"/>
    <x v="0"/>
    <n v="3"/>
    <n v="49165"/>
    <n v="727"/>
    <n v="1.5130674002751032E-2"/>
    <n v="7.565612104539202"/>
    <n v="2.2373639784399471E-4"/>
    <n v="0.1118722668565036"/>
  </r>
  <r>
    <n v="231066429"/>
    <x v="5"/>
    <x v="51"/>
    <s v="Q1"/>
    <d v="1899-12-30T01:00:00"/>
    <d v="1899-12-30T03:29:00"/>
    <d v="1899-12-30T02:29:00"/>
    <n v="2"/>
    <n v="29"/>
    <n v="149"/>
    <n v="11"/>
    <n v="1639.2"/>
    <m/>
    <s v="MANUALLY OPENED TS-178-111582 AT LAKE TAHOE BLVD FOR REPLACEMENT OF MAIN BREAKER"/>
    <x v="0"/>
    <x v="0"/>
    <s v="Review Complete"/>
    <x v="0"/>
    <s v="SOUTH LAKE TAHOE"/>
    <n v="3"/>
    <x v="0"/>
    <n v="4"/>
    <n v="49165"/>
    <n v="480"/>
    <n v="2.2916666666666665E-2"/>
    <n v="3.415"/>
    <n v="2.2373639784399471E-4"/>
    <n v="3.3340791213261466E-2"/>
  </r>
  <r>
    <n v="120041806"/>
    <x v="0"/>
    <x v="51"/>
    <s v="Q1"/>
    <d v="1899-12-30T11:02:00"/>
    <d v="1899-12-30T15:50:00"/>
    <d v="1899-12-30T04:48:00"/>
    <n v="4"/>
    <n v="48"/>
    <n v="288"/>
    <n v="11"/>
    <n v="3168"/>
    <m/>
    <s v="MANUALLY OPENED 15 AMP LINE FUSE P143846 UPPER MANZANITA DR-RESILIENCY PROJECT"/>
    <x v="0"/>
    <x v="0"/>
    <s v="Review Complete"/>
    <x v="0"/>
    <s v="SOUTH LAKE TAHOE"/>
    <n v="3"/>
    <x v="0"/>
    <n v="4"/>
    <n v="49165"/>
    <n v="641"/>
    <n v="1.7160686427457099E-2"/>
    <n v="4.9422776911076447"/>
    <n v="2.2373639784399471E-4"/>
    <n v="6.4436082579070478E-2"/>
  </r>
  <r>
    <n v="231067049"/>
    <x v="9"/>
    <x v="51"/>
    <s v="Q1"/>
    <d v="1899-12-30T12:54:00"/>
    <d v="1899-12-30T19:00:00"/>
    <d v="1899-12-30T06:06:00"/>
    <n v="6"/>
    <n v="6"/>
    <n v="366"/>
    <n v="45"/>
    <n v="16470"/>
    <s v="SOUTH LAKE TAHOE"/>
    <s v="MANUALLY OPENED TRANSFORMER FUSE P66312 MERCED AVE FOR CIRCUIT LOAD BALANCING"/>
    <x v="0"/>
    <x v="0"/>
    <s v="Review Complete"/>
    <x v="0"/>
    <s v="SOUTH LAKE TAHOE"/>
    <n v="3"/>
    <x v="0"/>
    <n v="4"/>
    <n v="49165"/>
    <n v="2411"/>
    <n v="1.8664454583160513E-2"/>
    <n v="6.831190377436748"/>
    <n v="9.1528526390725114E-4"/>
    <n v="0.33499440659005392"/>
  </r>
  <r>
    <n v="231067778"/>
    <x v="0"/>
    <x v="52"/>
    <s v="Q1"/>
    <d v="1899-12-30T01:00:00"/>
    <d v="1899-12-30T06:13:00"/>
    <d v="1899-12-30T05:13:00"/>
    <n v="5"/>
    <n v="13"/>
    <n v="313"/>
    <n v="172"/>
    <n v="53836.2"/>
    <s v="MARKLEEVILLE"/>
    <s v="MANUALLY OPENED 40 AMP LINE FUSE P277686 MONTGOMERY ST TO REPLACE P39343"/>
    <x v="0"/>
    <x v="0"/>
    <s v="Review Complete"/>
    <x v="0"/>
    <s v="SOUTH LAKE TAHOE"/>
    <n v="3"/>
    <x v="0"/>
    <n v="5"/>
    <n v="49165"/>
    <n v="641"/>
    <n v="0.26833073322932915"/>
    <n v="83.987831513260531"/>
    <n v="3.4984236753788263E-3"/>
    <n v="1.0950106783280789"/>
  </r>
  <r>
    <n v="120042132"/>
    <x v="16"/>
    <x v="52"/>
    <s v="Q1"/>
    <d v="1899-12-30T09:50:47"/>
    <d v="1899-12-30T15:00:00"/>
    <d v="1899-12-30T05:09:00"/>
    <n v="5"/>
    <n v="9"/>
    <n v="309.22000000000003"/>
    <n v="5"/>
    <n v="1546.2"/>
    <s v="COLEVILLE"/>
    <s v="BLOWN 15T LINE FUSE P181148 EASTSIDE RD-UNKNOWN CAUSE"/>
    <x v="5"/>
    <x v="8"/>
    <s v="Review Complete"/>
    <x v="1"/>
    <s v="SOUTH LAKE TAHOE"/>
    <n v="3"/>
    <x v="0"/>
    <n v="5"/>
    <n v="49165"/>
    <n v="727"/>
    <n v="6.8775790921595595E-3"/>
    <n v="2.1268225584594225"/>
    <n v="1.0169836265636123E-4"/>
    <n v="3.1449201667853151E-2"/>
  </r>
  <r>
    <n v="120042163"/>
    <x v="0"/>
    <x v="52"/>
    <s v="Q1"/>
    <d v="1899-12-30T15:40:00"/>
    <d v="1899-12-30T15:46:58"/>
    <d v="1899-12-30T00:06:00"/>
    <n v="0"/>
    <n v="6"/>
    <n v="6.95"/>
    <n v="2"/>
    <n v="13.8"/>
    <m/>
    <s v="MANUALLY OPENED TRANSFORMER FUSE P297169 DIAMOND VALLEY RD-RESILIENCY"/>
    <x v="0"/>
    <x v="0"/>
    <s v="Review Complete"/>
    <x v="0"/>
    <s v="SOUTH LAKE TAHOE"/>
    <n v="3"/>
    <x v="0"/>
    <n v="5"/>
    <n v="49165"/>
    <n v="641"/>
    <n v="3.1201248049921998E-3"/>
    <n v="2.1528861154446178E-2"/>
    <n v="4.0679345062544491E-5"/>
    <n v="2.8068748093155701E-4"/>
  </r>
  <r>
    <n v="120042439"/>
    <x v="10"/>
    <x v="53"/>
    <s v="Q1"/>
    <d v="1899-12-30T10:55:00"/>
    <d v="1899-12-30T17:30:54"/>
    <d v="1899-12-30T06:35:00"/>
    <n v="6"/>
    <n v="35"/>
    <n v="395.88"/>
    <n v="84"/>
    <n v="33255.599999999999"/>
    <m/>
    <s v="MANUALLY OPENED 32MU41 P135340 WINNEMUCCA AVE TO REMOVE TREES NEAR P66424 &amp;amp; P87937"/>
    <x v="0"/>
    <x v="0"/>
    <s v="Review Complete"/>
    <x v="0"/>
    <s v="SOUTH LAKE TAHOE"/>
    <n v="3"/>
    <x v="0"/>
    <n v="2"/>
    <n v="49165"/>
    <n v="3851"/>
    <n v="2.1812516229550764E-2"/>
    <n v="8.6355751752791488"/>
    <n v="1.7085324926268688E-3"/>
    <n v="0.67640801383097726"/>
  </r>
  <r>
    <n v="231068199"/>
    <x v="30"/>
    <x v="53"/>
    <s v="Q1"/>
    <d v="1899-12-30T12:57:00"/>
    <d v="1899-12-30T13:18:00"/>
    <d v="1899-12-30T00:21:00"/>
    <n v="0"/>
    <n v="21"/>
    <n v="21"/>
    <n v="4"/>
    <n v="84"/>
    <m/>
    <s v="BLOWN TRANSFORMER FUSE P124929 LINCOLN GREEN DR-FUSE BLEW WHILE DOING MAINTENANCE WORK"/>
    <x v="5"/>
    <x v="17"/>
    <s v="Review Complete"/>
    <x v="1"/>
    <s v="NORTH LAKE TAHOE"/>
    <n v="3"/>
    <x v="0"/>
    <n v="2"/>
    <n v="49165"/>
    <n v="2902"/>
    <n v="1.3783597518952446E-3"/>
    <n v="2.8945554789800137E-2"/>
    <n v="8.1358690125088982E-5"/>
    <n v="1.7085324926268688E-3"/>
  </r>
  <r>
    <n v="120042555"/>
    <x v="15"/>
    <x v="54"/>
    <s v="Q1"/>
    <d v="1899-12-30T11:37:31"/>
    <d v="1899-12-30T15:37:36"/>
    <d v="1899-12-30T04:00:00"/>
    <n v="4"/>
    <n v="0"/>
    <n v="240.08"/>
    <n v="12"/>
    <n v="2641.2"/>
    <m/>
    <s v="MANUALLY LIFTED TAPS AT P73314 IDLEWILD WAY - DE-ENERGIZING PRIMARY FOR TREE CREW/CONTRACTOR TO REMOVE TREE BETWEEN P236632 &amp;amp; P236634 IDLEWILD WAY"/>
    <x v="0"/>
    <x v="0"/>
    <s v="Review Complete"/>
    <x v="0"/>
    <s v="NORTH LAKE TAHOE"/>
    <n v="3"/>
    <x v="0"/>
    <n v="4"/>
    <n v="49165"/>
    <n v="4479"/>
    <n v="2.6791694574681848E-3"/>
    <n v="0.58968519758874749"/>
    <n v="2.4407607037526695E-4"/>
    <n v="5.3721143089596253E-2"/>
  </r>
  <r>
    <n v="120042557"/>
    <x v="12"/>
    <x v="54"/>
    <s v="Q1"/>
    <d v="1899-12-30T12:46:46"/>
    <d v="1899-12-30T13:45:34"/>
    <d v="1899-12-30T00:58:00"/>
    <n v="0"/>
    <n v="58"/>
    <n v="58.78"/>
    <n v="5"/>
    <n v="294"/>
    <m/>
    <s v="PLANNED OUTAGE TO PULL WIRES BETWEEN P131421 - P122948 TATA LN AND BUILDING SECONDARY RISER."/>
    <x v="0"/>
    <x v="0"/>
    <s v="Review Complete"/>
    <x v="0"/>
    <s v="SOUTH LAKE TAHOE"/>
    <n v="3"/>
    <x v="0"/>
    <n v="4"/>
    <n v="49165"/>
    <n v="4066"/>
    <n v="1.2297097884899164E-3"/>
    <n v="7.2306935563207081E-2"/>
    <n v="1.0169836265636123E-4"/>
    <n v="5.9798637241940409E-3"/>
  </r>
  <r>
    <n v="120042580"/>
    <x v="12"/>
    <x v="54"/>
    <s v="Q1"/>
    <d v="1899-12-30T19:59:46"/>
    <d v="1899-12-30T21:05:22"/>
    <d v="1899-12-30T01:05:00"/>
    <n v="1"/>
    <n v="5"/>
    <n v="65.599999999999994"/>
    <n v="3"/>
    <n v="196.79999999999899"/>
    <s v="TAHOMA"/>
    <s v="BLOWN 15K LINE FUSE P291674 EMERALD BAY RD-WIND"/>
    <x v="6"/>
    <x v="9"/>
    <s v="Review Complete"/>
    <x v="1"/>
    <s v="SOUTH LAKE TAHOE"/>
    <n v="3"/>
    <x v="0"/>
    <n v="4"/>
    <n v="49165"/>
    <n v="4066"/>
    <n v="7.3782587309394979E-4"/>
    <n v="4.840137727496286E-2"/>
    <n v="6.1019017593816737E-5"/>
    <n v="4.0028475541543573E-3"/>
  </r>
  <r>
    <n v="231068561"/>
    <x v="15"/>
    <x v="55"/>
    <s v="Q1"/>
    <d v="1899-12-30T11:00:00"/>
    <d v="1899-12-30T13:00:00"/>
    <d v="1899-12-30T02:00:00"/>
    <n v="2"/>
    <n v="0"/>
    <n v="120"/>
    <n v="7"/>
    <n v="840"/>
    <m/>
    <s v="MANUALLY OPENED TRANSFORMER FUSE P92257 SCENIC DR-GREY WIRE REPLACEMENT"/>
    <x v="0"/>
    <x v="0"/>
    <s v="Review Complete"/>
    <x v="0"/>
    <s v="NORTH LAKE TAHOE"/>
    <n v="3"/>
    <x v="0"/>
    <n v="5"/>
    <n v="49165"/>
    <n v="4479"/>
    <n v="1.5628488501897744E-3"/>
    <n v="0.18754186202277295"/>
    <n v="1.4237770771890573E-4"/>
    <n v="1.7085324926268686E-2"/>
  </r>
  <r>
    <n v="231068564"/>
    <x v="15"/>
    <x v="55"/>
    <s v="Q1"/>
    <d v="1899-12-30T11:00:00"/>
    <d v="1899-12-30T13:00:00"/>
    <d v="1899-12-30T02:00:00"/>
    <n v="2"/>
    <n v="0"/>
    <n v="120"/>
    <n v="4"/>
    <n v="480"/>
    <m/>
    <s v="MANUALLY OPENED TRANSFORMER FUSE P92259 SCENIC DR-GREY WIRE REPLACEMENT"/>
    <x v="0"/>
    <x v="0"/>
    <s v="Review Complete"/>
    <x v="0"/>
    <s v="NORTH LAKE TAHOE"/>
    <n v="3"/>
    <x v="0"/>
    <n v="5"/>
    <n v="49165"/>
    <n v="4479"/>
    <n v="8.9305648582272833E-4"/>
    <n v="0.10716677829872739"/>
    <n v="8.1358690125088982E-5"/>
    <n v="9.7630428150106783E-3"/>
  </r>
  <r>
    <n v="231068567"/>
    <x v="15"/>
    <x v="55"/>
    <s v="Q1"/>
    <d v="1899-12-30T11:00:00"/>
    <d v="1899-12-30T13:05:00"/>
    <d v="1899-12-30T02:05:00"/>
    <n v="2"/>
    <n v="5"/>
    <n v="125"/>
    <n v="14"/>
    <n v="1750.2"/>
    <m/>
    <s v="MANUALLY OPENED TRANSFORMER FUSE P73328 INTERLAKEN RD-GREY WIRE REPLACEMENT"/>
    <x v="0"/>
    <x v="0"/>
    <s v="Review Complete"/>
    <x v="0"/>
    <s v="NORTH LAKE TAHOE"/>
    <n v="3"/>
    <x v="0"/>
    <n v="5"/>
    <n v="49165"/>
    <n v="4479"/>
    <n v="3.1256977003795488E-3"/>
    <n v="0.39075686537173476"/>
    <n v="2.8475541543781146E-4"/>
    <n v="3.5598494864232687E-2"/>
  </r>
  <r>
    <n v="231068595"/>
    <x v="15"/>
    <x v="55"/>
    <s v="Q1"/>
    <d v="1899-12-30T13:45:00"/>
    <d v="1899-12-30T16:00:00"/>
    <d v="1899-12-30T02:15:00"/>
    <n v="2"/>
    <n v="15"/>
    <n v="135"/>
    <n v="11"/>
    <n v="1485"/>
    <m/>
    <s v="MANUALLY OPENED 25 AMP TRANSFORMER FUSE P8714 INTERLAKEN RD-GREY WIRE REPLACEMENT"/>
    <x v="0"/>
    <x v="0"/>
    <s v="Review Complete"/>
    <x v="0"/>
    <s v="NORTH LAKE TAHOE"/>
    <n v="3"/>
    <x v="0"/>
    <n v="5"/>
    <n v="49165"/>
    <n v="4479"/>
    <n v="2.455905336012503E-3"/>
    <n v="0.33154722036168788"/>
    <n v="2.2373639784399471E-4"/>
    <n v="3.0204413708939285E-2"/>
  </r>
  <r>
    <n v="231068628"/>
    <x v="0"/>
    <x v="55"/>
    <s v="Q1"/>
    <d v="1899-12-30T14:30:00"/>
    <d v="1899-12-30T15:05:00"/>
    <d v="1899-12-30T00:35:00"/>
    <n v="0"/>
    <n v="35"/>
    <n v="35"/>
    <n v="2"/>
    <n v="70.199999999999903"/>
    <s v="MARKLEEVILLE"/>
    <s v="MANUALLY OPENED 10K TRANSFORMER FUSE P156947 CALIFORNIA RD TO MAKE REPAIRS ON METER PANEL"/>
    <x v="0"/>
    <x v="0"/>
    <s v="Review Complete"/>
    <x v="0"/>
    <s v="SOUTH LAKE TAHOE"/>
    <n v="3"/>
    <x v="0"/>
    <n v="5"/>
    <n v="49165"/>
    <n v="641"/>
    <n v="3.1201248049921998E-3"/>
    <n v="0.10951638065522606"/>
    <n v="4.0679345062544491E-5"/>
    <n v="1.4278450116953097E-3"/>
  </r>
  <r>
    <n v="120042621"/>
    <x v="19"/>
    <x v="55"/>
    <s v="Q1"/>
    <d v="1899-12-30T15:33:10"/>
    <d v="1899-12-30T17:54:38"/>
    <d v="1899-12-30T02:21:00"/>
    <n v="2"/>
    <n v="21"/>
    <n v="141.44999999999999"/>
    <n v="237"/>
    <n v="29868.6"/>
    <s v="TAHOE CITY"/>
    <s v="VFI-119 'B' POSITION TRIPPED OPEN-SQUIRREL CONTACT TRANSFORMER 8927 CEDAR CT"/>
    <x v="3"/>
    <x v="3"/>
    <s v="Review Complete"/>
    <x v="1"/>
    <s v="NORTH LAKE TAHOE"/>
    <n v="3"/>
    <x v="0"/>
    <n v="5"/>
    <n v="49165"/>
    <n v="1621"/>
    <n v="0.14620604565083281"/>
    <n v="18.426033312769896"/>
    <n v="4.8205023899115223E-3"/>
    <n v="0.60751754296755822"/>
  </r>
  <r>
    <n v="231068714"/>
    <x v="15"/>
    <x v="56"/>
    <s v="Q1"/>
    <d v="1899-12-30T11:07:00"/>
    <d v="1899-12-30T14:50:00"/>
    <d v="1899-12-30T03:43:00"/>
    <n v="3"/>
    <n v="43"/>
    <n v="223"/>
    <n v="6"/>
    <n v="1338"/>
    <m/>
    <s v="MANUALLY OPENED TRANSFORMER FUSE P105216 LAGOON RD-REPLACED GREY WIRE"/>
    <x v="0"/>
    <x v="0"/>
    <s v="Review Complete"/>
    <x v="0"/>
    <s v="NORTH LAKE TAHOE"/>
    <n v="3"/>
    <x v="0"/>
    <n v="6"/>
    <n v="49165"/>
    <n v="4479"/>
    <n v="1.3395847287340924E-3"/>
    <n v="0.29872739450770264"/>
    <n v="1.2203803518763347E-4"/>
    <n v="2.7214481846842265E-2"/>
  </r>
  <r>
    <n v="231068719"/>
    <x v="15"/>
    <x v="56"/>
    <s v="Q1"/>
    <d v="1899-12-30T11:07:00"/>
    <d v="1899-12-30T12:50:00"/>
    <d v="1899-12-30T01:43:00"/>
    <n v="1"/>
    <n v="43"/>
    <n v="103"/>
    <n v="14"/>
    <n v="1441.8"/>
    <m/>
    <s v="MANUALLY OPENED TRANSFORMER FUSE P105212 LAGOON RD REPLACED GREY WIRE"/>
    <x v="0"/>
    <x v="0"/>
    <s v="Review Complete"/>
    <x v="0"/>
    <s v="NORTH LAKE TAHOE"/>
    <n v="3"/>
    <x v="0"/>
    <n v="6"/>
    <n v="49165"/>
    <n v="4479"/>
    <n v="3.1256977003795488E-3"/>
    <n v="0.32190221031480243"/>
    <n v="2.8475541543781146E-4"/>
    <n v="2.9325739855588322E-2"/>
  </r>
  <r>
    <n v="231068768"/>
    <x v="15"/>
    <x v="56"/>
    <s v="Q1"/>
    <d v="1899-12-30T15:15:00"/>
    <d v="1899-12-30T15:55:00"/>
    <d v="1899-12-30T00:40:00"/>
    <n v="0"/>
    <n v="40"/>
    <n v="40"/>
    <n v="5"/>
    <n v="199.8"/>
    <m/>
    <s v="MANUALLY OPENED TRANSFORMER FUSE TAKE DOWN OLD SERVICE AND REATTACH NEW SERVICE P242122 MEADOW RD"/>
    <x v="0"/>
    <x v="0"/>
    <s v="Review Complete"/>
    <x v="0"/>
    <s v="NORTH LAKE TAHOE"/>
    <n v="3"/>
    <x v="0"/>
    <n v="6"/>
    <n v="49165"/>
    <n v="4479"/>
    <n v="1.1163206072784104E-3"/>
    <n v="4.460817146684528E-2"/>
    <n v="1.0169836265636123E-4"/>
    <n v="4.063866571748195E-3"/>
  </r>
  <r>
    <n v="120042676"/>
    <x v="15"/>
    <x v="56"/>
    <s v="Q1"/>
    <d v="1899-12-30T18:00:04"/>
    <d v="1899-12-30T18:49:29"/>
    <d v="1899-12-30T00:49:00"/>
    <n v="0"/>
    <n v="49"/>
    <n v="49.43"/>
    <n v="13"/>
    <n v="642.6"/>
    <s v="TIMBERLAND"/>
    <s v="BLOWN LINE FUSE P59748 SUGAR PINE RD DUE TO BURNT UP CUT OUT"/>
    <x v="1"/>
    <x v="5"/>
    <s v="Review Complete"/>
    <x v="1"/>
    <s v="NORTH LAKE TAHOE"/>
    <n v="3"/>
    <x v="0"/>
    <n v="6"/>
    <n v="49165"/>
    <n v="4479"/>
    <n v="2.902433578923867E-3"/>
    <n v="0.14346952444742131"/>
    <n v="2.6441574290653918E-4"/>
    <n v="1.3070273568595546E-2"/>
  </r>
  <r>
    <n v="120043219"/>
    <x v="34"/>
    <x v="57"/>
    <s v="Q1"/>
    <d v="1899-12-30T22:42:00"/>
    <d v="1899-12-30T23:47:57"/>
    <d v="1899-12-30T01:05:00"/>
    <n v="1"/>
    <n v="5"/>
    <n v="65.930000000000007"/>
    <n v="96"/>
    <n v="6309.5999999999904"/>
    <s v="VERDI"/>
    <s v="LOSS OF SOURCE (NVE) CAL 2501 CB LOCKED OPEN - NVE TO PATROL"/>
    <x v="7"/>
    <x v="1"/>
    <s v="Review Complete"/>
    <x v="3"/>
    <s v="NORTH LAKE TAHOE"/>
    <n v="3"/>
    <x v="0"/>
    <n v="1"/>
    <n v="49165"/>
    <n v="97"/>
    <n v="0.98969072164948457"/>
    <n v="65.047422680412268"/>
    <n v="1.9526085630021356E-3"/>
    <n v="0.12833519780331518"/>
  </r>
  <r>
    <n v="120043224"/>
    <x v="28"/>
    <x v="57"/>
    <s v="Q1"/>
    <d v="1899-12-30T22:42:25"/>
    <d v="1899-12-30T23:47:27"/>
    <d v="1899-12-30T01:05:00"/>
    <n v="1"/>
    <n v="5"/>
    <n v="65.03"/>
    <n v="55"/>
    <n v="3576.6"/>
    <s v="FLORISTON"/>
    <s v="LOSS OF SOURCE (NVE) CAL 2501 CB LOCKED OPEN - NVE TO PATROL"/>
    <x v="7"/>
    <x v="1"/>
    <m/>
    <x v="3"/>
    <s v="NORTH LAKE TAHOE"/>
    <n v="3"/>
    <x v="0"/>
    <n v="1"/>
    <n v="49165"/>
    <n v="58"/>
    <n v="0.94827586206896552"/>
    <n v="61.665517241379305"/>
    <n v="1.1186819892199736E-3"/>
    <n v="7.2746872775348317E-2"/>
  </r>
  <r>
    <n v="120043265"/>
    <x v="4"/>
    <x v="58"/>
    <s v="Q1"/>
    <d v="1899-12-30T08:47:00"/>
    <d v="1899-12-30T12:05:00"/>
    <d v="1899-12-30T03:18:00"/>
    <n v="3"/>
    <n v="18"/>
    <n v="198"/>
    <n v="1200"/>
    <n v="93560.4"/>
    <s v="PORTOLA"/>
    <s v="POR3200 CB LOCKED OUT - BLOWN 11A FUSE P37900 OFF DELLEKER RD-WIND SLAPPED WIRES TOGETHER"/>
    <x v="6"/>
    <x v="9"/>
    <m/>
    <x v="1"/>
    <s v="NORTH LAKE TAHOE"/>
    <n v="3"/>
    <x v="0"/>
    <n v="2"/>
    <n v="49165"/>
    <n v="1214"/>
    <n v="0.98846787479406917"/>
    <n v="77.067874794069184"/>
    <n v="2.4407607037526695E-2"/>
    <n v="1.9029878978948438"/>
  </r>
  <r>
    <n v="120044719"/>
    <x v="35"/>
    <x v="59"/>
    <s v="Q2"/>
    <d v="1899-12-30T16:13:00"/>
    <d v="1899-12-30T17:02:27"/>
    <d v="1899-12-31T00:49:00"/>
    <n v="24"/>
    <n v="49"/>
    <n v="1489.43"/>
    <n v="77"/>
    <n v="2610"/>
    <s v="SOUTH LAKE TAHOE"/>
    <s v="MANUALLY OPENED 33MU94 &amp;amp; 33MU132 DISCS &amp;amp; LIFTED TAPS AT P123205 &amp;amp; P292968 SKYLINE DR. CREWS REPLACING POLES 111280 AND P123202 IN MEYERS ROW"/>
    <x v="0"/>
    <x v="0"/>
    <s v="Mismatch - Number of customers"/>
    <x v="0"/>
    <s v="South Lake"/>
    <n v="4"/>
    <x v="0"/>
    <n v="5"/>
    <n v="49165"/>
    <e v="#N/A"/>
    <e v="#N/A"/>
    <e v="#N/A"/>
    <n v="1.566154784907963E-3"/>
    <n v="5.3086545306620561E-2"/>
  </r>
  <r>
    <n v="231070566"/>
    <x v="16"/>
    <x v="60"/>
    <s v="Q2"/>
    <d v="1899-12-30T10:40:00"/>
    <d v="1899-12-30T16:25:00"/>
    <d v="1899-12-30T05:45:00"/>
    <n v="5"/>
    <n v="45"/>
    <n v="345"/>
    <n v="2"/>
    <n v="690"/>
    <m/>
    <s v="MANUALLY OPENED P295428 PLANNED OUTAGE"/>
    <x v="0"/>
    <x v="0"/>
    <m/>
    <x v="0"/>
    <s v="South Lake"/>
    <n v="4"/>
    <x v="0"/>
    <n v="4"/>
    <n v="49165"/>
    <n v="727"/>
    <n v="2.751031636863824E-3"/>
    <n v="0.94910591471801931"/>
    <n v="4.0679345062544491E-5"/>
    <n v="1.403437404657785E-2"/>
  </r>
  <r>
    <n v="231072461"/>
    <x v="15"/>
    <x v="61"/>
    <s v="Q2"/>
    <d v="1899-12-30T14:12:00"/>
    <d v="1899-12-30T17:41:00"/>
    <d v="1899-12-30T03:29:00"/>
    <n v="3"/>
    <n v="29"/>
    <n v="209"/>
    <n v="12"/>
    <n v="2508"/>
    <m/>
    <s v="MANUALLY OPENED P105244  REPLACE OPEN WIRE - PLANNED OUTAGE"/>
    <x v="0"/>
    <x v="0"/>
    <m/>
    <x v="0"/>
    <s v="North Lake"/>
    <n v="4"/>
    <x v="0"/>
    <n v="5"/>
    <n v="49165"/>
    <n v="4479"/>
    <n v="2.6791694574681848E-3"/>
    <n v="0.55994641661085065"/>
    <n v="2.4407607037526695E-4"/>
    <n v="5.1011898708430793E-2"/>
  </r>
  <r>
    <n v="120043417"/>
    <x v="15"/>
    <x v="62"/>
    <s v="Q2"/>
    <d v="1899-12-30T19:38:00"/>
    <d v="1899-12-30T04:41:39"/>
    <d v="1899-12-30T09:03:00"/>
    <n v="9"/>
    <n v="3"/>
    <n v="543.65"/>
    <n v="3679"/>
    <n v="387713.4"/>
    <s v="TAHOMA"/>
    <s v="PTR 7300-R1 LOCKOUT - BURNED THROUGH PRIMARY WIRE &amp;amp; CONNECTOR P269477 GRAND AVE"/>
    <x v="1"/>
    <x v="5"/>
    <s v="Review Complete"/>
    <x v="1"/>
    <s v="North Lake"/>
    <n v="4"/>
    <x v="0"/>
    <n v="3"/>
    <n v="49165"/>
    <n v="4479"/>
    <n v="0.82138870283545429"/>
    <n v="86.562491627595449"/>
    <n v="7.48296552425506E-2"/>
    <n v="7.8859635919861697"/>
  </r>
  <r>
    <n v="120043423"/>
    <x v="6"/>
    <x v="62"/>
    <s v="Q2"/>
    <d v="1899-12-30T21:11:26"/>
    <d v="1899-12-30T05:00:00"/>
    <d v="1899-12-30T07:48:00"/>
    <n v="7"/>
    <n v="48"/>
    <n v="468.57"/>
    <n v="12"/>
    <n v="5622.5999999999904"/>
    <s v="SOUTH LAKE TAHOE"/>
    <s v="BLOWN 15 AMP T-FUSE P292481 WILDWOOD AVE-MVA P90796"/>
    <x v="2"/>
    <x v="16"/>
    <s v="Review Complete"/>
    <x v="2"/>
    <s v="South Lake"/>
    <n v="4"/>
    <x v="0"/>
    <n v="3"/>
    <n v="49165"/>
    <n v="2316"/>
    <n v="5.1813471502590676E-3"/>
    <n v="2.4277202072538819"/>
    <n v="2.4407607037526695E-4"/>
    <n v="0.11436184277433113"/>
  </r>
  <r>
    <n v="120043634"/>
    <x v="36"/>
    <x v="63"/>
    <s v="Q2"/>
    <d v="1899-12-30T00:20:37"/>
    <d v="1899-12-30T05:45:00"/>
    <d v="1899-12-30T05:24:00"/>
    <n v="5"/>
    <n v="24"/>
    <n v="324.39999999999998"/>
    <n v="4297"/>
    <n v="115529.4"/>
    <s v="SOUTH LAKE TAHOE"/>
    <s v="MANUALLY OPENED P131294 35SU10 TO FLYING TAPS P83404 HERBERT AVE FOR POLE REPLACEMENT"/>
    <x v="0"/>
    <x v="0"/>
    <s v="Review Complete"/>
    <x v="0"/>
    <s v="South Lake"/>
    <n v="4"/>
    <x v="0"/>
    <n v="5"/>
    <n v="49165"/>
    <e v="#N/A"/>
    <e v="#N/A"/>
    <e v="#N/A"/>
    <n v="8.7399572866876843E-2"/>
    <n v="2.3498301637343637"/>
  </r>
  <r>
    <n v="120043656"/>
    <x v="4"/>
    <x v="63"/>
    <s v="Q2"/>
    <d v="1899-12-30T13:40:00"/>
    <d v="1899-12-30T04:00:00"/>
    <d v="1899-12-30T14:20:00"/>
    <n v="14"/>
    <n v="20"/>
    <n v="860"/>
    <n v="11"/>
    <n v="9460.1999999999898"/>
    <s v="PORTOLA"/>
    <s v="MANUALLY OPENED TRANSFORMER FUSE P70757 TO REPLACE DAMAGED CROSSARMS"/>
    <x v="0"/>
    <x v="0"/>
    <s v="Review Complete"/>
    <x v="0"/>
    <s v="North Lake"/>
    <n v="4"/>
    <x v="0"/>
    <n v="5"/>
    <n v="49165"/>
    <n v="1214"/>
    <n v="9.0609555189456337E-3"/>
    <n v="7.7925864909390361"/>
    <n v="2.2373639784399471E-4"/>
    <n v="0.19241737008034149"/>
  </r>
  <r>
    <n v="120044244"/>
    <x v="10"/>
    <x v="64"/>
    <s v="Q2"/>
    <d v="1899-12-30T11:47:00"/>
    <d v="1899-12-30T12:55:00"/>
    <d v="1899-12-30T01:08:00"/>
    <n v="1"/>
    <n v="8"/>
    <n v="68"/>
    <n v="22"/>
    <n v="1495.8"/>
    <m/>
    <s v="MANUALLY OPENED TRANSFORMER FUSE T31846 ALA WAI BLVD TO REPLACE TRANSFORMER PAD"/>
    <x v="0"/>
    <x v="0"/>
    <s v="Review Complete"/>
    <x v="0"/>
    <s v="South Lake"/>
    <n v="4"/>
    <x v="0"/>
    <n v="2"/>
    <n v="49165"/>
    <n v="3851"/>
    <n v="5.7128018696442481E-3"/>
    <n v="0.38841859257335754"/>
    <n v="4.4747279568798943E-4"/>
    <n v="3.0424082172277024E-2"/>
  </r>
  <r>
    <n v="120044245"/>
    <x v="10"/>
    <x v="64"/>
    <s v="Q2"/>
    <d v="1899-12-30T11:47:00"/>
    <d v="1899-12-30T12:55:00"/>
    <d v="1899-12-30T01:08:00"/>
    <n v="1"/>
    <n v="8"/>
    <n v="68"/>
    <n v="32"/>
    <n v="2176.1999999999998"/>
    <m/>
    <s v="MANUALLY OPENED TRANSFORMER FUSE T31890 ALA WAI BLVD TO REPLACE TRANSFORMER PAD"/>
    <x v="0"/>
    <x v="0"/>
    <s v="Review Complete"/>
    <x v="0"/>
    <s v="South Lake"/>
    <n v="4"/>
    <x v="0"/>
    <n v="2"/>
    <n v="49165"/>
    <n v="3851"/>
    <n v="8.3095299922098156E-3"/>
    <n v="0.56509997403271872"/>
    <n v="6.5086952100071186E-4"/>
    <n v="4.4263195362554658E-2"/>
  </r>
  <r>
    <n v="120044246"/>
    <x v="10"/>
    <x v="64"/>
    <s v="Q2"/>
    <d v="1899-12-30T11:47:00"/>
    <d v="1899-12-30T12:55:00"/>
    <d v="1899-12-30T01:08:00"/>
    <n v="1"/>
    <n v="8"/>
    <n v="68"/>
    <n v="30"/>
    <n v="2040"/>
    <m/>
    <s v="MANUALLY OPENED TRANSFORMER FUSE T10003 ALA WAI BLVD TO REPLACE TRANSFORMER PAD"/>
    <x v="0"/>
    <x v="0"/>
    <s v="Review Complete"/>
    <x v="0"/>
    <s v="South Lake"/>
    <n v="4"/>
    <x v="0"/>
    <n v="2"/>
    <n v="49165"/>
    <n v="3851"/>
    <n v="7.7901843676967024E-3"/>
    <n v="0.52973253700337575"/>
    <n v="6.1019017593816739E-4"/>
    <n v="4.1492931963795381E-2"/>
  </r>
  <r>
    <n v="120044307"/>
    <x v="7"/>
    <x v="65"/>
    <s v="Q2"/>
    <d v="1899-12-30T12:23:18"/>
    <d v="1899-12-30T18:15:02"/>
    <d v="1899-12-30T05:51:00"/>
    <n v="5"/>
    <n v="51"/>
    <n v="351.73"/>
    <n v="1"/>
    <n v="351.6"/>
    <m/>
    <s v="MANUALLY LIFTED TAPS P225777 IN ROW OFF DELLEKER RD - MAINTENANCE REPLACEMENT OF P66213"/>
    <x v="0"/>
    <x v="0"/>
    <s v="Review Complete"/>
    <x v="0"/>
    <s v="North Lake"/>
    <n v="4"/>
    <x v="0"/>
    <n v="3"/>
    <n v="49165"/>
    <n v="748"/>
    <n v="1.3368983957219251E-3"/>
    <n v="0.47005347593582891"/>
    <n v="2.0339672531272246E-5"/>
    <n v="7.1514288619953219E-3"/>
  </r>
  <r>
    <n v="120044380"/>
    <x v="12"/>
    <x v="66"/>
    <s v="Q2"/>
    <d v="1899-12-30T11:20:00"/>
    <d v="1899-12-30T12:20:00"/>
    <d v="1899-12-30T01:00:00"/>
    <n v="1"/>
    <n v="0"/>
    <n v="60"/>
    <n v="34"/>
    <n v="2040"/>
    <s v="SOUTH LAKE TAHOE"/>
    <s v="BLOWN 2 15K FUSES P131426 TUCKER AVE - CAUSE UNKNOWN."/>
    <x v="5"/>
    <x v="8"/>
    <s v="Review Complete"/>
    <x v="1"/>
    <s v="South Lake"/>
    <n v="4"/>
    <x v="0"/>
    <n v="5"/>
    <n v="49165"/>
    <n v="4066"/>
    <n v="8.362026561731432E-3"/>
    <n v="0.50172159370388592"/>
    <n v="6.9154886606325643E-4"/>
    <n v="4.1492931963795381E-2"/>
  </r>
  <r>
    <n v="120044382"/>
    <x v="37"/>
    <x v="66"/>
    <s v="Q2"/>
    <d v="1899-12-30T11:44:26"/>
    <d v="1899-12-30T17:15:29"/>
    <d v="1899-12-30T05:31:00"/>
    <n v="5"/>
    <n v="31"/>
    <n v="331.05"/>
    <n v="1"/>
    <n v="436.2"/>
    <m/>
    <s v="MANUALLY OPENED LINE FUSE P232498 TO REPAIR BROKEN POLE 96842 AND PIN."/>
    <x v="1"/>
    <x v="1"/>
    <s v="Review Complete"/>
    <x v="1"/>
    <s v="North Lake"/>
    <n v="4"/>
    <x v="0"/>
    <n v="5"/>
    <n v="49165"/>
    <n v="32"/>
    <n v="3.125E-2"/>
    <n v="13.63125"/>
    <n v="2.0339672531272246E-5"/>
    <n v="8.872165158140953E-3"/>
  </r>
  <r>
    <n v="120044641"/>
    <x v="0"/>
    <x v="67"/>
    <s v="Q2"/>
    <d v="1899-12-30T01:02:00"/>
    <d v="1899-12-30T03:56:00"/>
    <d v="1899-12-30T02:54:00"/>
    <n v="2"/>
    <n v="54"/>
    <n v="174"/>
    <n v="208"/>
    <n v="36192"/>
    <s v="MARKLEEVILLE"/>
    <s v="MANUALLY OPENED PTR 1296-R4 P290784 HWY 89-POLE REPLACEMENTS P39832, P34330, P39933, &amp;amp; P39834"/>
    <x v="0"/>
    <x v="0"/>
    <s v="Review Complete"/>
    <x v="0"/>
    <s v="South Lake"/>
    <n v="4"/>
    <x v="0"/>
    <n v="4"/>
    <n v="49165"/>
    <n v="641"/>
    <n v="0.32449297971918878"/>
    <n v="56.461778471138842"/>
    <n v="4.2306518865046269E-3"/>
    <n v="0.73613342825180517"/>
  </r>
  <r>
    <n v="120044650"/>
    <x v="16"/>
    <x v="67"/>
    <s v="Q2"/>
    <d v="1899-12-30T10:30:00"/>
    <d v="1899-12-30T18:01:00"/>
    <d v="1899-12-30T07:31:00"/>
    <n v="7"/>
    <n v="31"/>
    <n v="451"/>
    <n v="6"/>
    <n v="2706"/>
    <m/>
    <s v="MANUALLY OPENED 15 AMP LINE FUSE P286985 US HWY 395-TAP REBUILD"/>
    <x v="0"/>
    <x v="0"/>
    <s v="Review Complete"/>
    <x v="0"/>
    <s v="South Lake"/>
    <n v="4"/>
    <x v="0"/>
    <n v="4"/>
    <n v="49165"/>
    <n v="727"/>
    <n v="8.253094910591471E-3"/>
    <n v="3.7221458046767539"/>
    <n v="1.2203803518763347E-4"/>
    <n v="5.5039153869622701E-2"/>
  </r>
  <r>
    <n v="120044660"/>
    <x v="4"/>
    <x v="67"/>
    <s v="Q2"/>
    <d v="1899-12-30T11:38:00"/>
    <d v="1899-12-30T12:38:00"/>
    <d v="1899-12-30T01:00:00"/>
    <n v="1"/>
    <n v="0"/>
    <n v="60"/>
    <n v="45"/>
    <n v="2700"/>
    <m/>
    <s v="MANUALLY OPENED 11 AMP LINE FUSE P225976 W MOHAWK AVE-REPLACING BUCKARM"/>
    <x v="0"/>
    <x v="0"/>
    <s v="Review Complete"/>
    <x v="0"/>
    <s v="North Lake"/>
    <n v="4"/>
    <x v="0"/>
    <n v="4"/>
    <n v="49165"/>
    <n v="1214"/>
    <n v="3.7067545304777592E-2"/>
    <n v="2.2240527182866558"/>
    <n v="9.1528526390725114E-4"/>
    <n v="5.4917115834435065E-2"/>
  </r>
  <r>
    <n v="120044663"/>
    <x v="16"/>
    <x v="67"/>
    <s v="Q2"/>
    <d v="1899-12-30T12:26:00"/>
    <d v="1899-12-30T15:45:00"/>
    <d v="1899-12-30T03:19:00"/>
    <n v="3"/>
    <n v="19"/>
    <n v="199"/>
    <n v="2"/>
    <n v="397.8"/>
    <m/>
    <s v="MANUALLY OPENED 25 AMP LINE FUSE P293569 US HWY 395-TAP REBUILD"/>
    <x v="0"/>
    <x v="0"/>
    <s v="Review Complete"/>
    <x v="0"/>
    <s v="South Lake"/>
    <n v="4"/>
    <x v="0"/>
    <n v="4"/>
    <n v="49165"/>
    <n v="727"/>
    <n v="2.751031636863824E-3"/>
    <n v="0.54718019257221462"/>
    <n v="4.0679345062544491E-5"/>
    <n v="8.0911217329401007E-3"/>
  </r>
  <r>
    <n v="120044668"/>
    <x v="4"/>
    <x v="67"/>
    <s v="Q2"/>
    <d v="1899-12-30T13:15:00"/>
    <d v="1899-12-30T14:29:00"/>
    <d v="1899-12-30T01:14:00"/>
    <n v="1"/>
    <n v="14"/>
    <n v="74"/>
    <n v="2"/>
    <n v="148.19999999999999"/>
    <m/>
    <s v="MANUALLY OPENED TRANSFORMER FUSE P240998 IDLE HOUR DR TO REPLACE LEAKING TRANSFORMER"/>
    <x v="0"/>
    <x v="0"/>
    <s v="Review Complete"/>
    <x v="0"/>
    <s v="North Lake"/>
    <n v="4"/>
    <x v="0"/>
    <n v="4"/>
    <n v="49165"/>
    <n v="1214"/>
    <n v="1.6474464579901153E-3"/>
    <n v="0.12207578253706754"/>
    <n v="4.0679345062544491E-5"/>
    <n v="3.0143394691345467E-3"/>
  </r>
  <r>
    <n v="120045544"/>
    <x v="15"/>
    <x v="68"/>
    <s v="Q2"/>
    <d v="1899-12-30T11:45:56"/>
    <d v="1899-12-30T12:47:53"/>
    <d v="1899-12-30T01:01:00"/>
    <n v="1"/>
    <n v="1"/>
    <n v="61.97"/>
    <n v="3"/>
    <n v="186"/>
    <m/>
    <s v="FAILED SPLICE INSIDE PADMOUNT TRANSFORMER 16657 W LAKE BLVD"/>
    <x v="1"/>
    <x v="1"/>
    <s v="Review Complete"/>
    <x v="1"/>
    <s v="North Lake"/>
    <n v="4"/>
    <x v="0"/>
    <n v="2"/>
    <n v="49165"/>
    <n v="4479"/>
    <n v="6.6979236436704619E-4"/>
    <n v="4.1527126590756865E-2"/>
    <n v="6.1019017593816737E-5"/>
    <n v="3.7831790908166379E-3"/>
  </r>
  <r>
    <n v="120045755"/>
    <x v="38"/>
    <x v="61"/>
    <s v="Q2"/>
    <d v="1899-12-30T05:26:41"/>
    <d v="1899-12-30T05:58:42"/>
    <d v="1899-12-30T00:32:00"/>
    <n v="0"/>
    <n v="32"/>
    <n v="32.03"/>
    <n v="4"/>
    <n v="127.8"/>
    <m/>
    <s v="MANUALLY OPENED TS-9 'B' POS ELBOWS @ HWY 89 / CREWS TO RE-SET OS-60 BACK ON PAD AFTER BEING  HIT BY A SNOW PLOW"/>
    <x v="0"/>
    <x v="0"/>
    <s v="Review Complete"/>
    <x v="0"/>
    <s v="North Lake"/>
    <n v="4"/>
    <x v="0"/>
    <n v="5"/>
    <n v="49165"/>
    <n v="80"/>
    <n v="0.05"/>
    <n v="1.5974999999999999"/>
    <n v="8.1358690125088982E-5"/>
    <n v="2.599410149496593E-3"/>
  </r>
  <r>
    <n v="120045766"/>
    <x v="15"/>
    <x v="61"/>
    <s v="Q2"/>
    <d v="1899-12-30T11:00:00"/>
    <d v="1899-12-30T13:52:00"/>
    <d v="1899-12-30T02:52:00"/>
    <n v="2"/>
    <n v="52"/>
    <n v="172"/>
    <n v="10"/>
    <n v="1720.2"/>
    <m/>
    <s v="MANUALLY OPENED TRANSFORMER FUSE P292489 WILLIAMS LN-REPLACE OPEN WIRE"/>
    <x v="0"/>
    <x v="0"/>
    <s v="Review Complete"/>
    <x v="0"/>
    <s v="North Lake"/>
    <n v="4"/>
    <x v="0"/>
    <n v="5"/>
    <n v="49165"/>
    <n v="4479"/>
    <n v="2.2326412145568207E-3"/>
    <n v="0.38405894172806432"/>
    <n v="2.0339672531272246E-4"/>
    <n v="3.4988304688294516E-2"/>
  </r>
  <r>
    <n v="120045836"/>
    <x v="15"/>
    <x v="69"/>
    <s v="Q2"/>
    <d v="1899-12-30T15:50:00"/>
    <d v="1899-12-30T17:05:00"/>
    <d v="1899-12-30T01:15:00"/>
    <n v="1"/>
    <n v="15"/>
    <n v="75"/>
    <n v="7"/>
    <n v="525"/>
    <m/>
    <s v="MANUALLY OPENED TRANSFORMER FUSE P105234 BAY VIEW DR-REPLACE OPEN WIRE"/>
    <x v="0"/>
    <x v="0"/>
    <s v="Review Complete"/>
    <x v="0"/>
    <s v="North Lake"/>
    <n v="4"/>
    <x v="0"/>
    <n v="6"/>
    <n v="49165"/>
    <n v="4479"/>
    <n v="1.5628488501897744E-3"/>
    <n v="0.11721366376423309"/>
    <n v="1.4237770771890573E-4"/>
    <n v="1.0678328078917929E-2"/>
  </r>
  <r>
    <n v="120045837"/>
    <x v="12"/>
    <x v="69"/>
    <s v="Q2"/>
    <d v="1899-12-30T16:12:21"/>
    <d v="1899-12-30T16:58:41"/>
    <d v="1899-12-30T00:46:00"/>
    <n v="0"/>
    <n v="46"/>
    <n v="46.35"/>
    <n v="1"/>
    <n v="46.2"/>
    <s v="SOUTH LAKE TAHOE"/>
    <s v="BLOWN 6 AMP FUSES (2) P131251 TATA LN-NO CAUSE FOUND"/>
    <x v="8"/>
    <x v="18"/>
    <s v="Review Complete"/>
    <x v="1"/>
    <s v="South Lake"/>
    <n v="4"/>
    <x v="0"/>
    <n v="6"/>
    <n v="49165"/>
    <n v="4066"/>
    <n v="2.4594195769798326E-4"/>
    <n v="1.1362518445646829E-2"/>
    <n v="2.0339672531272246E-5"/>
    <n v="9.3969287094477789E-4"/>
  </r>
  <r>
    <n v="120048520"/>
    <x v="4"/>
    <x v="70"/>
    <s v="Q2"/>
    <d v="1899-12-30T06:56:00"/>
    <m/>
    <d v="1899-12-30T00:00:00"/>
    <m/>
    <m/>
    <n v="145.22999999999999"/>
    <n v="0"/>
    <n v="0"/>
    <m/>
    <s v="LUCA25-1057 - MANUALLY CLOSED FUSES P240960 OPENED FUSES P291147 &amp;amp; LIFTED TAPS P160264 FOR REPLACEMENT OF DAMAGED CROSS ARM P160264"/>
    <x v="0"/>
    <x v="0"/>
    <s v="Review Complete"/>
    <x v="0"/>
    <s v="North Lake"/>
    <n v="4"/>
    <x v="0"/>
    <n v="4"/>
    <n v="49165"/>
    <n v="1214"/>
    <n v="0"/>
    <n v="0"/>
    <n v="0"/>
    <n v="0"/>
  </r>
  <r>
    <n v="120048681"/>
    <x v="15"/>
    <x v="70"/>
    <s v="Q2"/>
    <d v="1899-12-30T12:22:00"/>
    <d v="1899-12-30T14:12:00"/>
    <d v="1899-12-30T01:50:00"/>
    <n v="1"/>
    <n v="50"/>
    <n v="110"/>
    <n v="13"/>
    <n v="1429.8"/>
    <m/>
    <s v="MANUALLY OPENED TRANSFORMER FUSE P216263 HARRIS AVE-REPLACE OPEN WIRE"/>
    <x v="0"/>
    <x v="0"/>
    <s v="Review Complete"/>
    <x v="0"/>
    <s v="North Lake"/>
    <n v="4"/>
    <x v="0"/>
    <n v="4"/>
    <n v="49165"/>
    <n v="4479"/>
    <n v="2.902433578923867E-3"/>
    <n v="0.31922304085733422"/>
    <n v="2.6441574290653918E-4"/>
    <n v="2.9081663785213058E-2"/>
  </r>
  <r>
    <n v="120048749"/>
    <x v="15"/>
    <x v="70"/>
    <s v="Q2"/>
    <d v="1899-12-30T14:46:00"/>
    <d v="1899-12-30T16:54:00"/>
    <d v="1899-12-30T02:08:00"/>
    <n v="2"/>
    <n v="8"/>
    <n v="128"/>
    <n v="6"/>
    <n v="768"/>
    <m/>
    <s v="MANUALLY OPENED TRANSFORMER FUSE P115688 CHINKAPIN RD-REPLACE OPEN WIRE"/>
    <x v="0"/>
    <x v="0"/>
    <s v="Review Complete"/>
    <x v="0"/>
    <s v="North Lake"/>
    <n v="4"/>
    <x v="0"/>
    <n v="4"/>
    <n v="49165"/>
    <n v="4479"/>
    <n v="1.3395847287340924E-3"/>
    <n v="0.17146684527796383"/>
    <n v="1.2203803518763347E-4"/>
    <n v="1.5620868504017085E-2"/>
  </r>
  <r>
    <n v="121000267"/>
    <x v="37"/>
    <x v="71"/>
    <s v="Q2"/>
    <d v="1899-12-30T04:47:00"/>
    <d v="1899-12-30T05:30:28"/>
    <d v="1899-12-30T00:43:00"/>
    <n v="0"/>
    <n v="43"/>
    <n v="43.47"/>
    <n v="32"/>
    <n v="1375.8"/>
    <s v="TRUCKEE"/>
    <s v="MANUALLY OPENED HOB7700 BREAKER TO REPAIR PHASE OFF INSULATOR AT P59720 STATE HWY 89 SEE RB876."/>
    <x v="1"/>
    <x v="12"/>
    <s v="Review Complete"/>
    <x v="1"/>
    <s v="North Lake"/>
    <n v="4"/>
    <x v="0"/>
    <n v="6"/>
    <n v="49165"/>
    <n v="32"/>
    <n v="1"/>
    <n v="42.993749999999999"/>
    <n v="6.5086952100071186E-4"/>
    <n v="2.7983321468524357E-2"/>
  </r>
  <r>
    <n v="231069733"/>
    <x v="12"/>
    <x v="63"/>
    <s v="Q2"/>
    <d v="1899-12-30T02:55:00"/>
    <d v="1899-12-30T06:45:00"/>
    <d v="1899-12-30T03:50:00"/>
    <n v="3"/>
    <n v="50"/>
    <n v="230"/>
    <n v="5"/>
    <n v="1150.2"/>
    <m/>
    <s v="MANUALLY OPENED TRANSFORMER FUSE P131421 TATA LN TO REPLACE CUTOUTS"/>
    <x v="0"/>
    <x v="0"/>
    <s v="Review Complete"/>
    <x v="0"/>
    <s v="South Lake"/>
    <n v="4"/>
    <x v="0"/>
    <n v="5"/>
    <n v="49165"/>
    <n v="4066"/>
    <n v="1.2297097884899164E-3"/>
    <n v="0.28288243974422039"/>
    <n v="1.0169836265636123E-4"/>
    <n v="2.3394691345469339E-2"/>
  </r>
  <r>
    <n v="231070139"/>
    <x v="6"/>
    <x v="72"/>
    <s v="Q2"/>
    <d v="1899-12-30T13:00:00"/>
    <d v="1899-12-30T14:00:00"/>
    <d v="1899-12-30T01:00:00"/>
    <n v="1"/>
    <n v="0"/>
    <n v="60"/>
    <n v="20"/>
    <n v="1200"/>
    <m/>
    <s v="MANUALLY OPENED 6 AMP TRANSFORMER FUSES P83255 TAMARACK AVE TO REPLACE POLE/LINE EXTENSION"/>
    <x v="0"/>
    <x v="0"/>
    <s v="Review Complete"/>
    <x v="0"/>
    <s v="South Lake"/>
    <n v="4"/>
    <x v="0"/>
    <n v="7"/>
    <n v="49165"/>
    <n v="2316"/>
    <n v="8.6355785837651123E-3"/>
    <n v="0.51813471502590669"/>
    <n v="4.0679345062544491E-4"/>
    <n v="2.4407607037526695E-2"/>
  </r>
  <r>
    <n v="231070396"/>
    <x v="16"/>
    <x v="64"/>
    <s v="Q2"/>
    <d v="1899-12-30T14:09:00"/>
    <d v="1899-12-30T17:45:00"/>
    <d v="1899-12-30T03:36:00"/>
    <n v="3"/>
    <n v="36"/>
    <n v="216"/>
    <n v="2"/>
    <n v="432"/>
    <m/>
    <s v="MANUALLY OPENED 15AMP LINE FUSE P295423 TOPAZ LN-POLE REPLACEMENT"/>
    <x v="0"/>
    <x v="0"/>
    <s v="Review Complete"/>
    <x v="0"/>
    <s v="South Lake"/>
    <n v="4"/>
    <x v="0"/>
    <n v="2"/>
    <n v="49165"/>
    <n v="727"/>
    <n v="2.751031636863824E-3"/>
    <n v="0.59422283356258598"/>
    <n v="4.0679345062544491E-5"/>
    <n v="8.7867385335096103E-3"/>
  </r>
  <r>
    <n v="231070467"/>
    <x v="16"/>
    <x v="65"/>
    <s v="Q2"/>
    <d v="1899-12-30T10:53:00"/>
    <d v="1899-12-30T17:50:00"/>
    <d v="1899-12-30T06:57:00"/>
    <n v="6"/>
    <n v="57"/>
    <n v="417"/>
    <n v="2"/>
    <n v="834"/>
    <m/>
    <s v="MANUALLY OPENED 15 AMP LINE FUSE P295428 TOPAZ LN-POLE REPLACEMENT"/>
    <x v="0"/>
    <x v="0"/>
    <s v="Review Complete"/>
    <x v="0"/>
    <s v="South Lake"/>
    <n v="4"/>
    <x v="0"/>
    <n v="3"/>
    <n v="49165"/>
    <n v="727"/>
    <n v="2.751031636863824E-3"/>
    <n v="1.1471801925722145"/>
    <n v="4.0679345062544491E-5"/>
    <n v="1.6963286891081054E-2"/>
  </r>
  <r>
    <n v="231070480"/>
    <x v="9"/>
    <x v="65"/>
    <s v="Q2"/>
    <d v="1899-12-30T11:52:00"/>
    <d v="1899-12-30T14:15:00"/>
    <d v="1899-12-30T02:23:00"/>
    <n v="2"/>
    <n v="23"/>
    <n v="143"/>
    <n v="15"/>
    <n v="2145"/>
    <s v="SOUTH LAKE TAHOE"/>
    <s v="MANUALLY OPENED 11 AMP LINE FUSE P239180 TROUT CREEK AVE-POLE REPLACEMENT"/>
    <x v="0"/>
    <x v="0"/>
    <s v="Review Complete"/>
    <x v="0"/>
    <s v="South Lake"/>
    <n v="4"/>
    <x v="0"/>
    <n v="3"/>
    <n v="49165"/>
    <n v="2411"/>
    <n v="6.2214848610535048E-3"/>
    <n v="0.88967233513065114"/>
    <n v="3.050950879690837E-4"/>
    <n v="4.3628597579578966E-2"/>
  </r>
  <r>
    <n v="231070652"/>
    <x v="16"/>
    <x v="66"/>
    <s v="Q2"/>
    <d v="1899-12-30T07:33:00"/>
    <d v="1899-12-30T15:45:00"/>
    <d v="1899-12-30T08:12:00"/>
    <n v="8"/>
    <n v="12"/>
    <n v="492"/>
    <n v="2"/>
    <n v="983.99999999999898"/>
    <m/>
    <s v="MANUALLY OPENED LINE FUSE P295428 TOPAZ LN TO REPLACE CONDUCTOR"/>
    <x v="0"/>
    <x v="0"/>
    <s v="Review Complete"/>
    <x v="0"/>
    <s v="South Lake"/>
    <n v="4"/>
    <x v="0"/>
    <n v="5"/>
    <n v="49165"/>
    <n v="727"/>
    <n v="2.751031636863824E-3"/>
    <n v="1.3535075653369999"/>
    <n v="4.0679345062544491E-5"/>
    <n v="2.0014237770771871E-2"/>
  </r>
  <r>
    <n v="231070689"/>
    <x v="9"/>
    <x v="66"/>
    <s v="Q2"/>
    <d v="1899-12-30T08:50:00"/>
    <d v="1899-12-30T14:45:00"/>
    <d v="1899-12-30T05:55:00"/>
    <n v="5"/>
    <n v="55"/>
    <n v="355"/>
    <n v="13"/>
    <n v="4615.2"/>
    <m/>
    <s v="MANAULLY OPENED TRANSFORMER FUSE AT P98942 FOR POLE REPLACEMENT."/>
    <x v="0"/>
    <x v="0"/>
    <s v="Review Complete"/>
    <x v="0"/>
    <s v="South Lake"/>
    <n v="4"/>
    <x v="0"/>
    <n v="5"/>
    <n v="49165"/>
    <n v="2411"/>
    <n v="5.3919535462463707E-3"/>
    <n v="1.9142264620489422"/>
    <n v="2.6441574290653918E-4"/>
    <n v="9.3871656666327671E-2"/>
  </r>
  <r>
    <n v="231070976"/>
    <x v="16"/>
    <x v="73"/>
    <s v="Q2"/>
    <d v="1899-12-30T14:10:00"/>
    <d v="1899-12-30T18:25:00"/>
    <d v="1899-12-30T04:15:00"/>
    <n v="4"/>
    <n v="15"/>
    <n v="255"/>
    <n v="6"/>
    <n v="1530"/>
    <m/>
    <s v="MANUALLY OPENED 15 AMP FUSE P286985 US HWY 395 TO REBUILD TAP"/>
    <x v="0"/>
    <x v="0"/>
    <s v="Review Complete"/>
    <x v="0"/>
    <s v="South Lake"/>
    <n v="4"/>
    <x v="0"/>
    <n v="2"/>
    <n v="49165"/>
    <n v="727"/>
    <n v="8.253094910591471E-3"/>
    <n v="2.1045392022008254"/>
    <n v="1.2203803518763347E-4"/>
    <n v="3.1119698972846537E-2"/>
  </r>
  <r>
    <n v="231071036"/>
    <x v="16"/>
    <x v="74"/>
    <s v="Q2"/>
    <d v="1899-12-30T11:00:00"/>
    <d v="1899-12-30T17:45:00"/>
    <d v="1899-12-30T06:45:00"/>
    <n v="6"/>
    <n v="45"/>
    <n v="405"/>
    <n v="6"/>
    <n v="2430"/>
    <m/>
    <s v="MANUALLY OPENED 15 AMP LINE FUSE P286985 US HWY 395-TAP REBUILD"/>
    <x v="0"/>
    <x v="0"/>
    <s v="Review Complete"/>
    <x v="0"/>
    <s v="South Lake"/>
    <n v="4"/>
    <x v="0"/>
    <n v="3"/>
    <n v="49165"/>
    <n v="727"/>
    <n v="8.253094910591471E-3"/>
    <n v="3.3425034387895463"/>
    <n v="1.2203803518763347E-4"/>
    <n v="4.942540425099156E-2"/>
  </r>
  <r>
    <n v="231071202"/>
    <x v="16"/>
    <x v="59"/>
    <s v="Q2"/>
    <d v="1899-12-30T11:00:00"/>
    <d v="1899-12-30T15:26:00"/>
    <d v="1899-12-30T04:26:00"/>
    <n v="4"/>
    <n v="26"/>
    <n v="266"/>
    <n v="2"/>
    <n v="532.19999999999902"/>
    <m/>
    <s v="MANUALLY OPENED LINE FUSE P293569 US HIGHWAY 395, REBUILD TAP"/>
    <x v="0"/>
    <x v="0"/>
    <s v="Review Complete"/>
    <x v="0"/>
    <s v="South Lake"/>
    <n v="4"/>
    <x v="0"/>
    <n v="5"/>
    <n v="49165"/>
    <n v="727"/>
    <n v="2.751031636863824E-3"/>
    <n v="0.73204951856946221"/>
    <n v="4.0679345062544491E-5"/>
    <n v="1.082477372114307E-2"/>
  </r>
  <r>
    <n v="231071207"/>
    <x v="16"/>
    <x v="59"/>
    <s v="Q2"/>
    <d v="1899-12-30T11:00:00"/>
    <d v="1899-12-30T15:45:00"/>
    <d v="1899-12-30T04:45:00"/>
    <n v="4"/>
    <n v="45"/>
    <n v="285"/>
    <n v="6"/>
    <n v="1710"/>
    <m/>
    <s v="MANUALLY OPENED 15 AMP LINE FUSE P286985 US HWY 395-TAP REBUILD"/>
    <x v="0"/>
    <x v="0"/>
    <s v="Review Complete"/>
    <x v="0"/>
    <s v="South Lake"/>
    <n v="4"/>
    <x v="0"/>
    <n v="5"/>
    <n v="49165"/>
    <n v="727"/>
    <n v="8.253094910591471E-3"/>
    <n v="2.3521320495185694"/>
    <n v="1.2203803518763347E-4"/>
    <n v="3.4780840028475542E-2"/>
  </r>
  <r>
    <n v="231071336"/>
    <x v="16"/>
    <x v="75"/>
    <s v="Q2"/>
    <d v="1899-12-30T11:00:00"/>
    <d v="1899-12-30T15:30:00"/>
    <d v="1899-12-30T04:30:00"/>
    <n v="4"/>
    <n v="30"/>
    <n v="270"/>
    <n v="2"/>
    <n v="540"/>
    <m/>
    <s v="MANUALLY OPENED LINE FUSE P293569 US HWY 395-TAP REBUILD"/>
    <x v="0"/>
    <x v="0"/>
    <s v="Review Complete"/>
    <x v="0"/>
    <s v="South Lake"/>
    <n v="4"/>
    <x v="0"/>
    <n v="6"/>
    <n v="49165"/>
    <n v="727"/>
    <n v="2.751031636863824E-3"/>
    <n v="0.74277854195323245"/>
    <n v="4.0679345062544491E-5"/>
    <n v="1.0983423166887014E-2"/>
  </r>
  <r>
    <n v="231071910"/>
    <x v="13"/>
    <x v="68"/>
    <s v="Q2"/>
    <d v="1899-12-30T12:00:00"/>
    <d v="1899-12-30T14:50:00"/>
    <d v="1899-12-30T02:50:00"/>
    <n v="2"/>
    <n v="50"/>
    <n v="170"/>
    <n v="18"/>
    <n v="3060"/>
    <m/>
    <s v="MANUALLY OPENED TRANSFORMER FUSE P232484 LASSEN DR-REPLACE P131246"/>
    <x v="0"/>
    <x v="0"/>
    <s v="Review Complete"/>
    <x v="0"/>
    <s v="North Lake"/>
    <n v="4"/>
    <x v="0"/>
    <n v="2"/>
    <n v="49165"/>
    <n v="3188"/>
    <n v="5.6461731493099125E-3"/>
    <n v="0.95984943538268508"/>
    <n v="3.6611410556290045E-4"/>
    <n v="6.2239397945693074E-2"/>
  </r>
  <r>
    <n v="231072183"/>
    <x v="10"/>
    <x v="76"/>
    <s v="Q2"/>
    <d v="1899-12-30T12:20:00"/>
    <d v="1899-12-30T15:30:00"/>
    <d v="1899-12-30T03:10:00"/>
    <n v="3"/>
    <n v="10"/>
    <n v="190"/>
    <n v="84"/>
    <n v="15960"/>
    <s v="SOUTH LAKE TAHOE"/>
    <s v="MANUALLY OPENED 65 AMP LINE FUSES P135340 WINNEMUCCA AVE-REPLACE P66424 &amp;amp; P87937"/>
    <x v="0"/>
    <x v="0"/>
    <s v="Review Complete"/>
    <x v="0"/>
    <s v="South Lake"/>
    <n v="4"/>
    <x v="0"/>
    <n v="3"/>
    <n v="49165"/>
    <n v="3851"/>
    <n v="2.1812516229550764E-2"/>
    <n v="4.1443780836146455"/>
    <n v="1.7085324926268688E-3"/>
    <n v="0.32462117359910503"/>
  </r>
  <r>
    <n v="231072292"/>
    <x v="15"/>
    <x v="77"/>
    <s v="Q2"/>
    <d v="1899-12-30T11:00:00"/>
    <d v="1899-12-30T13:42:00"/>
    <d v="1899-12-30T02:42:00"/>
    <n v="2"/>
    <n v="42"/>
    <n v="162"/>
    <n v="10"/>
    <n v="1620"/>
    <m/>
    <s v="MANUALLY OPENED TRANSFORMER FUSE P100189 WOODLAND DR-REPLACE OPEN WIRE"/>
    <x v="0"/>
    <x v="0"/>
    <s v="Review Complete"/>
    <x v="0"/>
    <s v="North Lake"/>
    <n v="4"/>
    <x v="0"/>
    <n v="4"/>
    <n v="49165"/>
    <n v="4479"/>
    <n v="2.2326412145568207E-3"/>
    <n v="0.36168787675820496"/>
    <n v="2.0339672531272246E-4"/>
    <n v="3.2950269500661038E-2"/>
  </r>
  <r>
    <n v="231072297"/>
    <x v="15"/>
    <x v="77"/>
    <s v="Q2"/>
    <d v="1899-12-30T11:02:00"/>
    <d v="1899-12-30T13:13:00"/>
    <d v="1899-12-30T02:11:00"/>
    <n v="2"/>
    <n v="11"/>
    <n v="131"/>
    <n v="19"/>
    <n v="2488.7999999999902"/>
    <m/>
    <s v="MANUALLY OPENED TRANSFORMER FUSE P85700 CEDAR LN-REPLACED OPEN WIRE"/>
    <x v="0"/>
    <x v="0"/>
    <s v="Review Complete"/>
    <x v="0"/>
    <s v="North Lake"/>
    <n v="4"/>
    <x v="0"/>
    <n v="4"/>
    <n v="49165"/>
    <n v="4479"/>
    <n v="4.2420183076579592E-3"/>
    <n v="0.5556597454788994"/>
    <n v="3.8645377809417268E-4"/>
    <n v="5.0621376995830164E-2"/>
  </r>
  <r>
    <n v="231072325"/>
    <x v="15"/>
    <x v="77"/>
    <s v="Q2"/>
    <d v="1899-12-30T13:30:00"/>
    <d v="1899-12-30T17:00:00"/>
    <d v="1899-12-30T03:30:00"/>
    <n v="3"/>
    <n v="30"/>
    <n v="210"/>
    <n v="14"/>
    <n v="2940"/>
    <m/>
    <s v="MANUALLY OPENED TRANSFORMER FUSE P115505 SNOWBIRD LOOP-REPLACED OPEN WIRE"/>
    <x v="0"/>
    <x v="0"/>
    <s v="Review Complete"/>
    <x v="0"/>
    <s v="North Lake"/>
    <n v="4"/>
    <x v="0"/>
    <n v="4"/>
    <n v="49165"/>
    <n v="4479"/>
    <n v="3.1256977003795488E-3"/>
    <n v="0.65639651707970526"/>
    <n v="2.8475541543781146E-4"/>
    <n v="5.9798637241940407E-2"/>
  </r>
  <r>
    <n v="231072333"/>
    <x v="15"/>
    <x v="77"/>
    <s v="Q2"/>
    <d v="1899-12-30T14:37:00"/>
    <d v="1899-12-30T17:33:00"/>
    <d v="1899-12-30T02:56:00"/>
    <n v="2"/>
    <n v="56"/>
    <n v="176"/>
    <n v="4"/>
    <n v="703.8"/>
    <m/>
    <s v="MANUALLY OPENED TRANSFORMER FUSE P100251 CREST DR-REPLACED OPEN WIRE"/>
    <x v="0"/>
    <x v="0"/>
    <s v="Review Complete"/>
    <x v="0"/>
    <s v="North Lake"/>
    <n v="4"/>
    <x v="0"/>
    <n v="4"/>
    <n v="49165"/>
    <n v="4479"/>
    <n v="8.9305648582272833E-4"/>
    <n v="0.15713328868050902"/>
    <n v="8.1358690125088982E-5"/>
    <n v="1.4315061527509406E-2"/>
  </r>
  <r>
    <n v="231072379"/>
    <x v="15"/>
    <x v="77"/>
    <s v="Q2"/>
    <d v="1899-12-30T17:24:00"/>
    <d v="1899-12-30T18:35:00"/>
    <d v="1899-12-30T01:11:00"/>
    <n v="1"/>
    <n v="11"/>
    <n v="71"/>
    <n v="13"/>
    <n v="922.8"/>
    <m/>
    <s v="MANUALLY OPENED TRANSFORMER FUSE P81718 LARK DR-REPLACED OPEN WIRE"/>
    <x v="0"/>
    <x v="0"/>
    <s v="Review Complete"/>
    <x v="0"/>
    <s v="North Lake"/>
    <n v="4"/>
    <x v="0"/>
    <n v="4"/>
    <n v="49165"/>
    <n v="4479"/>
    <n v="2.902433578923867E-3"/>
    <n v="0.20602813127930342"/>
    <n v="2.6441574290653918E-4"/>
    <n v="1.8769449811858029E-2"/>
  </r>
  <r>
    <n v="231072396"/>
    <x v="15"/>
    <x v="77"/>
    <s v="Q2"/>
    <d v="1899-12-30T23:19:48"/>
    <d v="1899-12-30T04:30:00"/>
    <d v="1899-12-30T05:10:00"/>
    <n v="5"/>
    <n v="10"/>
    <n v="310.2"/>
    <n v="5"/>
    <n v="1551"/>
    <m/>
    <s v="MANUALLY OPENED 20 AMP LINE FUSE P8531 STATE HWY 89-REPLACED P92494 &amp;amp; INSTALLED NEW POLE BETWEEN P92494 &amp;amp; P92495"/>
    <x v="0"/>
    <x v="0"/>
    <s v="Review Complete"/>
    <x v="0"/>
    <s v="North Lake"/>
    <n v="4"/>
    <x v="0"/>
    <n v="4"/>
    <n v="49165"/>
    <n v="4479"/>
    <n v="1.1163206072784104E-3"/>
    <n v="0.3462826523777629"/>
    <n v="1.0169836265636123E-4"/>
    <n v="3.1546832096003258E-2"/>
  </r>
  <r>
    <n v="231072423"/>
    <x v="15"/>
    <x v="61"/>
    <s v="Q2"/>
    <d v="1899-12-30T11:42:00"/>
    <d v="1899-12-30T15:40:00"/>
    <d v="1899-12-30T03:58:00"/>
    <n v="3"/>
    <n v="58"/>
    <n v="238"/>
    <n v="30"/>
    <n v="7140"/>
    <m/>
    <s v="MANUALLY OPENED LINE FUSE P296726 FLICKER AVE-REPLACE OPEN WIRE"/>
    <x v="0"/>
    <x v="0"/>
    <s v="Review Complete"/>
    <x v="0"/>
    <s v="North Lake"/>
    <n v="4"/>
    <x v="0"/>
    <n v="5"/>
    <n v="49165"/>
    <n v="4479"/>
    <n v="6.6979236436704621E-3"/>
    <n v="1.59410582719357"/>
    <n v="6.1019017593816739E-4"/>
    <n v="0.14522526187328383"/>
  </r>
  <r>
    <n v="231072507"/>
    <x v="8"/>
    <x v="69"/>
    <s v="Q2"/>
    <d v="1899-12-30T03:15:00"/>
    <d v="1899-12-30T04:50:28"/>
    <d v="1899-12-30T01:35:00"/>
    <n v="1"/>
    <n v="35"/>
    <n v="95.47"/>
    <n v="11"/>
    <n v="1050"/>
    <m/>
    <s v="REPLACED LEAKING TRANSFORMER P120347 TOPPEWETAH ST"/>
    <x v="1"/>
    <x v="5"/>
    <s v="Review Complete"/>
    <x v="1"/>
    <s v="South Lake"/>
    <n v="4"/>
    <x v="0"/>
    <n v="6"/>
    <n v="49165"/>
    <n v="3628"/>
    <n v="3.031973539140022E-3"/>
    <n v="0.2894156560088203"/>
    <n v="2.2373639784399471E-4"/>
    <n v="2.1356656157835857E-2"/>
  </r>
  <r>
    <n v="231072540"/>
    <x v="15"/>
    <x v="69"/>
    <s v="Q2"/>
    <d v="1899-12-30T11:06:00"/>
    <d v="1899-12-30T16:12:00"/>
    <d v="1899-12-30T05:06:00"/>
    <n v="5"/>
    <n v="6"/>
    <n v="306"/>
    <n v="4"/>
    <n v="1224"/>
    <m/>
    <s v="MANUALLY OPENED TRANSFORMER FUSES P105231 LAKEVIEW DR-REPLACE OPEN WIRE"/>
    <x v="0"/>
    <x v="0"/>
    <s v="Review Complete"/>
    <x v="0"/>
    <s v="North Lake"/>
    <n v="4"/>
    <x v="0"/>
    <n v="6"/>
    <n v="49165"/>
    <n v="4479"/>
    <n v="8.9305648582272833E-4"/>
    <n v="0.27327528466175488"/>
    <n v="8.1358690125088982E-5"/>
    <n v="2.489575917827723E-2"/>
  </r>
  <r>
    <n v="231073303"/>
    <x v="0"/>
    <x v="78"/>
    <s v="Q2"/>
    <d v="1899-12-30T13:08:00"/>
    <d v="1899-12-30T17:25:00"/>
    <d v="1899-12-30T04:17:00"/>
    <n v="4"/>
    <n v="17"/>
    <n v="257"/>
    <n v="16"/>
    <n v="4111.8"/>
    <s v="MARKLEEVILLE"/>
    <s v="MANUALLY OPENED LINE FUSE P117493 PINION RD-POLE REPLACEMENT"/>
    <x v="0"/>
    <x v="0"/>
    <s v="Review Complete"/>
    <x v="0"/>
    <s v="South Lake"/>
    <n v="4"/>
    <x v="0"/>
    <n v="3"/>
    <n v="49165"/>
    <n v="641"/>
    <n v="2.4960998439937598E-2"/>
    <n v="6.4146645865834637"/>
    <n v="3.2543476050035593E-4"/>
    <n v="8.3632665514085228E-2"/>
  </r>
  <r>
    <n v="231074773"/>
    <x v="15"/>
    <x v="70"/>
    <s v="Q2"/>
    <d v="1899-12-30T11:05:00"/>
    <d v="1899-12-30T11:48:00"/>
    <d v="1899-12-30T00:43:00"/>
    <n v="0"/>
    <n v="43"/>
    <n v="43"/>
    <n v="1"/>
    <n v="43.199999999999903"/>
    <m/>
    <s v="MANUALLY OPENED TRANSFORMER FUSE P275814 FOREST VIEW DR-REPLACE OPEN WIRE"/>
    <x v="0"/>
    <x v="0"/>
    <s v="Review Complete"/>
    <x v="0"/>
    <s v="North Lake"/>
    <n v="4"/>
    <x v="0"/>
    <n v="4"/>
    <n v="49165"/>
    <n v="4479"/>
    <n v="2.2326412145568208E-4"/>
    <n v="9.6450100468854442E-3"/>
    <n v="2.0339672531272246E-5"/>
    <n v="8.7867385335095908E-4"/>
  </r>
  <r>
    <n v="231075048"/>
    <x v="10"/>
    <x v="70"/>
    <s v="Q2"/>
    <d v="1899-12-30T16:20:00"/>
    <d v="1899-12-30T17:22:00"/>
    <d v="1899-12-30T01:02:00"/>
    <n v="1"/>
    <n v="2"/>
    <n v="62"/>
    <n v="16"/>
    <n v="991.8"/>
    <m/>
    <s v="MANUALLY OPENED TRANSFORMER FUSE P77123 RAINBOW DR-REPLACE LEAKING TRANSFORMER"/>
    <x v="0"/>
    <x v="0"/>
    <s v="Review Complete"/>
    <x v="0"/>
    <s v="South Lake"/>
    <n v="4"/>
    <x v="0"/>
    <n v="4"/>
    <n v="49165"/>
    <n v="3851"/>
    <n v="4.1547649961049078E-3"/>
    <n v="0.25754349519605296"/>
    <n v="3.2543476050035593E-4"/>
    <n v="2.0172887216515813E-2"/>
  </r>
  <r>
    <n v="120049496"/>
    <x v="15"/>
    <x v="79"/>
    <s v="Q2"/>
    <d v="1899-12-30T11:00:00"/>
    <d v="1899-12-30T12:54:00"/>
    <d v="1899-12-30T01:54:00"/>
    <n v="1"/>
    <n v="54"/>
    <n v="114"/>
    <n v="13"/>
    <n v="1482"/>
    <m/>
    <s v="MANUALLY OPENED TRANSFORMER FUSE P115683 ANTELOPE WAY-REPLACE OPEN WIRE"/>
    <x v="0"/>
    <x v="0"/>
    <s v="Review Complete"/>
    <x v="0"/>
    <s v="North Lake"/>
    <n v="5"/>
    <x v="0"/>
    <n v="5"/>
    <n v="49165"/>
    <n v="4479"/>
    <n v="2.902433578923867E-3"/>
    <n v="0.33087742799732084"/>
    <n v="2.6441574290653918E-4"/>
    <n v="3.0143394691345471E-2"/>
  </r>
  <r>
    <n v="231076383"/>
    <x v="15"/>
    <x v="79"/>
    <s v="Q2"/>
    <d v="1899-12-30T13:09:00"/>
    <d v="1899-12-30T15:39:00"/>
    <d v="1899-12-30T02:30:00"/>
    <n v="2"/>
    <n v="30"/>
    <n v="150"/>
    <n v="3"/>
    <n v="450"/>
    <m/>
    <s v="MANUALLY OPENED TRANSFORMER FUSES P99233 PLACER ST-REPLACE OPEN WIRE"/>
    <x v="0"/>
    <x v="0"/>
    <s v="Review Complete"/>
    <x v="0"/>
    <s v="North Lake"/>
    <n v="5"/>
    <x v="0"/>
    <n v="5"/>
    <n v="49165"/>
    <n v="4479"/>
    <n v="6.6979236436704619E-4"/>
    <n v="0.10046885465505694"/>
    <n v="6.1019017593816737E-5"/>
    <n v="9.1528526390725114E-3"/>
  </r>
  <r>
    <n v="231076388"/>
    <x v="15"/>
    <x v="79"/>
    <s v="Q2"/>
    <d v="1899-12-30T13:19:00"/>
    <d v="1899-12-30T15:25:00"/>
    <d v="1899-12-30T02:06:00"/>
    <n v="2"/>
    <n v="6"/>
    <n v="126"/>
    <n v="9"/>
    <n v="1134"/>
    <m/>
    <s v="MANUALLY OPENED TRANSFORMER FUSES P99236 PLACER ST-REPLACE OPEN WIRE"/>
    <x v="0"/>
    <x v="0"/>
    <s v="Review Complete"/>
    <x v="0"/>
    <s v="North Lake"/>
    <n v="5"/>
    <x v="0"/>
    <n v="5"/>
    <n v="49165"/>
    <n v="4479"/>
    <n v="2.0093770931011385E-3"/>
    <n v="0.25318151373074349"/>
    <n v="1.8305705278145022E-4"/>
    <n v="2.3065188650462729E-2"/>
  </r>
  <r>
    <n v="120049672"/>
    <x v="8"/>
    <x v="80"/>
    <s v="Q2"/>
    <d v="1899-12-30T01:15:04"/>
    <d v="1899-12-30T07:02:22"/>
    <d v="1899-12-30T05:47:00"/>
    <n v="5"/>
    <n v="47"/>
    <n v="347.28"/>
    <n v="921"/>
    <n v="68073"/>
    <s v="SOUTH LAKE TAHOE"/>
    <s v="MANUALLY OPENED PTR 3300-R3 FOR PLANNED WORK P111401 REPLACEMENT.  MANUALLY OPENED 33M58 DISC.  SWITCHING TO RESTORE FROM 33-34-T1 DURING WORK."/>
    <x v="0"/>
    <x v="0"/>
    <s v="Review Complete"/>
    <x v="0"/>
    <s v="South Lake"/>
    <n v="5"/>
    <x v="0"/>
    <n v="6"/>
    <n v="49165"/>
    <n v="3628"/>
    <n v="0.25385887541345092"/>
    <n v="18.763230429988976"/>
    <n v="1.873283840130174E-2"/>
    <n v="1.3845825282212956"/>
  </r>
  <r>
    <n v="120049712"/>
    <x v="15"/>
    <x v="80"/>
    <s v="Q2"/>
    <d v="1899-12-30T11:06:00"/>
    <d v="1899-12-30T12:50:00"/>
    <d v="1899-12-30T01:44:00"/>
    <n v="1"/>
    <n v="44"/>
    <n v="104"/>
    <n v="8"/>
    <n v="832.19999999999902"/>
    <m/>
    <s v="MANUALLY OPENED TRANSFORMER FUSE P73389 OLYMPIC DR-REPLACE OPEN WIRE"/>
    <x v="0"/>
    <x v="0"/>
    <s v="Review Complete"/>
    <x v="0"/>
    <s v="North Lake"/>
    <n v="5"/>
    <x v="0"/>
    <n v="6"/>
    <n v="49165"/>
    <n v="4479"/>
    <n v="1.7861129716454567E-3"/>
    <n v="0.18580040187541841"/>
    <n v="1.6271738025017796E-4"/>
    <n v="1.6926675480524744E-2"/>
  </r>
  <r>
    <n v="120049734"/>
    <x v="15"/>
    <x v="80"/>
    <s v="Q2"/>
    <d v="1899-12-30T12:56:00"/>
    <d v="1899-12-30T15:25:00"/>
    <d v="1899-12-30T02:29:00"/>
    <n v="2"/>
    <n v="29"/>
    <n v="149"/>
    <n v="9"/>
    <n v="1341"/>
    <m/>
    <s v="MANUALLY OPENED TRANSFORMER FUSE P77266 OLYMPIC DR-REPLACE OPEN WIRE"/>
    <x v="0"/>
    <x v="0"/>
    <s v="Review Complete"/>
    <x v="0"/>
    <s v="North Lake"/>
    <n v="5"/>
    <x v="0"/>
    <n v="6"/>
    <n v="49165"/>
    <n v="4479"/>
    <n v="2.0093770931011385E-3"/>
    <n v="0.29939718687206968"/>
    <n v="1.8305705278145022E-4"/>
    <n v="2.7275500864436083E-2"/>
  </r>
  <r>
    <n v="120049735"/>
    <x v="15"/>
    <x v="80"/>
    <s v="Q2"/>
    <d v="1899-12-30T13:00:00"/>
    <d v="1899-12-30T15:37:00"/>
    <d v="1899-12-30T02:37:00"/>
    <n v="2"/>
    <n v="37"/>
    <n v="157"/>
    <n v="12"/>
    <n v="1884"/>
    <m/>
    <s v="MANUALLY OPENED TRANSFORMER FUSE P77269 OLYMPIC DR-REPLACE OPEN WIRE"/>
    <x v="0"/>
    <x v="0"/>
    <s v="Review Complete"/>
    <x v="0"/>
    <s v="North Lake"/>
    <n v="5"/>
    <x v="0"/>
    <n v="6"/>
    <n v="49165"/>
    <n v="4479"/>
    <n v="2.6791694574681848E-3"/>
    <n v="0.420629604822505"/>
    <n v="2.4407607037526695E-4"/>
    <n v="3.8319943048916914E-2"/>
  </r>
  <r>
    <n v="231077961"/>
    <x v="15"/>
    <x v="80"/>
    <s v="Q2"/>
    <d v="1899-12-30T15:48:00"/>
    <d v="1899-12-30T18:24:00"/>
    <d v="1899-12-30T02:36:00"/>
    <n v="2"/>
    <n v="36"/>
    <n v="156"/>
    <n v="17"/>
    <n v="2652"/>
    <m/>
    <s v="MANUALLY OPENED TRANSFORMER FUSE P269681 OLYMPIC DR-REPLACE OPEN WIRE"/>
    <x v="0"/>
    <x v="0"/>
    <s v="Review Complete"/>
    <x v="0"/>
    <s v="North Lake"/>
    <n v="5"/>
    <x v="0"/>
    <n v="6"/>
    <n v="49165"/>
    <n v="4479"/>
    <n v="3.7954900647465951E-3"/>
    <n v="0.59209645010046885"/>
    <n v="3.4577443303162821E-4"/>
    <n v="5.3940811552933995E-2"/>
  </r>
  <r>
    <n v="120049911"/>
    <x v="15"/>
    <x v="81"/>
    <s v="Q2"/>
    <d v="1899-12-30T16:01:00"/>
    <d v="1899-12-30T20:45:00"/>
    <d v="1899-12-30T04:44:00"/>
    <n v="4"/>
    <n v="44"/>
    <n v="284"/>
    <n v="42"/>
    <n v="11928"/>
    <s v="TAHOMA"/>
    <s v="BLOWN 15 AMP LINE FUSES P216281 2ND AVE-TREE FELL ONTO PRIMARY P216285 DURING VEGETATION CLEARING"/>
    <x v="2"/>
    <x v="15"/>
    <s v="Review Complete"/>
    <x v="2"/>
    <s v="North Lake"/>
    <n v="5"/>
    <x v="0"/>
    <n v="7"/>
    <n v="49165"/>
    <n v="4479"/>
    <n v="9.3770931011386473E-3"/>
    <n v="2.6630944407233756"/>
    <n v="8.5426624631343439E-4"/>
    <n v="0.24261161395301536"/>
  </r>
  <r>
    <n v="231078791"/>
    <x v="23"/>
    <x v="81"/>
    <s v="Q2"/>
    <d v="1899-12-30T22:21:00"/>
    <d v="1899-12-30T02:05:00"/>
    <d v="1899-12-30T03:44:00"/>
    <n v="3"/>
    <n v="44"/>
    <n v="224"/>
    <n v="3"/>
    <n v="672"/>
    <s v="TRUCKEE"/>
    <s v="BLOWN 15 AMP LINE FUSE P224058 RIVER RD-SQUIRREL CONTACT, DURING PATROL, A BROKEN CROSSARM P29394 RIVER RD WAS FOUND"/>
    <x v="3"/>
    <x v="3"/>
    <s v="Review Complete"/>
    <x v="1"/>
    <s v="North Lake"/>
    <n v="5"/>
    <x v="0"/>
    <n v="7"/>
    <n v="49165"/>
    <n v="151"/>
    <n v="1.9867549668874173E-2"/>
    <n v="4.4503311258278142"/>
    <n v="6.1019017593816737E-5"/>
    <n v="1.366825994101495E-2"/>
  </r>
  <r>
    <n v="120050015"/>
    <x v="30"/>
    <x v="82"/>
    <s v="Q2"/>
    <d v="1899-12-30T11:00:00"/>
    <d v="1899-12-30T12:52:00"/>
    <d v="1899-12-30T01:52:00"/>
    <n v="1"/>
    <n v="52"/>
    <n v="112"/>
    <n v="9"/>
    <n v="1008"/>
    <m/>
    <s v="MANUALLY OPENED TRANSFORMER FUSE P236658 N RIDGE DR-REPLACE OPEN WIRE"/>
    <x v="0"/>
    <x v="0"/>
    <s v="Review Complete"/>
    <x v="0"/>
    <s v="North Lake"/>
    <n v="5"/>
    <x v="0"/>
    <n v="2"/>
    <n v="49165"/>
    <n v="2902"/>
    <n v="3.1013094417643005E-3"/>
    <n v="0.34734665747760163"/>
    <n v="1.8305705278145022E-4"/>
    <n v="2.0502389911522423E-2"/>
  </r>
  <r>
    <n v="120050016"/>
    <x v="30"/>
    <x v="82"/>
    <s v="Q2"/>
    <d v="1899-12-30T11:00:00"/>
    <d v="1899-12-30T12:50:00"/>
    <d v="1899-12-30T01:50:00"/>
    <n v="1"/>
    <n v="50"/>
    <n v="110"/>
    <n v="6"/>
    <n v="660"/>
    <m/>
    <s v="MANUALLY OPENED TRANSFORMER FUSE P96794 N RIDGE DR-REPLACE OPEN WIRE"/>
    <x v="0"/>
    <x v="0"/>
    <s v="Review Complete"/>
    <x v="0"/>
    <s v="North Lake"/>
    <n v="5"/>
    <x v="0"/>
    <n v="2"/>
    <n v="49165"/>
    <n v="2902"/>
    <n v="2.0675396278428669E-3"/>
    <n v="0.22742935906271536"/>
    <n v="1.2203803518763347E-4"/>
    <n v="1.3424183870639683E-2"/>
  </r>
  <r>
    <n v="120050033"/>
    <x v="17"/>
    <x v="82"/>
    <s v="Q2"/>
    <d v="1899-12-30T11:57:00"/>
    <d v="1899-12-30T13:33:00"/>
    <d v="1899-12-30T01:36:00"/>
    <n v="1"/>
    <n v="36"/>
    <n v="96"/>
    <n v="14"/>
    <n v="1344"/>
    <m/>
    <s v="MANUALLY OPENED TRANSFORMER FUSE P115872 BEAR CREEK DR-REPLACE OPEN WIRE"/>
    <x v="0"/>
    <x v="0"/>
    <s v="Review Complete"/>
    <x v="0"/>
    <s v="North Lake"/>
    <n v="5"/>
    <x v="0"/>
    <n v="2"/>
    <n v="49165"/>
    <n v="743"/>
    <n v="1.8842530282637954E-2"/>
    <n v="1.8088829071332435"/>
    <n v="2.8475541543781146E-4"/>
    <n v="2.7336519882029901E-2"/>
  </r>
  <r>
    <n v="231079063"/>
    <x v="30"/>
    <x v="82"/>
    <s v="Q2"/>
    <d v="1899-12-30T13:08:00"/>
    <d v="1899-12-30T14:38:00"/>
    <d v="1899-12-30T01:30:00"/>
    <n v="1"/>
    <n v="30"/>
    <n v="90"/>
    <n v="8"/>
    <n v="720"/>
    <m/>
    <s v="MANUALLY OPENED TRANSFORMER FUSE P292097 N RIDGE DR-REPLACE OPEN WIRE"/>
    <x v="0"/>
    <x v="0"/>
    <s v="Review Complete"/>
    <x v="0"/>
    <s v="North Lake"/>
    <n v="5"/>
    <x v="0"/>
    <n v="2"/>
    <n v="49165"/>
    <n v="2902"/>
    <n v="2.7567195037904893E-3"/>
    <n v="0.24810475534114404"/>
    <n v="1.6271738025017796E-4"/>
    <n v="1.4644564222516018E-2"/>
  </r>
  <r>
    <n v="120050065"/>
    <x v="17"/>
    <x v="82"/>
    <s v="Q2"/>
    <d v="1899-12-30T14:19:00"/>
    <d v="1899-12-30T16:29:00"/>
    <d v="1899-12-30T02:10:00"/>
    <n v="2"/>
    <n v="10"/>
    <n v="130"/>
    <n v="10"/>
    <n v="1300.2"/>
    <m/>
    <s v="MANUALLY OPENED TRANSFORMER FUSE P206081 BEAR CREEK DR-REPLACE OPEN WIRE"/>
    <x v="0"/>
    <x v="0"/>
    <s v="Review Complete"/>
    <x v="0"/>
    <s v="North Lake"/>
    <n v="5"/>
    <x v="0"/>
    <n v="2"/>
    <n v="49165"/>
    <n v="743"/>
    <n v="1.3458950201884253E-2"/>
    <n v="1.7499327052489906"/>
    <n v="2.0339672531272246E-4"/>
    <n v="2.6445642225160177E-2"/>
  </r>
  <r>
    <n v="120050064"/>
    <x v="30"/>
    <x v="82"/>
    <s v="Q2"/>
    <d v="1899-12-30T14:48:00"/>
    <d v="1899-12-30T17:00:00"/>
    <d v="1899-12-30T02:12:00"/>
    <n v="2"/>
    <n v="12"/>
    <n v="132"/>
    <n v="11"/>
    <n v="1452"/>
    <m/>
    <s v="MANUALLY OPENED TRANSFORMER FUSE P292095 N RIDGE DR-REPLACE OPEN WIRE"/>
    <x v="0"/>
    <x v="0"/>
    <s v="Review Complete"/>
    <x v="0"/>
    <s v="North Lake"/>
    <n v="5"/>
    <x v="0"/>
    <n v="2"/>
    <n v="49165"/>
    <n v="2902"/>
    <n v="3.7904893177119229E-3"/>
    <n v="0.50034458993797382"/>
    <n v="2.2373639784399471E-4"/>
    <n v="2.9533204515407301E-2"/>
  </r>
  <r>
    <n v="231079223"/>
    <x v="30"/>
    <x v="83"/>
    <s v="Q2"/>
    <d v="1899-12-30T11:00:00"/>
    <d v="1899-12-30T13:08:00"/>
    <d v="1899-12-30T02:08:00"/>
    <n v="2"/>
    <n v="8"/>
    <n v="128"/>
    <n v="8"/>
    <n v="1024.2"/>
    <m/>
    <s v="MANUALLY OPENED TRANSFORMER FUSES P281583 WILDCHERRY LN-REPLACE OPEN WIRE"/>
    <x v="0"/>
    <x v="0"/>
    <s v="Review Complete"/>
    <x v="0"/>
    <s v="North Lake"/>
    <n v="5"/>
    <x v="0"/>
    <n v="3"/>
    <n v="49165"/>
    <n v="2902"/>
    <n v="2.7567195037904893E-3"/>
    <n v="0.35292901447277741"/>
    <n v="1.6271738025017796E-4"/>
    <n v="2.0831892606529036E-2"/>
  </r>
  <r>
    <n v="231079227"/>
    <x v="30"/>
    <x v="83"/>
    <s v="Q2"/>
    <d v="1899-12-30T11:00:00"/>
    <d v="1899-12-30T13:08:00"/>
    <d v="1899-12-30T02:08:00"/>
    <n v="2"/>
    <n v="8"/>
    <n v="128"/>
    <n v="8"/>
    <n v="1024.2"/>
    <m/>
    <s v="MANUALLY OPENED TRANSFORMER FUSES P292094 WILDCHERRY LN-REPLACE OPEN WIRE"/>
    <x v="0"/>
    <x v="0"/>
    <s v="Review Complete"/>
    <x v="0"/>
    <s v="North Lake"/>
    <n v="5"/>
    <x v="0"/>
    <n v="3"/>
    <n v="49165"/>
    <n v="2902"/>
    <n v="2.7567195037904893E-3"/>
    <n v="0.35292901447277741"/>
    <n v="1.6271738025017796E-4"/>
    <n v="2.0831892606529036E-2"/>
  </r>
  <r>
    <n v="231079236"/>
    <x v="30"/>
    <x v="83"/>
    <s v="Q2"/>
    <d v="1899-12-30T11:06:00"/>
    <d v="1899-12-30T13:32:00"/>
    <d v="1899-12-30T02:26:00"/>
    <n v="2"/>
    <n v="26"/>
    <n v="146"/>
    <n v="12"/>
    <n v="1752"/>
    <m/>
    <s v="MANUALLY OPENED TRANSFORMER FUSES P81466 WOODCHUCK DR-REPLACE OPEN WIRE"/>
    <x v="0"/>
    <x v="0"/>
    <s v="Review Complete"/>
    <x v="0"/>
    <s v="North Lake"/>
    <n v="5"/>
    <x v="0"/>
    <n v="3"/>
    <n v="49165"/>
    <n v="2902"/>
    <n v="4.1350792556857337E-3"/>
    <n v="0.60372157133011717"/>
    <n v="2.4407607037526695E-4"/>
    <n v="3.5635106274788976E-2"/>
  </r>
  <r>
    <n v="231079242"/>
    <x v="30"/>
    <x v="83"/>
    <s v="Q2"/>
    <d v="1899-12-30T11:06:00"/>
    <d v="1899-12-30T13:32:00"/>
    <d v="1899-12-30T02:26:00"/>
    <n v="2"/>
    <n v="26"/>
    <n v="146"/>
    <n v="17"/>
    <n v="2482.1999999999998"/>
    <m/>
    <s v="MANUALLY OPENED TRANSFORMER FUSES P81468 WOODCHUCK DR-REPLACE OPEN WIRE"/>
    <x v="0"/>
    <x v="0"/>
    <s v="Review Complete"/>
    <x v="0"/>
    <s v="North Lake"/>
    <n v="5"/>
    <x v="0"/>
    <n v="3"/>
    <n v="49165"/>
    <n v="2902"/>
    <n v="5.8580289455547902E-3"/>
    <n v="0.85534114403859396"/>
    <n v="3.4577443303162821E-4"/>
    <n v="5.0487135157123969E-2"/>
  </r>
  <r>
    <n v="120050240"/>
    <x v="30"/>
    <x v="84"/>
    <s v="Q2"/>
    <d v="1899-12-30T11:03:00"/>
    <d v="1899-12-30T14:24:00"/>
    <d v="1899-12-30T03:21:00"/>
    <n v="3"/>
    <n v="21"/>
    <n v="201"/>
    <n v="8"/>
    <n v="1608"/>
    <m/>
    <s v="MANUALLY OPENED TRANSFORMER FUSE P61481 TERRACE AVE-REPLACE OPEN WIRE"/>
    <x v="0"/>
    <x v="0"/>
    <s v="Review Complete"/>
    <x v="0"/>
    <s v="North Lake"/>
    <n v="5"/>
    <x v="0"/>
    <n v="4"/>
    <n v="49165"/>
    <n v="2902"/>
    <n v="2.7567195037904893E-3"/>
    <n v="0.55410062026188833"/>
    <n v="1.6271738025017796E-4"/>
    <n v="3.2706193430285774E-2"/>
  </r>
  <r>
    <n v="120050238"/>
    <x v="4"/>
    <x v="84"/>
    <s v="Q2"/>
    <d v="1899-12-30T11:04:00"/>
    <d v="1899-12-30T18:00:00"/>
    <d v="1899-12-30T06:56:00"/>
    <n v="6"/>
    <n v="56"/>
    <n v="416"/>
    <n v="56"/>
    <n v="23296.199999999899"/>
    <s v="PORTOLA"/>
    <s v="MANUALLY OPENED 140A FUSES P193853 TO LIFT TAPS AT P193849 FOR RT CLEARANCE# 1061 - MAINTENANCE POLE AND CROSS ARM REPLACEMENTS"/>
    <x v="0"/>
    <x v="0"/>
    <s v="Review Complete"/>
    <x v="0"/>
    <s v="North Lake"/>
    <n v="5"/>
    <x v="0"/>
    <n v="4"/>
    <n v="49165"/>
    <n v="1214"/>
    <n v="4.6128500823723231E-2"/>
    <n v="19.189621087314578"/>
    <n v="1.1390216617512459E-3"/>
    <n v="0.47383707922302243"/>
  </r>
  <r>
    <n v="120050239"/>
    <x v="30"/>
    <x v="84"/>
    <s v="Q2"/>
    <d v="1899-12-30T11:10:00"/>
    <d v="1899-12-30T14:20:00"/>
    <d v="1899-12-30T03:10:00"/>
    <n v="3"/>
    <n v="10"/>
    <n v="190"/>
    <n v="7"/>
    <n v="1330.2"/>
    <m/>
    <s v="MANUALLY OPENED TRANSFORMER FUSE P45306 TERRACE AVE-REPLACE OPEN WIRE"/>
    <x v="0"/>
    <x v="0"/>
    <s v="Review Complete"/>
    <x v="0"/>
    <s v="North Lake"/>
    <n v="5"/>
    <x v="0"/>
    <n v="4"/>
    <n v="49165"/>
    <n v="2902"/>
    <n v="2.4121295658166781E-3"/>
    <n v="0.45837353549276361"/>
    <n v="1.4237770771890573E-4"/>
    <n v="2.7055832401098344E-2"/>
  </r>
  <r>
    <n v="231079471"/>
    <x v="30"/>
    <x v="84"/>
    <s v="Q2"/>
    <d v="1899-12-30T14:54:00"/>
    <d v="1899-12-30T16:11:00"/>
    <d v="1899-12-30T01:17:00"/>
    <n v="1"/>
    <n v="17"/>
    <n v="77"/>
    <n v="9"/>
    <n v="693"/>
    <m/>
    <s v="MANUALLY OPENED TRANSFORMER FUSE P68501 NEVADA ST-REPLACE OPEN WIRE"/>
    <x v="0"/>
    <x v="0"/>
    <s v="Review Complete"/>
    <x v="0"/>
    <s v="North Lake"/>
    <n v="5"/>
    <x v="0"/>
    <n v="4"/>
    <n v="49165"/>
    <n v="2902"/>
    <n v="3.1013094417643005E-3"/>
    <n v="0.23880082701585115"/>
    <n v="1.8305705278145022E-4"/>
    <n v="1.4095393064171667E-2"/>
  </r>
  <r>
    <n v="231079492"/>
    <x v="30"/>
    <x v="84"/>
    <s v="Q2"/>
    <d v="1899-12-30T16:23:00"/>
    <d v="1899-12-30T17:09:00"/>
    <d v="1899-12-30T00:46:00"/>
    <n v="0"/>
    <n v="46"/>
    <n v="46"/>
    <n v="6"/>
    <n v="276"/>
    <m/>
    <s v="MANUALLY OPENED TRANSFORMER FUSE P68504 NEVADA ST-REPLACE OPEN WIRE"/>
    <x v="0"/>
    <x v="0"/>
    <s v="Review Complete"/>
    <x v="0"/>
    <s v="North Lake"/>
    <n v="5"/>
    <x v="0"/>
    <n v="4"/>
    <n v="49165"/>
    <n v="2902"/>
    <n v="2.0675396278428669E-3"/>
    <n v="9.510682288077188E-2"/>
    <n v="1.2203803518763347E-4"/>
    <n v="5.6137496186311397E-3"/>
  </r>
  <r>
    <n v="120050291"/>
    <x v="13"/>
    <x v="84"/>
    <s v="Q2"/>
    <d v="1899-12-30T19:35:52"/>
    <d v="1899-12-30T06:35:48"/>
    <d v="1899-12-30T10:59:00"/>
    <n v="10"/>
    <n v="59"/>
    <n v="659.95"/>
    <n v="263"/>
    <n v="89980.800000000003"/>
    <s v="TAHOE CITY"/>
    <s v="BLOWN 40A RISER FUSE (1 OF 3) P140177 LAKE FOREST RD - MANUALLY OPENED OTHER TWO FUSES - MADE OPEN AT GLEN BAIRD - FAILED CABLE ON GLEN BAIRD AT VAULT 1791"/>
    <x v="1"/>
    <x v="5"/>
    <s v="Review Complete"/>
    <x v="1"/>
    <s v="North Lake"/>
    <n v="5"/>
    <x v="0"/>
    <n v="4"/>
    <n v="49165"/>
    <n v="3188"/>
    <n v="8.249686323713927E-2"/>
    <n v="28.224843161856963"/>
    <n v="5.3493338757246009E-3"/>
    <n v="1.8301800061019018"/>
  </r>
  <r>
    <n v="120050293"/>
    <x v="10"/>
    <x v="84"/>
    <s v="Q2"/>
    <d v="1899-12-30T23:16:00"/>
    <d v="1899-12-30T05:25:49"/>
    <d v="1899-12-30T06:09:00"/>
    <n v="6"/>
    <n v="9"/>
    <n v="369.8"/>
    <n v="544"/>
    <n v="201180"/>
    <s v="SOUTH LAKE TAHOE"/>
    <s v="MANUALLY OPENED VFI-903-75 'B' POS L/B AT VENICE DR FOR REPLACEMENT OF OS-900 WITH LJE"/>
    <x v="0"/>
    <x v="0"/>
    <s v="Review Complete"/>
    <x v="0"/>
    <s v="South Lake"/>
    <n v="5"/>
    <x v="0"/>
    <n v="4"/>
    <n v="49165"/>
    <n v="3851"/>
    <n v="0.14126200986756687"/>
    <n v="52.240976369774081"/>
    <n v="1.1064781857012103E-2"/>
    <n v="4.0919353198413502"/>
  </r>
  <r>
    <n v="231079599"/>
    <x v="30"/>
    <x v="85"/>
    <s v="Q2"/>
    <d v="1899-12-30T11:56:00"/>
    <d v="1899-12-30T14:05:00"/>
    <d v="1899-12-30T02:09:00"/>
    <n v="2"/>
    <n v="9"/>
    <n v="129"/>
    <n v="7"/>
    <n v="903"/>
    <m/>
    <s v="MANUALLY OPENED P291799 REPLACE OPEN WIRE - PLANNED OUTAGE"/>
    <x v="0"/>
    <x v="0"/>
    <s v="Review Complete"/>
    <x v="0"/>
    <s v="North Lake"/>
    <n v="5"/>
    <x v="0"/>
    <n v="5"/>
    <n v="49165"/>
    <n v="2902"/>
    <n v="2.4121295658166781E-3"/>
    <n v="0.3111647139903515"/>
    <n v="1.4237770771890573E-4"/>
    <n v="1.8366724295738837E-2"/>
  </r>
  <r>
    <n v="231079602"/>
    <x v="30"/>
    <x v="85"/>
    <s v="Q2"/>
    <d v="1899-12-30T12:00:00"/>
    <d v="1899-12-30T14:05:00"/>
    <d v="1899-12-30T02:05:00"/>
    <n v="2"/>
    <n v="5"/>
    <n v="125"/>
    <n v="7"/>
    <n v="874.8"/>
    <m/>
    <s v="MANUALLY OPENED P232345  REPLACE OPEN WIRE - PLANNED OUTAGE"/>
    <x v="0"/>
    <x v="0"/>
    <s v="Review Complete"/>
    <x v="0"/>
    <s v="North Lake"/>
    <n v="5"/>
    <x v="0"/>
    <n v="5"/>
    <n v="49165"/>
    <n v="2902"/>
    <n v="2.4121295658166781E-3"/>
    <n v="0.30144727773948998"/>
    <n v="1.4237770771890573E-4"/>
    <n v="1.779314553035696E-2"/>
  </r>
  <r>
    <n v="120050416"/>
    <x v="30"/>
    <x v="86"/>
    <s v="Q2"/>
    <d v="1899-12-30T11:18:00"/>
    <d v="1899-12-30T13:15:00"/>
    <d v="1899-12-30T01:57:00"/>
    <n v="1"/>
    <n v="57"/>
    <n v="117"/>
    <n v="2"/>
    <n v="234"/>
    <m/>
    <s v="MANUALLY OPENED TRANSFORMER FUSE P183396 MOUNTAIN CIR-REPLACE OPEN WIRE"/>
    <x v="0"/>
    <x v="0"/>
    <s v="Review Complete"/>
    <x v="0"/>
    <s v="North Lake"/>
    <n v="5"/>
    <x v="0"/>
    <n v="6"/>
    <n v="49165"/>
    <n v="2902"/>
    <n v="6.8917987594762232E-4"/>
    <n v="8.0634045485871816E-2"/>
    <n v="4.0679345062544491E-5"/>
    <n v="4.7594833723177054E-3"/>
  </r>
  <r>
    <n v="120050417"/>
    <x v="30"/>
    <x v="86"/>
    <s v="Q2"/>
    <d v="1899-12-30T11:26:00"/>
    <d v="1899-12-30T13:25:00"/>
    <d v="1899-12-30T01:59:00"/>
    <n v="1"/>
    <n v="59"/>
    <n v="119"/>
    <n v="3"/>
    <n v="357"/>
    <m/>
    <s v="MANUALLY OPENED TRANSFORMER FUSE P183397 MOUNTAIN CIR-REPLACE OPEN WIRE"/>
    <x v="0"/>
    <x v="0"/>
    <s v="Review Complete"/>
    <x v="0"/>
    <s v="North Lake"/>
    <n v="5"/>
    <x v="0"/>
    <n v="6"/>
    <n v="49165"/>
    <n v="2902"/>
    <n v="1.0337698139214334E-3"/>
    <n v="0.12301860785665059"/>
    <n v="6.1019017593816737E-5"/>
    <n v="7.2612630936641923E-3"/>
  </r>
  <r>
    <n v="231079745"/>
    <x v="9"/>
    <x v="86"/>
    <s v="Q2"/>
    <d v="1899-12-30T11:50:00"/>
    <d v="1899-12-30T12:00:00"/>
    <d v="1899-12-30T00:10:00"/>
    <n v="0"/>
    <n v="10"/>
    <n v="10"/>
    <n v="14"/>
    <n v="139.80000000000001"/>
    <m/>
    <s v="MANUALLY OPENED TRANSFORMER FUSES P192841 LAKEVIEW AVE-LOAD BALANCING"/>
    <x v="0"/>
    <x v="0"/>
    <s v="Review Complete"/>
    <x v="0"/>
    <s v="South Lake"/>
    <n v="5"/>
    <x v="0"/>
    <n v="6"/>
    <n v="49165"/>
    <n v="2411"/>
    <n v="5.8067192036499382E-3"/>
    <n v="5.7984238905018672E-2"/>
    <n v="2.8475541543781146E-4"/>
    <n v="2.8434862198718604E-3"/>
  </r>
  <r>
    <n v="231079754"/>
    <x v="9"/>
    <x v="86"/>
    <s v="Q2"/>
    <d v="1899-12-30T12:05:00"/>
    <d v="1899-12-30T12:11:00"/>
    <d v="1899-12-30T00:06:00"/>
    <n v="0"/>
    <n v="6"/>
    <n v="6"/>
    <n v="23"/>
    <n v="138"/>
    <m/>
    <s v="MANUALLY OPENED TRANSFORMER FUSES P192985 LAKEVIEW AVE-LOAD BALANCING"/>
    <x v="0"/>
    <x v="0"/>
    <s v="Review Complete"/>
    <x v="0"/>
    <s v="South Lake"/>
    <n v="5"/>
    <x v="0"/>
    <n v="6"/>
    <n v="49165"/>
    <n v="2411"/>
    <n v="9.53961012028204E-3"/>
    <n v="5.7237660721692243E-2"/>
    <n v="4.6781246821926166E-4"/>
    <n v="2.8068748093155699E-3"/>
  </r>
  <r>
    <n v="231079763"/>
    <x v="9"/>
    <x v="86"/>
    <s v="Q2"/>
    <d v="1899-12-30T12:15:00"/>
    <d v="1899-12-30T12:31:00"/>
    <d v="1899-12-30T00:16:00"/>
    <n v="0"/>
    <n v="16"/>
    <n v="16"/>
    <n v="12"/>
    <n v="192"/>
    <m/>
    <s v="MANUALLY OPENED TRANSFORMER FUSES P293178 LAKEVIEW AVE-LOAD BALANCING"/>
    <x v="0"/>
    <x v="0"/>
    <s v="Review Complete"/>
    <x v="0"/>
    <s v="South Lake"/>
    <n v="5"/>
    <x v="0"/>
    <n v="6"/>
    <n v="49165"/>
    <n v="2411"/>
    <n v="4.9771878888428042E-3"/>
    <n v="7.9635006221484866E-2"/>
    <n v="2.4407607037526695E-4"/>
    <n v="3.9052171260042711E-3"/>
  </r>
  <r>
    <n v="231079769"/>
    <x v="9"/>
    <x v="86"/>
    <s v="Q2"/>
    <d v="1899-12-30T12:38:00"/>
    <d v="1899-12-30T12:56:00"/>
    <d v="1899-12-30T00:18:00"/>
    <n v="0"/>
    <n v="18"/>
    <n v="18"/>
    <n v="23"/>
    <n v="414"/>
    <m/>
    <s v="MANUALLY OPENED TRANSFORMER FUSES P2904458 SAN FRANSICO AVE-LOAD BALANCING"/>
    <x v="0"/>
    <x v="0"/>
    <s v="Review Complete"/>
    <x v="0"/>
    <s v="South Lake"/>
    <n v="5"/>
    <x v="0"/>
    <n v="6"/>
    <n v="49165"/>
    <n v="2411"/>
    <n v="9.53961012028204E-3"/>
    <n v="0.17171298216507674"/>
    <n v="4.6781246821926166E-4"/>
    <n v="8.4206244279467109E-3"/>
  </r>
  <r>
    <n v="120050482"/>
    <x v="7"/>
    <x v="87"/>
    <s v="Q2"/>
    <d v="1899-12-30T18:38:00"/>
    <d v="1899-12-30T00:02:18"/>
    <d v="1899-12-30T05:24:00"/>
    <n v="5"/>
    <n v="24"/>
    <n v="324.3"/>
    <n v="1"/>
    <n v="324.60000000000002"/>
    <s v="PORTOLA"/>
    <s v="BLOWN FUSE P281378 PARK ST-FAILED CUTOUTS"/>
    <x v="1"/>
    <x v="5"/>
    <s v="Review Complete"/>
    <x v="1"/>
    <s v="North Lake"/>
    <n v="5"/>
    <x v="0"/>
    <n v="7"/>
    <n v="49165"/>
    <n v="748"/>
    <n v="1.3368983957219251E-3"/>
    <n v="0.43395721925133696"/>
    <n v="2.0339672531272246E-5"/>
    <n v="6.602257703650972E-3"/>
  </r>
  <r>
    <n v="120050557"/>
    <x v="12"/>
    <x v="88"/>
    <s v="Q2"/>
    <d v="1899-12-30T17:10:00"/>
    <d v="1899-12-30T17:21:42"/>
    <d v="1899-12-30T00:11:00"/>
    <n v="0"/>
    <n v="11"/>
    <n v="11.7"/>
    <n v="264"/>
    <n v="3074.4"/>
    <s v="SOUTH LAKE TAHOE"/>
    <s v="MANUALLY OPENED 3400-R2 DUE TO 'A' PHASE OFF OF LOW SIDE OF RECLOSER - MANUALLY OPENED 3400-R1 TO SAFELY BYPASS 3400-R1"/>
    <x v="1"/>
    <x v="5"/>
    <s v="Review Complete"/>
    <x v="1"/>
    <s v="South Lake"/>
    <n v="5"/>
    <x v="0"/>
    <n v="1"/>
    <n v="49165"/>
    <n v="4066"/>
    <n v="6.4928676832267579E-2"/>
    <n v="0.75612395474667982"/>
    <n v="5.3696735482558731E-3"/>
    <n v="6.2532289230143395E-2"/>
  </r>
  <r>
    <n v="120050564"/>
    <x v="16"/>
    <x v="88"/>
    <s v="Q2"/>
    <d v="1899-12-30T19:53:00"/>
    <d v="1899-12-30T23:10:00"/>
    <d v="1899-12-30T03:17:00"/>
    <n v="3"/>
    <n v="17"/>
    <n v="197"/>
    <n v="1"/>
    <n v="196.79999999999899"/>
    <s v="WALKER"/>
    <s v="BROKEN NEUTRAL AT THE TOP OF TRANSFORMER P264126 EASTSIDE LN"/>
    <x v="1"/>
    <x v="6"/>
    <s v="Review Complete"/>
    <x v="1"/>
    <s v="South Lake"/>
    <n v="5"/>
    <x v="0"/>
    <n v="1"/>
    <n v="49165"/>
    <n v="727"/>
    <n v="1.375515818431912E-3"/>
    <n v="0.27070151306739887"/>
    <n v="2.0339672531272246E-5"/>
    <n v="4.0028475541543573E-3"/>
  </r>
  <r>
    <n v="120050572"/>
    <x v="20"/>
    <x v="88"/>
    <s v="Q2"/>
    <d v="1899-12-30T23:37:00"/>
    <d v="1899-12-30T07:45:30"/>
    <d v="1899-12-30T08:08:00"/>
    <n v="8"/>
    <n v="8"/>
    <n v="488.5"/>
    <n v="11"/>
    <n v="3708.6"/>
    <s v="TRUCKEE"/>
    <s v="BLOWN 20 AMP LINE FUSE P224119 LA MIRADA RD, TREE TOOK PRIMARY DOWN P239508 LA MIRADA RD"/>
    <x v="4"/>
    <x v="7"/>
    <s v="Review Complete"/>
    <x v="1"/>
    <s v="North Lake"/>
    <n v="5"/>
    <x v="0"/>
    <n v="1"/>
    <n v="49165"/>
    <n v="1234"/>
    <n v="8.9141004862236632E-3"/>
    <n v="3.0053484602917342"/>
    <n v="2.2373639784399471E-4"/>
    <n v="7.5431709549476256E-2"/>
  </r>
  <r>
    <n v="231080014"/>
    <x v="12"/>
    <x v="89"/>
    <s v="Q2"/>
    <d v="1899-12-30T01:00:00"/>
    <d v="1899-12-30T01:35:00"/>
    <d v="1899-12-30T00:35:00"/>
    <n v="0"/>
    <n v="35"/>
    <n v="35"/>
    <n v="6"/>
    <n v="210"/>
    <s v="SOUTH LAKE TAHOE"/>
    <s v="MANUALLY OPENED TRANSFORMER FUSE P135280 UPLANDS WAY-REPAIRED LOOSE CLAMPS"/>
    <x v="1"/>
    <x v="1"/>
    <s v="Review Complete"/>
    <x v="1"/>
    <s v="South Lake"/>
    <n v="5"/>
    <x v="0"/>
    <n v="2"/>
    <n v="49165"/>
    <n v="4066"/>
    <n v="1.4756517461878996E-3"/>
    <n v="5.1647811116576486E-2"/>
    <n v="1.2203803518763347E-4"/>
    <n v="4.2713312315671714E-3"/>
  </r>
  <r>
    <n v="231080031"/>
    <x v="12"/>
    <x v="89"/>
    <s v="Q2"/>
    <d v="1899-12-30T03:40:00"/>
    <d v="1899-12-30T16:20:10"/>
    <d v="1899-12-30T12:40:00"/>
    <n v="12"/>
    <n v="40"/>
    <n v="760.15"/>
    <n v="249"/>
    <n v="189277.19999999899"/>
    <s v="SOUTH LAKE TAHOE"/>
    <s v="3400-R3 PTR L/O -  TREE DOWN AT P286894 NEAR BALDWIN DR"/>
    <x v="4"/>
    <x v="7"/>
    <s v="Review Complete"/>
    <x v="1"/>
    <s v="South Lake"/>
    <n v="5"/>
    <x v="0"/>
    <n v="2"/>
    <n v="49165"/>
    <n v="4066"/>
    <n v="6.1239547466797835E-2"/>
    <n v="46.551205115592474"/>
    <n v="5.0645784602867897E-3"/>
    <n v="3.8498362656361027"/>
  </r>
  <r>
    <n v="120050576"/>
    <x v="11"/>
    <x v="89"/>
    <s v="Q2"/>
    <d v="1899-12-30T05:47:00"/>
    <d v="1899-12-30T11:25:00"/>
    <d v="1899-12-30T05:38:00"/>
    <n v="5"/>
    <n v="38"/>
    <n v="338"/>
    <n v="198"/>
    <n v="66924"/>
    <s v="SOUTH LAKE TAHOE"/>
    <s v="BLOWN 40K LINE FUSE P97024 RUFUS ALLEN BLVD-TREE DOWN, WIRE DOWN BETWEEN P62581 &amp;amp; P68528 PICKETT AVE"/>
    <x v="4"/>
    <x v="7"/>
    <s v="Review Complete"/>
    <x v="1"/>
    <s v="South Lake"/>
    <n v="5"/>
    <x v="0"/>
    <n v="2"/>
    <n v="49165"/>
    <n v="2530"/>
    <n v="7.8260869565217397E-2"/>
    <n v="26.452173913043477"/>
    <n v="4.0272551611919049E-3"/>
    <n v="1.3612122444828638"/>
  </r>
  <r>
    <n v="120050638"/>
    <x v="13"/>
    <x v="89"/>
    <s v="Q2"/>
    <d v="1899-12-30T10:05:38"/>
    <d v="1899-12-30T11:52:06"/>
    <d v="1899-12-30T01:46:00"/>
    <n v="1"/>
    <n v="46"/>
    <n v="106.48"/>
    <n v="31"/>
    <n v="3300.6"/>
    <s v="CARNELIAN BAY"/>
    <s v="BLOWN 20 AMP LINE FUSE P124671 RUMAR WAY-WIRES SLAPPED TOGETHER AT P295808 (FORMERLY P151349)"/>
    <x v="6"/>
    <x v="9"/>
    <s v="Review Complete"/>
    <x v="1"/>
    <s v="North Lake"/>
    <n v="5"/>
    <x v="0"/>
    <n v="2"/>
    <n v="49165"/>
    <n v="3188"/>
    <n v="9.7239648682559601E-3"/>
    <n v="1.0353199498117942"/>
    <n v="6.3052984846943968E-4"/>
    <n v="6.713312315671717E-2"/>
  </r>
  <r>
    <n v="120050655"/>
    <x v="0"/>
    <x v="89"/>
    <s v="Q2"/>
    <d v="1899-12-30T11:58:00"/>
    <d v="1899-12-30T16:00:00"/>
    <d v="1899-12-30T04:02:00"/>
    <n v="4"/>
    <n v="2"/>
    <n v="242"/>
    <n v="1"/>
    <n v="241.8"/>
    <s v="MARKLEEVILLE"/>
    <s v="BLOWN 15 AMP LINE FUSE P214638 CARSON RIVER RD-WIND"/>
    <x v="6"/>
    <x v="9"/>
    <s v="Review Complete"/>
    <x v="1"/>
    <s v="South Lake"/>
    <n v="5"/>
    <x v="0"/>
    <n v="2"/>
    <n v="49165"/>
    <n v="641"/>
    <n v="1.5600624024960999E-3"/>
    <n v="0.37722308892355694"/>
    <n v="2.0339672531272246E-5"/>
    <n v="4.9181328180616293E-3"/>
  </r>
  <r>
    <n v="120050665"/>
    <x v="16"/>
    <x v="89"/>
    <s v="Q2"/>
    <d v="1899-12-30T12:13:52"/>
    <d v="1899-12-30T19:15:00"/>
    <d v="1899-12-30T07:01:00"/>
    <n v="7"/>
    <n v="1"/>
    <n v="421.13"/>
    <n v="5"/>
    <n v="2105.4"/>
    <m/>
    <s v="BLOWN 20 AMP LINE FUSE P286952 US HWY 395-TREE LIMB ON WIRES"/>
    <x v="4"/>
    <x v="11"/>
    <s v="Review Complete"/>
    <x v="1"/>
    <s v="South Lake"/>
    <n v="5"/>
    <x v="0"/>
    <n v="2"/>
    <n v="49165"/>
    <n v="727"/>
    <n v="6.8775790921595595E-3"/>
    <n v="2.8960110041265477"/>
    <n v="1.0169836265636123E-4"/>
    <n v="4.2823146547340589E-2"/>
  </r>
  <r>
    <n v="120050648"/>
    <x v="16"/>
    <x v="89"/>
    <s v="Q2"/>
    <d v="1899-12-30T12:21:00"/>
    <d v="1899-12-30T19:15:00"/>
    <d v="1899-12-30T06:54:00"/>
    <n v="6"/>
    <n v="54"/>
    <n v="414"/>
    <n v="702"/>
    <n v="290338.8"/>
    <s v="COLEVILLE"/>
    <s v="PTR 1202-R1 L/O (DID HAVE FIRE SEASON ON)-BROKEN TAP BEYOND FUSES AT P286952, WIRE DOWN P92757"/>
    <x v="6"/>
    <x v="9"/>
    <s v="Review Complete"/>
    <x v="1"/>
    <s v="South Lake"/>
    <n v="5"/>
    <x v="0"/>
    <n v="2"/>
    <n v="49165"/>
    <n v="727"/>
    <n v="0.96561210453920221"/>
    <n v="399.3656121045392"/>
    <n v="1.4278450116953117E-2"/>
    <n v="5.9053961151225467"/>
  </r>
  <r>
    <n v="120050701"/>
    <x v="16"/>
    <x v="89"/>
    <s v="Q2"/>
    <d v="1899-12-30T23:05:10"/>
    <d v="1899-12-30T01:15:00"/>
    <d v="1899-12-30T02:09:00"/>
    <n v="2"/>
    <n v="9"/>
    <n v="129.85"/>
    <n v="1"/>
    <n v="129.6"/>
    <s v="COLEVILLE"/>
    <s v="BAD SECONDARY &amp;amp; CONNECTIONS P199419 US HWY 395"/>
    <x v="6"/>
    <x v="9"/>
    <s v="Review Complete"/>
    <x v="1"/>
    <s v="South Lake"/>
    <n v="5"/>
    <x v="0"/>
    <n v="2"/>
    <n v="49165"/>
    <n v="727"/>
    <n v="1.375515818431912E-3"/>
    <n v="0.1782668500687758"/>
    <n v="2.0339672531272246E-5"/>
    <n v="2.6360215600528831E-3"/>
  </r>
  <r>
    <n v="231080310"/>
    <x v="12"/>
    <x v="90"/>
    <s v="Q2"/>
    <d v="1899-12-30T11:40:00"/>
    <d v="1899-12-30T17:00:00"/>
    <d v="1899-12-30T05:20:00"/>
    <n v="5"/>
    <n v="20"/>
    <n v="320"/>
    <n v="4"/>
    <n v="1279.8"/>
    <m/>
    <s v="MANUALLY OPENED 11 AMP LINE FUSE P234199 FALLEN LEAF RD-TAP REBUILD"/>
    <x v="0"/>
    <x v="0"/>
    <s v="Review Complete"/>
    <x v="0"/>
    <s v="South Lake"/>
    <n v="5"/>
    <x v="0"/>
    <n v="3"/>
    <n v="49165"/>
    <n v="4066"/>
    <n v="9.8376783079193305E-4"/>
    <n v="0.31475651746187899"/>
    <n v="8.1358690125088982E-5"/>
    <n v="2.6030712905522221E-2"/>
  </r>
  <r>
    <n v="231080314"/>
    <x v="30"/>
    <x v="90"/>
    <s v="Q2"/>
    <d v="1899-12-30T11:48:00"/>
    <d v="1899-12-30T14:40:00"/>
    <d v="1899-12-30T02:52:00"/>
    <n v="2"/>
    <n v="52"/>
    <n v="172"/>
    <n v="6"/>
    <n v="1032"/>
    <m/>
    <s v="MANUALLY OPENED TRANSFORMER FUSE P81589 WILDWOOD RD-REPLACE SECONDARY WIRE"/>
    <x v="0"/>
    <x v="0"/>
    <s v="Review Complete"/>
    <x v="0"/>
    <s v="North Lake"/>
    <n v="5"/>
    <x v="0"/>
    <n v="3"/>
    <n v="49165"/>
    <n v="2902"/>
    <n v="2.0675396278428669E-3"/>
    <n v="0.3556168159889731"/>
    <n v="1.2203803518763347E-4"/>
    <n v="2.0990542052272958E-2"/>
  </r>
  <r>
    <n v="231080317"/>
    <x v="30"/>
    <x v="90"/>
    <s v="Q2"/>
    <d v="1899-12-30T11:48:00"/>
    <d v="1899-12-30T14:40:00"/>
    <d v="1899-12-30T02:52:00"/>
    <n v="2"/>
    <n v="52"/>
    <n v="172"/>
    <n v="4"/>
    <n v="688.2"/>
    <m/>
    <s v="MANUALLY OPENED TRANSFORMER FUSE P81590 WILDWOOD RD-REPLACE OPEN WIRE"/>
    <x v="0"/>
    <x v="0"/>
    <s v="Review Complete"/>
    <x v="0"/>
    <s v="North Lake"/>
    <n v="5"/>
    <x v="0"/>
    <n v="3"/>
    <n v="49165"/>
    <n v="2902"/>
    <n v="1.3783597518952446E-3"/>
    <n v="0.23714679531357685"/>
    <n v="8.1358690125088982E-5"/>
    <n v="1.399776263602156E-2"/>
  </r>
  <r>
    <n v="231080320"/>
    <x v="30"/>
    <x v="90"/>
    <s v="Q2"/>
    <d v="1899-12-30T11:48:00"/>
    <d v="1899-12-30T14:57:00"/>
    <d v="1899-12-30T03:09:00"/>
    <n v="3"/>
    <n v="9"/>
    <n v="189"/>
    <n v="5"/>
    <n v="945"/>
    <m/>
    <s v="MANUALLY OPENED TRANSFORMER FUSE P81592 CATALPA DR-REPLACE OPEN WIRE"/>
    <x v="0"/>
    <x v="0"/>
    <m/>
    <x v="0"/>
    <s v="North Lake"/>
    <n v="5"/>
    <x v="0"/>
    <n v="3"/>
    <n v="49165"/>
    <n v="2902"/>
    <n v="1.7229496898690559E-3"/>
    <n v="0.32563749138525155"/>
    <n v="1.0169836265636123E-4"/>
    <n v="1.9220990542052271E-2"/>
  </r>
  <r>
    <n v="120050729"/>
    <x v="16"/>
    <x v="90"/>
    <s v="Q2"/>
    <d v="1899-12-30T15:52:01"/>
    <d v="1899-12-30T17:40:00"/>
    <d v="1899-12-30T01:47:00"/>
    <n v="1"/>
    <n v="47"/>
    <n v="108"/>
    <n v="2"/>
    <n v="216"/>
    <s v="TOPAZ"/>
    <s v="BLOWN 15K FUSE P 266619 - LIKELY DUE TO WIND"/>
    <x v="6"/>
    <x v="9"/>
    <s v="Review Complete"/>
    <x v="1"/>
    <s v="South Lake"/>
    <n v="5"/>
    <x v="0"/>
    <n v="3"/>
    <n v="49165"/>
    <n v="727"/>
    <n v="2.751031636863824E-3"/>
    <n v="0.29711141678129299"/>
    <n v="4.0679345062544491E-5"/>
    <n v="4.3933692667548051E-3"/>
  </r>
  <r>
    <n v="231080459"/>
    <x v="12"/>
    <x v="91"/>
    <s v="Q2"/>
    <d v="1899-12-30T11:00:00"/>
    <d v="1899-12-30T15:45:00"/>
    <d v="1899-12-30T04:45:00"/>
    <n v="4"/>
    <n v="45"/>
    <n v="285"/>
    <n v="4"/>
    <n v="1140"/>
    <m/>
    <s v="MANUALLY OPENED 11 AMP LINE FUSE P234199 FALLEN LEAF RD-TAP REBUILD"/>
    <x v="0"/>
    <x v="0"/>
    <s v="Review Complete"/>
    <x v="0"/>
    <s v="South Lake"/>
    <n v="5"/>
    <x v="0"/>
    <n v="4"/>
    <n v="49165"/>
    <n v="4066"/>
    <n v="9.8376783079193305E-4"/>
    <n v="0.28037383177570091"/>
    <n v="8.1358690125088982E-5"/>
    <n v="2.3187226685650361E-2"/>
  </r>
  <r>
    <n v="120050982"/>
    <x v="13"/>
    <x v="91"/>
    <s v="Q2"/>
    <d v="1899-12-30T17:55:00"/>
    <d v="1899-12-30T18:15:00"/>
    <d v="1899-12-30T00:20:00"/>
    <n v="0"/>
    <n v="20"/>
    <n v="20"/>
    <n v="1"/>
    <n v="19.8"/>
    <s v="TAHOE CITY"/>
    <s v="REPLACED LOOSE CONNECTOR ON P242217 SERVICE WIRES - GROVE ST."/>
    <x v="1"/>
    <x v="6"/>
    <s v="Review Complete"/>
    <x v="1"/>
    <s v="North Lake"/>
    <n v="5"/>
    <x v="0"/>
    <n v="4"/>
    <n v="49165"/>
    <n v="3188"/>
    <n v="3.1367628607277288E-4"/>
    <n v="6.2107904642409034E-3"/>
    <n v="2.0339672531272246E-5"/>
    <n v="4.0272551611919051E-4"/>
  </r>
  <r>
    <n v="120050989"/>
    <x v="7"/>
    <x v="92"/>
    <s v="Q2"/>
    <d v="1899-12-30T01:23:00"/>
    <d v="1899-12-30T08:20:53"/>
    <d v="1899-12-30T06:57:00"/>
    <n v="6"/>
    <n v="57"/>
    <n v="417.88"/>
    <n v="734"/>
    <n v="306554.39999999898"/>
    <s v="PORTOLA"/>
    <s v="MANUALLY OPENED POR3100 CB FOR PLANNED OUTAGE - POLE REPLACEMENTS"/>
    <x v="0"/>
    <x v="0"/>
    <s v="Review Complete"/>
    <x v="0"/>
    <s v="North Lake"/>
    <n v="5"/>
    <x v="0"/>
    <n v="5"/>
    <n v="49165"/>
    <n v="748"/>
    <n v="0.98128342245989308"/>
    <n v="409.83208556149594"/>
    <n v="1.4929319637953829E-2"/>
    <n v="6.235216109020624"/>
  </r>
  <r>
    <n v="120050999"/>
    <x v="4"/>
    <x v="92"/>
    <s v="Q2"/>
    <d v="1899-12-30T02:10:00"/>
    <d v="1899-12-30T08:20:48"/>
    <d v="1899-12-30T06:10:00"/>
    <n v="6"/>
    <n v="10"/>
    <n v="370.8"/>
    <n v="1199"/>
    <n v="444231"/>
    <s v="PORTOLA"/>
    <s v="MANUALLY OPENED 3200-7 L/B FOR PLANNED WORK - POLE REPLACEMENTS"/>
    <x v="0"/>
    <x v="0"/>
    <s v="Review Complete"/>
    <x v="0"/>
    <s v="North Lake"/>
    <n v="5"/>
    <x v="0"/>
    <n v="5"/>
    <n v="49165"/>
    <n v="1214"/>
    <n v="0.98764415156507412"/>
    <n v="365.92339373970344"/>
    <n v="2.4387267364995423E-2"/>
    <n v="9.0355130682396005"/>
  </r>
  <r>
    <n v="120051335"/>
    <x v="2"/>
    <x v="93"/>
    <s v="Q2"/>
    <d v="1899-12-30T12:36:00"/>
    <d v="1899-12-30T02:35:21"/>
    <d v="1899-12-30T13:59:00"/>
    <n v="13"/>
    <n v="59"/>
    <n v="839.33"/>
    <n v="5"/>
    <n v="3926.3999999999901"/>
    <s v="SOUTH LAKE TAHOE"/>
    <s v="BLOWN RISER FUSES P259771 MEADOW CREST DR-FAILED TRANSFORMER #55202"/>
    <x v="1"/>
    <x v="1"/>
    <s v="Review Complete"/>
    <x v="1"/>
    <s v="South Lake"/>
    <n v="5"/>
    <x v="0"/>
    <n v="1"/>
    <n v="49165"/>
    <n v="3852"/>
    <n v="1.2980269989615785E-3"/>
    <n v="1.0193146417445458"/>
    <n v="1.0169836265636123E-4"/>
    <n v="7.9861690226787144E-2"/>
  </r>
  <r>
    <n v="120051407"/>
    <x v="0"/>
    <x v="93"/>
    <s v="Q2"/>
    <d v="1899-12-30T23:00:00"/>
    <d v="1899-12-30T01:00:00"/>
    <d v="1899-12-30T02:00:00"/>
    <n v="2"/>
    <n v="0"/>
    <n v="120"/>
    <n v="2"/>
    <n v="240"/>
    <s v="MARKLEEVILLE"/>
    <s v="MANUALLY OPENED TRANSFORMER FUSE P277655 CRYSTAL SPRINGS RD-TREE TOOK DOWN SECONDARY ACROSS RIVER"/>
    <x v="4"/>
    <x v="7"/>
    <s v="Review Complete"/>
    <x v="1"/>
    <s v="South Lake"/>
    <n v="5"/>
    <x v="0"/>
    <n v="1"/>
    <n v="49165"/>
    <n v="641"/>
    <n v="3.1201248049921998E-3"/>
    <n v="0.37441497659906398"/>
    <n v="4.0679345062544491E-5"/>
    <n v="4.8815214075053391E-3"/>
  </r>
  <r>
    <n v="120051469"/>
    <x v="39"/>
    <x v="94"/>
    <s v="Q2"/>
    <d v="1899-12-30T10:30:00"/>
    <d v="1899-12-30T11:20:13"/>
    <d v="1899-12-30T00:50:00"/>
    <n v="0"/>
    <n v="50"/>
    <n v="50.22"/>
    <n v="956"/>
    <n v="47133.599999999999"/>
    <s v="OLYMPIC VALLEY"/>
    <s v="SQUAW VALLEY 1001 CS LOCKED OUT - 8100 &amp;amp; 8200 CIRCUITS DE-ENERGIZED - FAILED REG 1 CAUSED BUS LOCKOUT"/>
    <x v="1"/>
    <x v="5"/>
    <s v="Review Complete"/>
    <x v="1"/>
    <s v="North Lake"/>
    <n v="5"/>
    <x v="0"/>
    <n v="2"/>
    <n v="49165"/>
    <e v="#N/A"/>
    <e v="#N/A"/>
    <e v="#N/A"/>
    <n v="1.9444726939896267E-2"/>
    <n v="0.9586819892199735"/>
  </r>
  <r>
    <n v="231081457"/>
    <x v="12"/>
    <x v="94"/>
    <s v="Q2"/>
    <d v="1899-12-30T11:27:00"/>
    <d v="1899-12-30T18:05:00"/>
    <d v="1899-12-30T06:38:00"/>
    <n v="6"/>
    <n v="38"/>
    <n v="398"/>
    <n v="4"/>
    <n v="1591.8"/>
    <m/>
    <s v="MANUALLY OPENED FUSE P234199 FALLEN LEAF RD - TAP REBUILD"/>
    <x v="0"/>
    <x v="0"/>
    <m/>
    <x v="0"/>
    <s v="South Lake"/>
    <n v="5"/>
    <x v="0"/>
    <n v="2"/>
    <n v="49165"/>
    <n v="4066"/>
    <n v="9.8376783079193305E-4"/>
    <n v="0.39149040826364978"/>
    <n v="8.1358690125088982E-5"/>
    <n v="3.2376690735279164E-2"/>
  </r>
  <r>
    <n v="231082739"/>
    <x v="12"/>
    <x v="95"/>
    <s v="Q2"/>
    <d v="1899-12-30T11:30:00"/>
    <d v="1899-12-30T20:00:00"/>
    <d v="1899-12-30T08:30:00"/>
    <n v="8"/>
    <n v="30"/>
    <n v="510"/>
    <n v="4"/>
    <n v="2040"/>
    <m/>
    <s v="MANUALLY OPENED 11 AMP LINE FUSE P234199 FALLEN LEAF RD-TAP REBUILD"/>
    <x v="0"/>
    <x v="0"/>
    <s v="Review Complete"/>
    <x v="0"/>
    <s v="South Lake"/>
    <n v="5"/>
    <x v="0"/>
    <n v="3"/>
    <n v="49165"/>
    <n v="4066"/>
    <n v="9.8376783079193305E-4"/>
    <n v="0.50172159370388592"/>
    <n v="8.1358690125088982E-5"/>
    <n v="4.1492931963795381E-2"/>
  </r>
  <r>
    <n v="231082885"/>
    <x v="19"/>
    <x v="96"/>
    <s v="Q2"/>
    <d v="1899-12-30T11:00:00"/>
    <d v="1899-12-30T14:05:00"/>
    <d v="1899-12-30T03:05:00"/>
    <n v="3"/>
    <n v="5"/>
    <n v="185"/>
    <n v="3"/>
    <n v="555"/>
    <m/>
    <s v="MANUALLY OPENED TRANSFORMER FUSE P90663 GRANLIBAKKEN RD-REPLACED OPEN WIRE"/>
    <x v="0"/>
    <x v="0"/>
    <s v="Review Complete"/>
    <x v="0"/>
    <s v="North Lake"/>
    <n v="5"/>
    <x v="0"/>
    <n v="4"/>
    <n v="49165"/>
    <n v="1621"/>
    <n v="1.8507094386181369E-3"/>
    <n v="0.34238124614435533"/>
    <n v="6.1019017593816737E-5"/>
    <n v="1.1288518254856097E-2"/>
  </r>
  <r>
    <n v="231082882"/>
    <x v="19"/>
    <x v="96"/>
    <s v="Q2"/>
    <d v="1899-12-30T11:09:35"/>
    <d v="1899-12-30T14:15:00"/>
    <d v="1899-12-30T03:05:00"/>
    <n v="3"/>
    <n v="5"/>
    <n v="185.43"/>
    <n v="9"/>
    <n v="1668.6"/>
    <m/>
    <s v="MANUALLY OPENED TRANSFORMER FUSE P90665 GRANLIBAKKEN RD-REPLACED OPEN WIRE"/>
    <x v="0"/>
    <x v="0"/>
    <s v="Review Complete"/>
    <x v="0"/>
    <s v="North Lake"/>
    <n v="5"/>
    <x v="0"/>
    <n v="4"/>
    <n v="49165"/>
    <n v="1621"/>
    <n v="5.5521283158544111E-3"/>
    <n v="1.0293645897594077"/>
    <n v="1.8305705278145022E-4"/>
    <n v="3.3938777585680868E-2"/>
  </r>
  <r>
    <n v="120052203"/>
    <x v="4"/>
    <x v="96"/>
    <s v="Q2"/>
    <d v="1899-12-30T12:25:00"/>
    <d v="1899-12-30T19:40:00"/>
    <d v="1899-12-30T07:15:00"/>
    <n v="7"/>
    <n v="15"/>
    <n v="435"/>
    <n v="15"/>
    <n v="6525"/>
    <s v="PORTOLA"/>
    <s v="MANUALLY OPENED 11 AMP LINE FUSE P70989 N GULLING ST-POLE REPLACEMENT"/>
    <x v="0"/>
    <x v="0"/>
    <s v="Review Complete"/>
    <x v="0"/>
    <s v="North Lake"/>
    <n v="5"/>
    <x v="0"/>
    <n v="4"/>
    <n v="49165"/>
    <n v="1214"/>
    <n v="1.2355848434925865E-2"/>
    <n v="5.3747940691927516"/>
    <n v="3.050950879690837E-4"/>
    <n v="0.1327163632665514"/>
  </r>
  <r>
    <n v="231082932"/>
    <x v="19"/>
    <x v="96"/>
    <s v="Q2"/>
    <d v="1899-12-30T14:15:00"/>
    <d v="1899-12-30T16:57:00"/>
    <d v="1899-12-30T02:42:00"/>
    <n v="2"/>
    <n v="42"/>
    <n v="162"/>
    <n v="12"/>
    <n v="1944"/>
    <m/>
    <s v="MANUALLY OPENED TRANSFORMER FUSE P90668 RAWHIDE DR-REPLACED OPEN WIRE"/>
    <x v="0"/>
    <x v="0"/>
    <s v="Review Complete"/>
    <x v="0"/>
    <s v="North Lake"/>
    <n v="5"/>
    <x v="0"/>
    <n v="4"/>
    <n v="49165"/>
    <n v="1621"/>
    <n v="7.4028377544725476E-3"/>
    <n v="1.1992597162245529"/>
    <n v="2.4407607037526695E-4"/>
    <n v="3.9540323400793248E-2"/>
  </r>
  <r>
    <n v="231082939"/>
    <x v="19"/>
    <x v="96"/>
    <s v="Q2"/>
    <d v="1899-12-30T14:46:03"/>
    <d v="1899-12-30T17:56:52"/>
    <d v="1899-12-30T03:10:00"/>
    <n v="3"/>
    <n v="10"/>
    <n v="190.82"/>
    <n v="11"/>
    <n v="2098.7999999999902"/>
    <m/>
    <s v="MANULLY OPENED TRANSFORMER FUSE P90670 RAWHIDE DR-REPLACED OPEN WIRE"/>
    <x v="0"/>
    <x v="0"/>
    <s v="Review Complete"/>
    <x v="0"/>
    <s v="North Lake"/>
    <n v="5"/>
    <x v="0"/>
    <n v="4"/>
    <n v="49165"/>
    <n v="1621"/>
    <n v="6.7859346082665018E-3"/>
    <n v="1.2947563232572425"/>
    <n v="2.2373639784399471E-4"/>
    <n v="4.2688904708633992E-2"/>
  </r>
  <r>
    <n v="231082998"/>
    <x v="12"/>
    <x v="97"/>
    <s v="Q2"/>
    <d v="1899-12-30T10:00:00"/>
    <d v="1899-12-30T17:35:00"/>
    <d v="1899-12-30T07:35:00"/>
    <n v="7"/>
    <n v="35"/>
    <n v="455"/>
    <n v="37"/>
    <n v="16834.8"/>
    <m/>
    <s v="MANUALLY OPENED P68780 TREE REMOVAL - PLANNED OUTAGE"/>
    <x v="0"/>
    <x v="0"/>
    <s v="Review Complete"/>
    <x v="0"/>
    <s v="South Lake"/>
    <n v="5"/>
    <x v="0"/>
    <n v="5"/>
    <n v="49165"/>
    <n v="4066"/>
    <n v="9.0998524348253809E-3"/>
    <n v="4.1403836694540086"/>
    <n v="7.5256788365707307E-4"/>
    <n v="0.34241431912946202"/>
  </r>
  <r>
    <n v="231083001"/>
    <x v="12"/>
    <x v="97"/>
    <s v="Q2"/>
    <d v="1899-12-30T10:00:00"/>
    <d v="1899-12-30T17:38:00"/>
    <d v="1899-12-30T07:38:00"/>
    <n v="7"/>
    <n v="38"/>
    <n v="458"/>
    <n v="20"/>
    <n v="9160.1999999999898"/>
    <m/>
    <s v="MANUALLY OPENED P68783 ELOSIE  TREE REMOVAL - PLANNED OUTAGE"/>
    <x v="0"/>
    <x v="0"/>
    <s v="Review Complete"/>
    <x v="0"/>
    <s v="South Lake"/>
    <n v="5"/>
    <x v="0"/>
    <n v="5"/>
    <n v="49165"/>
    <n v="4066"/>
    <n v="4.9188391539596657E-3"/>
    <n v="2.2528775209050638"/>
    <n v="4.0679345062544491E-4"/>
    <n v="0.18631546832095983"/>
  </r>
  <r>
    <n v="231083004"/>
    <x v="12"/>
    <x v="97"/>
    <s v="Q2"/>
    <d v="1899-12-30T10:00:00"/>
    <d v="1899-12-30T17:35:00"/>
    <d v="1899-12-30T07:35:00"/>
    <n v="7"/>
    <n v="35"/>
    <n v="455"/>
    <n v="11"/>
    <n v="5005.2"/>
    <s v="SOUTH LAKE TAHOE"/>
    <s v="MANUALLY OPENED P68784  ELOSIE  TREE REMOVAL - PLANNED OUTAGE &amp;#x0D;_x000d__x000a_"/>
    <x v="0"/>
    <x v="0"/>
    <s v="Review Complete"/>
    <x v="0"/>
    <s v="South Lake"/>
    <n v="5"/>
    <x v="0"/>
    <n v="5"/>
    <n v="49165"/>
    <n v="4066"/>
    <n v="2.7053615346778162E-3"/>
    <n v="1.2309886866699458"/>
    <n v="2.2373639784399471E-4"/>
    <n v="0.10180412895352385"/>
  </r>
  <r>
    <n v="231083007"/>
    <x v="12"/>
    <x v="97"/>
    <s v="Q2"/>
    <d v="1899-12-30T10:00:00"/>
    <d v="1899-12-30T17:35:00"/>
    <d v="1899-12-30T07:35:00"/>
    <n v="7"/>
    <n v="35"/>
    <n v="455"/>
    <n v="28"/>
    <n v="12739.8"/>
    <s v="SOUTH LAKE TAHOE"/>
    <s v="MANUALLY OPENED P68787 ELOSIE  TREE REMOVAL - PLANNED OUTAGE &amp;#x0D;_x000d__x000a_"/>
    <x v="0"/>
    <x v="0"/>
    <s v="Review Complete"/>
    <x v="0"/>
    <s v="South Lake"/>
    <n v="5"/>
    <x v="0"/>
    <n v="5"/>
    <n v="49165"/>
    <n v="4066"/>
    <n v="6.8863748155435318E-3"/>
    <n v="3.1332513526807673"/>
    <n v="5.6951083087562293E-4"/>
    <n v="0.25912336011390213"/>
  </r>
  <r>
    <n v="231083014"/>
    <x v="12"/>
    <x v="97"/>
    <s v="Q2"/>
    <d v="1899-12-30T10:00:00"/>
    <d v="1899-12-30T17:35:00"/>
    <d v="1899-12-30T07:35:00"/>
    <n v="7"/>
    <n v="35"/>
    <n v="455"/>
    <n v="13"/>
    <n v="5914.8"/>
    <m/>
    <s v="MANUALLY OPENED P290425 ELOSIE  TREE REMOVAL - PLANNED OUTAGE&amp;#x0D;_x000d__x000a_"/>
    <x v="0"/>
    <x v="0"/>
    <s v="Review Complete"/>
    <x v="0"/>
    <s v="South Lake"/>
    <n v="5"/>
    <x v="0"/>
    <n v="5"/>
    <n v="49165"/>
    <n v="4066"/>
    <n v="3.1972454500737825E-3"/>
    <n v="1.4546974913920314"/>
    <n v="2.6441574290653918E-4"/>
    <n v="0.12030509508796909"/>
  </r>
  <r>
    <n v="231083017"/>
    <x v="12"/>
    <x v="97"/>
    <s v="Q2"/>
    <d v="1899-12-30T10:00:00"/>
    <d v="1899-12-30T17:35:00"/>
    <d v="1899-12-30T07:35:00"/>
    <n v="7"/>
    <n v="35"/>
    <n v="455"/>
    <n v="4"/>
    <n v="1819.8"/>
    <m/>
    <s v="MANUALLY OPENED P69852  12th ST  TREE REMOVAL - PLANNED OUTAGE &amp;#x0D;_x000d__x000a_"/>
    <x v="0"/>
    <x v="0"/>
    <s v="Review Complete"/>
    <x v="0"/>
    <s v="South Lake"/>
    <n v="5"/>
    <x v="0"/>
    <n v="5"/>
    <n v="49165"/>
    <n v="4066"/>
    <n v="9.8376783079193305E-4"/>
    <n v="0.44756517461878997"/>
    <n v="8.1358690125088982E-5"/>
    <n v="3.7014136072409234E-2"/>
  </r>
  <r>
    <n v="120052436"/>
    <x v="13"/>
    <x v="97"/>
    <s v="Q2"/>
    <d v="1899-12-30T11:00:56"/>
    <d v="1899-12-30T15:30:00"/>
    <d v="1899-12-30T04:29:00"/>
    <n v="4"/>
    <n v="29"/>
    <n v="269.08"/>
    <n v="25"/>
    <n v="2490.6"/>
    <s v="TAHOE CITY"/>
    <s v="BLOWN 10 AMP LINE FUSE P232266  &amp;amp; P249279 BLOWN 11 AMP FUSE REPLACED U/G PADMOUNT TRANSFORMER 142"/>
    <x v="1"/>
    <x v="5"/>
    <s v="Review Complete"/>
    <x v="1"/>
    <s v="North Lake"/>
    <n v="5"/>
    <x v="0"/>
    <n v="5"/>
    <n v="49165"/>
    <n v="3188"/>
    <n v="7.8419071518193231E-3"/>
    <n v="0.78124215809284814"/>
    <n v="5.0849181328180618E-4"/>
    <n v="5.0657988406386655E-2"/>
  </r>
  <r>
    <n v="120052438"/>
    <x v="21"/>
    <x v="97"/>
    <s v="Q2"/>
    <d v="1899-12-30T11:09:28"/>
    <d v="1899-12-30T13:17:00"/>
    <d v="1899-12-30T02:07:00"/>
    <n v="2"/>
    <n v="7"/>
    <n v="127.55"/>
    <n v="36"/>
    <n v="4591.2"/>
    <m/>
    <s v="MANUALLY OPENED TRANSFORMER FUSE P92263 GOLDEN AVE-REPLACE OPEN WIRE"/>
    <x v="0"/>
    <x v="0"/>
    <s v="Review Complete"/>
    <x v="0"/>
    <s v="North Lake"/>
    <n v="5"/>
    <x v="0"/>
    <n v="5"/>
    <n v="49165"/>
    <n v="1348"/>
    <n v="2.6706231454005934E-2"/>
    <n v="3.4059347181008901"/>
    <n v="7.3222821112580089E-4"/>
    <n v="9.338350452557713E-2"/>
  </r>
  <r>
    <n v="231083042"/>
    <x v="12"/>
    <x v="97"/>
    <s v="Q2"/>
    <d v="1899-12-30T11:17:00"/>
    <d v="1899-12-30T19:23:20"/>
    <d v="1899-12-30T08:06:00"/>
    <n v="8"/>
    <n v="6"/>
    <n v="486.32"/>
    <n v="4"/>
    <n v="1945.2"/>
    <m/>
    <s v="MANUALLY OPENED 11K FUSE P234199 FOR PLANNED WORK"/>
    <x v="0"/>
    <x v="0"/>
    <s v="Review Complete"/>
    <x v="0"/>
    <s v="South Lake"/>
    <n v="5"/>
    <x v="0"/>
    <n v="5"/>
    <n v="49165"/>
    <n v="4066"/>
    <n v="9.8376783079193305E-4"/>
    <n v="0.47840629611411706"/>
    <n v="8.1358690125088982E-5"/>
    <n v="3.9564731007830777E-2"/>
  </r>
  <r>
    <n v="231083069"/>
    <x v="21"/>
    <x v="97"/>
    <s v="Q2"/>
    <d v="1899-12-30T13:37:00"/>
    <d v="1899-12-30T15:50:00"/>
    <d v="1899-12-30T02:13:00"/>
    <n v="2"/>
    <n v="13"/>
    <n v="133"/>
    <n v="17"/>
    <n v="2260.8000000000002"/>
    <m/>
    <s v="MANUALLY OPENED P242138  REPLACE OPEN WIRE SALMON AVE - PLANNED OUTAGE"/>
    <x v="0"/>
    <x v="1"/>
    <s v="Review Complete"/>
    <x v="0"/>
    <s v="North Lake"/>
    <n v="5"/>
    <x v="0"/>
    <n v="5"/>
    <n v="49165"/>
    <n v="1348"/>
    <n v="1.2611275964391691E-2"/>
    <n v="1.6771513353115728"/>
    <n v="3.4577443303162821E-4"/>
    <n v="4.5983931658700301E-2"/>
  </r>
  <r>
    <n v="231083070"/>
    <x v="21"/>
    <x v="97"/>
    <s v="Q2"/>
    <d v="1899-12-30T13:37:00"/>
    <d v="1899-12-30T15:50:00"/>
    <d v="1899-12-30T02:13:00"/>
    <n v="2"/>
    <n v="13"/>
    <n v="133"/>
    <n v="15"/>
    <n v="1995"/>
    <m/>
    <s v="MANUALLY OPENED P81491 REPLACE OPEN WIRE SALMON AVE - PLANNED OUTAGE"/>
    <x v="0"/>
    <x v="0"/>
    <s v="Review Complete"/>
    <x v="0"/>
    <s v="North Lake"/>
    <n v="5"/>
    <x v="0"/>
    <n v="5"/>
    <n v="49165"/>
    <n v="1348"/>
    <n v="1.112759643916914E-2"/>
    <n v="1.4799703264094954"/>
    <n v="3.050950879690837E-4"/>
    <n v="4.0577646699888129E-2"/>
  </r>
  <r>
    <n v="231083108"/>
    <x v="21"/>
    <x v="97"/>
    <s v="Q2"/>
    <d v="1899-12-30T16:05:00"/>
    <d v="1899-12-30T16:55:00"/>
    <d v="1899-12-30T00:50:00"/>
    <n v="0"/>
    <n v="50"/>
    <n v="50"/>
    <n v="10"/>
    <n v="499.8"/>
    <m/>
    <s v="MANUALLY OPENED P81487 CHIPMUNK  REPLACE OPEN WIRE PLANNED OUTAGE"/>
    <x v="0"/>
    <x v="0"/>
    <s v="Review Complete"/>
    <x v="0"/>
    <s v="North Lake"/>
    <n v="5"/>
    <x v="0"/>
    <n v="5"/>
    <n v="49165"/>
    <n v="1348"/>
    <n v="7.4183976261127599E-3"/>
    <n v="0.37077151335311576"/>
    <n v="2.0339672531272246E-4"/>
    <n v="1.0165768331129869E-2"/>
  </r>
  <r>
    <n v="231083111"/>
    <x v="21"/>
    <x v="97"/>
    <s v="Q2"/>
    <d v="1899-12-30T16:05:00"/>
    <d v="1899-12-30T16:55:00"/>
    <d v="1899-12-30T00:50:00"/>
    <n v="0"/>
    <n v="50"/>
    <n v="50"/>
    <n v="6"/>
    <n v="300"/>
    <m/>
    <s v="MANUALLY OPENED P81488  CHIPMUNK  REPLACE OPEN WIRE PLANNED OUTAGE"/>
    <x v="0"/>
    <x v="0"/>
    <s v="Review Complete"/>
    <x v="0"/>
    <s v="North Lake"/>
    <n v="5"/>
    <x v="0"/>
    <n v="5"/>
    <n v="49165"/>
    <n v="1348"/>
    <n v="4.4510385756676559E-3"/>
    <n v="0.22255192878338279"/>
    <n v="1.2203803518763347E-4"/>
    <n v="6.1019017593816737E-3"/>
  </r>
  <r>
    <n v="120052595"/>
    <x v="21"/>
    <x v="98"/>
    <s v="Q2"/>
    <d v="1899-12-30T11:00:00"/>
    <d v="1899-12-30T12:24:00"/>
    <d v="1899-12-30T01:24:00"/>
    <n v="1"/>
    <n v="24"/>
    <n v="84"/>
    <n v="9"/>
    <n v="756"/>
    <m/>
    <s v="MANUALLY OPENED TRANSFORMER FUSE P60543 SPEEDBOAT AVE-REPLACE OPEN WIRE"/>
    <x v="0"/>
    <x v="0"/>
    <s v="Review Complete"/>
    <x v="0"/>
    <s v="North Lake"/>
    <n v="5"/>
    <x v="0"/>
    <n v="6"/>
    <n v="49165"/>
    <n v="1348"/>
    <n v="6.6765578635014835E-3"/>
    <n v="0.56083086053412468"/>
    <n v="1.8305705278145022E-4"/>
    <n v="1.5376792433641819E-2"/>
  </r>
  <r>
    <n v="231083240"/>
    <x v="15"/>
    <x v="98"/>
    <s v="Q2"/>
    <d v="1899-12-30T11:19:00"/>
    <d v="1899-12-30T12:58:00"/>
    <d v="1899-12-30T01:39:00"/>
    <n v="1"/>
    <n v="39"/>
    <n v="99"/>
    <n v="7"/>
    <n v="693"/>
    <m/>
    <s v="MANUALLY OPENED XFMR FUSES P124755 GROUSE DR - CHANGING OPEN WIRE"/>
    <x v="0"/>
    <x v="0"/>
    <s v="Review Complete"/>
    <x v="0"/>
    <s v="North Lake"/>
    <n v="5"/>
    <x v="0"/>
    <n v="6"/>
    <n v="49165"/>
    <n v="4479"/>
    <n v="1.5628488501897744E-3"/>
    <n v="0.15472203616878769"/>
    <n v="1.4237770771890573E-4"/>
    <n v="1.4095393064171667E-2"/>
  </r>
  <r>
    <n v="231083249"/>
    <x v="15"/>
    <x v="98"/>
    <s v="Q2"/>
    <d v="1899-12-30T12:37:00"/>
    <d v="1899-12-30T14:15:00"/>
    <d v="1899-12-30T01:38:00"/>
    <n v="1"/>
    <n v="38"/>
    <n v="98"/>
    <n v="10"/>
    <n v="979.8"/>
    <m/>
    <s v="MANUALLY OPENED XFMRS P134312 GROUSE DR - CHANGING OPEN WIRE"/>
    <x v="0"/>
    <x v="0"/>
    <s v="Review Complete"/>
    <x v="0"/>
    <s v="North Lake"/>
    <n v="5"/>
    <x v="0"/>
    <n v="6"/>
    <n v="49165"/>
    <n v="4479"/>
    <n v="2.2326412145568207E-3"/>
    <n v="0.2187541862022773"/>
    <n v="2.0339672531272246E-4"/>
    <n v="1.9928811146140545E-2"/>
  </r>
  <r>
    <n v="120052601"/>
    <x v="1"/>
    <x v="98"/>
    <s v="Q2"/>
    <d v="1899-12-30T12:45:00"/>
    <d v="1899-12-30T14:26:00"/>
    <d v="1899-12-30T01:41:00"/>
    <n v="1"/>
    <n v="41"/>
    <n v="101"/>
    <n v="14"/>
    <n v="1414.2"/>
    <m/>
    <s v="MANUALLY OPENED TRANSFORMER FUSE P60529 BEAR ST-REPLACE OPEN WIRE"/>
    <x v="0"/>
    <x v="0"/>
    <s v="Review Complete"/>
    <x v="0"/>
    <s v="North Lake"/>
    <n v="5"/>
    <x v="0"/>
    <n v="6"/>
    <n v="49165"/>
    <n v="510"/>
    <n v="2.7450980392156862E-2"/>
    <n v="2.7729411764705882"/>
    <n v="2.8475541543781146E-4"/>
    <n v="2.8764364893725212E-2"/>
  </r>
  <r>
    <n v="231083254"/>
    <x v="1"/>
    <x v="98"/>
    <s v="Q2"/>
    <d v="1899-12-30T13:03:00"/>
    <d v="1899-12-30T14:37:00"/>
    <d v="1899-12-30T01:34:00"/>
    <n v="1"/>
    <n v="34"/>
    <n v="94"/>
    <n v="5"/>
    <n v="469.8"/>
    <m/>
    <s v="MANUALLY OPENED XFMR FUSES P60526 BEAR ST - CHANGING OPEN WIRE"/>
    <x v="0"/>
    <x v="0"/>
    <s v="Review Complete"/>
    <x v="0"/>
    <s v="North Lake"/>
    <n v="5"/>
    <x v="0"/>
    <n v="6"/>
    <n v="49165"/>
    <n v="510"/>
    <n v="9.8039215686274508E-3"/>
    <n v="0.92117647058823526"/>
    <n v="1.0169836265636123E-4"/>
    <n v="9.5555781551917018E-3"/>
  </r>
  <r>
    <n v="231083284"/>
    <x v="15"/>
    <x v="98"/>
    <s v="Q2"/>
    <d v="1899-12-30T14:30:00"/>
    <d v="1899-12-30T16:20:00"/>
    <d v="1899-12-30T01:50:00"/>
    <n v="1"/>
    <n v="50"/>
    <n v="110"/>
    <n v="9"/>
    <n v="990"/>
    <m/>
    <s v="MANUALLY OPENED XFMR FUSES P134316 CHUKAR CIR - CHANGING OPEN WIRE"/>
    <x v="0"/>
    <x v="0"/>
    <s v="Review Complete"/>
    <x v="0"/>
    <s v="North Lake"/>
    <n v="5"/>
    <x v="0"/>
    <n v="6"/>
    <n v="49165"/>
    <n v="4479"/>
    <n v="2.0093770931011385E-3"/>
    <n v="0.22103148024112526"/>
    <n v="1.8305705278145022E-4"/>
    <n v="2.0136275805959523E-2"/>
  </r>
  <r>
    <n v="120052610"/>
    <x v="1"/>
    <x v="98"/>
    <s v="Q2"/>
    <d v="1899-12-30T15:00:00"/>
    <d v="1899-12-30T15:34:00"/>
    <d v="1899-12-30T00:34:00"/>
    <n v="0"/>
    <n v="34"/>
    <n v="34"/>
    <n v="12"/>
    <n v="408"/>
    <m/>
    <s v="MANUALLY OPENED TRANSFORMER FUSE P35583 BEAR ST-REPLACE OPEN WIRE"/>
    <x v="0"/>
    <x v="0"/>
    <s v="Review Complete"/>
    <x v="0"/>
    <s v="North Lake"/>
    <n v="5"/>
    <x v="0"/>
    <n v="6"/>
    <n v="49165"/>
    <n v="510"/>
    <n v="2.3529411764705882E-2"/>
    <n v="0.8"/>
    <n v="2.4407607037526695E-4"/>
    <n v="8.2985863927590772E-3"/>
  </r>
  <r>
    <n v="120052723"/>
    <x v="0"/>
    <x v="99"/>
    <s v="Q2"/>
    <d v="1899-12-30T11:13:24"/>
    <d v="1899-12-30T11:46:24"/>
    <d v="1899-12-30T00:33:00"/>
    <n v="0"/>
    <n v="33"/>
    <n v="33"/>
    <n v="632"/>
    <n v="20856"/>
    <m/>
    <s v="NVE 112 LINE LOCKOUT ROUND HILL TO BUCKEYE - TRANSMISISON FAULT BETWEEN ROUND HILL AND MULLER"/>
    <x v="7"/>
    <x v="14"/>
    <s v="Review Complete"/>
    <x v="3"/>
    <s v="South Lake"/>
    <n v="5"/>
    <x v="0"/>
    <n v="7"/>
    <n v="49165"/>
    <n v="641"/>
    <n v="0.98595943837753508"/>
    <n v="32.536661466458661"/>
    <n v="1.2854673039764061E-2"/>
    <n v="0.42420421031221395"/>
  </r>
  <r>
    <n v="231083680"/>
    <x v="19"/>
    <x v="100"/>
    <s v="Q2"/>
    <d v="1899-12-30T11:10:00"/>
    <d v="1899-12-30T14:14:00"/>
    <d v="1899-12-30T03:04:00"/>
    <n v="3"/>
    <n v="4"/>
    <n v="184"/>
    <n v="22"/>
    <n v="4048.2"/>
    <s v="TAHOE CITY"/>
    <s v="MANUALLY OPENED TRANSFORMER FUSE P90692 VIRGINIA DR-REPLACE OPEN WIRE"/>
    <x v="0"/>
    <x v="0"/>
    <s v="Review Complete"/>
    <x v="0"/>
    <s v="North Lake"/>
    <n v="5"/>
    <x v="0"/>
    <n v="3"/>
    <n v="49165"/>
    <n v="1621"/>
    <n v="1.3571869216533004E-2"/>
    <n v="2.497347316471314"/>
    <n v="4.4747279568798943E-4"/>
    <n v="8.2339062341096309E-2"/>
  </r>
  <r>
    <n v="231083855"/>
    <x v="15"/>
    <x v="101"/>
    <s v="Q2"/>
    <d v="1899-12-30T10:43:00"/>
    <d v="1899-12-30T11:11:00"/>
    <d v="1899-12-30T00:28:00"/>
    <n v="0"/>
    <n v="28"/>
    <n v="28"/>
    <n v="6"/>
    <n v="168"/>
    <m/>
    <s v="MANUALLY OPENED TRANSFORMER FUSE P155487 STATE HWY 89-REPLACED CUTOUT"/>
    <x v="0"/>
    <x v="0"/>
    <s v="Review Complete"/>
    <x v="0"/>
    <s v="North Lake"/>
    <n v="5"/>
    <x v="0"/>
    <n v="4"/>
    <n v="49165"/>
    <n v="4479"/>
    <n v="1.3395847287340924E-3"/>
    <n v="3.7508372404554589E-2"/>
    <n v="1.2203803518763347E-4"/>
    <n v="3.4170649852537376E-3"/>
  </r>
  <r>
    <n v="120053128"/>
    <x v="2"/>
    <x v="101"/>
    <s v="Q2"/>
    <d v="1899-12-30T11:52:54"/>
    <d v="1899-12-30T15:40:39"/>
    <d v="1899-12-30T03:47:00"/>
    <n v="3"/>
    <n v="47"/>
    <n v="227.77"/>
    <n v="4"/>
    <n v="910.8"/>
    <m/>
    <s v="MANUALLY DISCONNECTED PRIMARY P81961 &amp;amp; P81962 RUBICON TRL-REPLACED PRIMARY"/>
    <x v="0"/>
    <x v="0"/>
    <s v="Review Complete"/>
    <x v="0"/>
    <s v="South Lake"/>
    <n v="5"/>
    <x v="0"/>
    <n v="4"/>
    <n v="49165"/>
    <n v="3852"/>
    <n v="1.0384215991692627E-3"/>
    <n v="0.2364485981308411"/>
    <n v="8.1358690125088982E-5"/>
    <n v="1.8525373741482762E-2"/>
  </r>
  <r>
    <n v="120053171"/>
    <x v="10"/>
    <x v="101"/>
    <s v="Q2"/>
    <d v="1899-12-30T18:00:00"/>
    <d v="1899-12-30T04:20:30"/>
    <d v="1899-12-30T10:20:00"/>
    <n v="10"/>
    <n v="20"/>
    <n v="620.5"/>
    <n v="95"/>
    <n v="58947.6"/>
    <s v="SOUTH LAKE TAHOE"/>
    <s v="MANUALLY OPENED VFI-3200-2 'E' POS-PRIMARY U/G REBUILD"/>
    <x v="0"/>
    <x v="0"/>
    <s v="Review Complete"/>
    <x v="0"/>
    <s v="South Lake"/>
    <n v="5"/>
    <x v="0"/>
    <n v="4"/>
    <n v="49165"/>
    <n v="3851"/>
    <n v="2.4668917164372889E-2"/>
    <n v="15.307089067774603"/>
    <n v="1.9322688904708635E-3"/>
    <n v="1.1989748805044238"/>
  </r>
  <r>
    <n v="231084021"/>
    <x v="13"/>
    <x v="102"/>
    <s v="Q2"/>
    <d v="1899-12-30T13:01:00"/>
    <d v="1899-12-30T13:14:00"/>
    <d v="1899-12-30T00:13:00"/>
    <n v="0"/>
    <n v="13"/>
    <n v="13"/>
    <n v="17"/>
    <n v="220.8"/>
    <m/>
    <s v="MANUALLY OPNED P281490 PLANNED OUTAGE"/>
    <x v="0"/>
    <x v="0"/>
    <m/>
    <x v="0"/>
    <s v="North Lake"/>
    <n v="5"/>
    <x v="0"/>
    <n v="5"/>
    <n v="49165"/>
    <n v="3188"/>
    <n v="5.3324968632371397E-3"/>
    <n v="6.9259723964868264E-2"/>
    <n v="3.4577443303162821E-4"/>
    <n v="4.4909996949049121E-3"/>
  </r>
  <r>
    <n v="231084027"/>
    <x v="13"/>
    <x v="102"/>
    <s v="Q2"/>
    <d v="1899-12-30T13:23:00"/>
    <d v="1899-12-30T13:32:00"/>
    <d v="1899-12-30T00:09:00"/>
    <n v="0"/>
    <n v="9"/>
    <n v="9"/>
    <n v="10"/>
    <n v="90"/>
    <m/>
    <s v="MANUALLY OPENED P61458 REPLACE CUTOUT -PLANNED OUTAGE"/>
    <x v="0"/>
    <x v="0"/>
    <m/>
    <x v="0"/>
    <s v="North Lake"/>
    <n v="5"/>
    <x v="0"/>
    <n v="5"/>
    <n v="49165"/>
    <n v="3188"/>
    <n v="3.1367628607277291E-3"/>
    <n v="2.8230865746549563E-2"/>
    <n v="2.0339672531272246E-4"/>
    <n v="1.8305705278145023E-3"/>
  </r>
  <r>
    <n v="120053218"/>
    <x v="11"/>
    <x v="102"/>
    <s v="Q2"/>
    <d v="1899-12-30T14:04:00"/>
    <d v="1899-12-30T17:27:00"/>
    <d v="1899-12-30T03:23:00"/>
    <n v="3"/>
    <n v="23"/>
    <n v="203"/>
    <n v="16"/>
    <n v="3247.8"/>
    <s v="SOUTH LAKE TAHOE"/>
    <s v="BLOWN TRANSFORMER FUSE P71162 DEER PARK AVE  - NO CAUSE FOUND."/>
    <x v="5"/>
    <x v="8"/>
    <s v="Review Complete"/>
    <x v="1"/>
    <s v="South Lake"/>
    <n v="5"/>
    <x v="0"/>
    <n v="5"/>
    <n v="49165"/>
    <n v="2530"/>
    <n v="6.3241106719367588E-3"/>
    <n v="1.2837154150197629"/>
    <n v="3.2543476050035593E-4"/>
    <n v="6.6059188447066E-2"/>
  </r>
  <r>
    <n v="120053206"/>
    <x v="8"/>
    <x v="102"/>
    <s v="Q2"/>
    <d v="1899-12-30T14:06:00"/>
    <d v="1899-12-30T15:25:38"/>
    <d v="1899-12-30T01:19:00"/>
    <n v="1"/>
    <n v="19"/>
    <n v="79.63"/>
    <n v="14"/>
    <n v="1114.8"/>
    <s v="SOUTH LAKE TAHOE"/>
    <s v="BLOWN TRANSFORMER FUSE P84216 NAVAHOE DR-SERVICE RIPPED DOWN BY TRUCK. CSP UNSAFE TO OPERATE"/>
    <x v="2"/>
    <x v="16"/>
    <s v="Review Complete"/>
    <x v="2"/>
    <s v="South Lake"/>
    <n v="5"/>
    <x v="0"/>
    <n v="5"/>
    <n v="49165"/>
    <n v="3628"/>
    <n v="3.858875413450937E-3"/>
    <n v="0.30727673649393605"/>
    <n v="2.8475541543781146E-4"/>
    <n v="2.2674666937862298E-2"/>
  </r>
  <r>
    <n v="120053223"/>
    <x v="10"/>
    <x v="102"/>
    <s v="Q2"/>
    <d v="1899-12-30T15:16:00"/>
    <d v="1899-12-30T16:13:00"/>
    <d v="1899-12-30T00:57:00"/>
    <n v="0"/>
    <n v="57"/>
    <n v="57"/>
    <n v="4"/>
    <n v="228"/>
    <s v="SOUTH LAKE TAHOE"/>
    <s v="BLOWN TRANSFORMER FUSE P84634 ELOISE AVE-SERVICE RIPPED DOWN BY TRUCK"/>
    <x v="2"/>
    <x v="16"/>
    <s v="Review Complete"/>
    <x v="2"/>
    <s v="South Lake"/>
    <n v="5"/>
    <x v="0"/>
    <n v="5"/>
    <n v="49165"/>
    <n v="3851"/>
    <n v="1.0386912490262269E-3"/>
    <n v="5.9205401194494939E-2"/>
    <n v="8.1358690125088982E-5"/>
    <n v="4.6374453371300726E-3"/>
  </r>
  <r>
    <n v="231084161"/>
    <x v="30"/>
    <x v="103"/>
    <s v="Q2"/>
    <d v="1899-12-30T13:23:00"/>
    <d v="1899-12-30T13:35:00"/>
    <d v="1899-12-30T00:12:00"/>
    <n v="0"/>
    <n v="12"/>
    <n v="12"/>
    <n v="6"/>
    <n v="72"/>
    <m/>
    <s v="MANUALLY OPENED CUT OUTS AND REPLACED THEM AT P239496 CARNELIAN DR"/>
    <x v="1"/>
    <x v="1"/>
    <s v="Review Complete"/>
    <x v="1"/>
    <s v="North Lake"/>
    <n v="5"/>
    <x v="0"/>
    <n v="6"/>
    <n v="49165"/>
    <n v="2902"/>
    <n v="2.0675396278428669E-3"/>
    <n v="2.4810475534114404E-2"/>
    <n v="1.2203803518763347E-4"/>
    <n v="1.4644564222516018E-3"/>
  </r>
  <r>
    <n v="120053420"/>
    <x v="10"/>
    <x v="104"/>
    <s v="Q2"/>
    <d v="1899-12-30T09:29:15"/>
    <d v="1899-12-30T10:38:15"/>
    <d v="1899-12-30T01:09:00"/>
    <n v="1"/>
    <n v="9"/>
    <n v="69"/>
    <n v="1"/>
    <n v="69"/>
    <s v="SOUTH LAKE TAHOE"/>
    <s v="PARTIAL POWER P290767 TATA LN DUE TO BAD CONNECTIONS"/>
    <x v="1"/>
    <x v="1"/>
    <s v="Review Complete"/>
    <x v="1"/>
    <s v="South Lake"/>
    <n v="5"/>
    <x v="0"/>
    <n v="7"/>
    <n v="49165"/>
    <n v="3851"/>
    <n v="2.5967281225655674E-4"/>
    <n v="1.7917424045702415E-2"/>
    <n v="2.0339672531272246E-5"/>
    <n v="1.4034374046577849E-3"/>
  </r>
  <r>
    <n v="120053437"/>
    <x v="13"/>
    <x v="104"/>
    <s v="Q2"/>
    <d v="1899-12-30T13:03:00"/>
    <d v="1899-12-30T14:10:00"/>
    <d v="1899-12-30T01:07:00"/>
    <n v="1"/>
    <n v="7"/>
    <n v="67"/>
    <n v="48"/>
    <n v="3216"/>
    <s v="TAHOE CITY"/>
    <s v="BLOWN 20 AMP FUSE P137671 GROVE ST - NO CAUSE FOUND; SUN SAID HE DIDNT FIND AN OBVIOUS CAUSE - SUSPECTS IT MIGHT HAVE BEEN A TREE LIMB TOUCH"/>
    <x v="8"/>
    <x v="18"/>
    <s v="Review Complete"/>
    <x v="1"/>
    <s v="North Lake"/>
    <n v="5"/>
    <x v="0"/>
    <n v="7"/>
    <n v="49165"/>
    <n v="3188"/>
    <n v="1.5056461731493099E-2"/>
    <n v="1.0087829360100375"/>
    <n v="9.7630428150106779E-4"/>
    <n v="6.5412386860571547E-2"/>
  </r>
  <r>
    <n v="120053508"/>
    <x v="0"/>
    <x v="105"/>
    <s v="Q2"/>
    <d v="1899-12-30T12:38:00"/>
    <d v="1899-12-30T14:04:00"/>
    <d v="1899-12-30T01:26:00"/>
    <n v="1"/>
    <n v="26"/>
    <n v="86"/>
    <n v="632"/>
    <n v="54352.2"/>
    <s v="MARKLEEVILLE"/>
    <s v="NVE 112 LINE LOCKOUT ROUND HILL TO BUCKEYE - TRANSMISISON FAULT BETWEEN BUCKEYE (NVE) &amp;amp; ROUNDHILL (NVE)"/>
    <x v="7"/>
    <x v="14"/>
    <s v="Review Complete"/>
    <x v="3"/>
    <s v="South Lake"/>
    <n v="6"/>
    <x v="0"/>
    <n v="1"/>
    <n v="49165"/>
    <n v="641"/>
    <n v="0.98595943837753508"/>
    <n v="84.792823712948518"/>
    <n v="1.2854673039764061E-2"/>
    <n v="1.1055059493542154"/>
  </r>
  <r>
    <n v="231084420"/>
    <x v="11"/>
    <x v="106"/>
    <s v="Q2"/>
    <d v="1899-12-30T00:00:00"/>
    <d v="1899-12-30T19:30:00"/>
    <d v="1899-12-30T19:30:00"/>
    <n v="19"/>
    <n v="30"/>
    <n v="1170"/>
    <n v="39"/>
    <n v="45630"/>
    <m/>
    <s v="MANUALLY OPENED 25AMP  LINE FUSE P291287 BLACKWOOD RD PULLED NEW UG"/>
    <x v="0"/>
    <x v="0"/>
    <s v="Review Complete"/>
    <x v="0"/>
    <s v="South Lake"/>
    <n v="6"/>
    <x v="0"/>
    <n v="2"/>
    <n v="49165"/>
    <n v="2530"/>
    <n v="1.5415019762845849E-2"/>
    <n v="18.035573122529645"/>
    <n v="7.9324722871961764E-4"/>
    <n v="0.92809925760195255"/>
  </r>
  <r>
    <n v="231084424"/>
    <x v="11"/>
    <x v="106"/>
    <s v="Q2"/>
    <d v="1899-12-30T11:00:00"/>
    <d v="1899-12-30T19:30:00"/>
    <d v="1899-12-30T08:30:00"/>
    <n v="8"/>
    <n v="30"/>
    <n v="510"/>
    <n v="19"/>
    <n v="9690"/>
    <s v="SOUTH LAKE TAHOE"/>
    <s v="MANUALLY OPENED 25 AMP LINE FUSE P291288 PULLED NEW UG"/>
    <x v="0"/>
    <x v="0"/>
    <s v="Review Complete"/>
    <x v="0"/>
    <s v="South Lake"/>
    <n v="6"/>
    <x v="0"/>
    <n v="2"/>
    <n v="49165"/>
    <n v="2530"/>
    <n v="7.5098814229249012E-3"/>
    <n v="3.8300395256916997"/>
    <n v="3.8645377809417268E-4"/>
    <n v="0.19709142682802808"/>
  </r>
  <r>
    <n v="231084433"/>
    <x v="30"/>
    <x v="106"/>
    <s v="Q2"/>
    <d v="1899-12-30T12:01:00"/>
    <d v="1899-12-30T12:10:00"/>
    <d v="1899-12-30T00:09:00"/>
    <n v="0"/>
    <n v="9"/>
    <n v="9"/>
    <n v="5"/>
    <n v="45"/>
    <m/>
    <s v="MANUALLY OPENED TRANSFORMER FUSE, REPLACED DAMAGED CUTOUT P206174 CARNELIAN BAY RD"/>
    <x v="1"/>
    <x v="5"/>
    <s v="Review Complete"/>
    <x v="1"/>
    <s v="North Lake"/>
    <n v="6"/>
    <x v="0"/>
    <n v="2"/>
    <n v="49165"/>
    <n v="2902"/>
    <n v="1.7229496898690559E-3"/>
    <n v="1.5506547208821502E-2"/>
    <n v="1.0169836265636123E-4"/>
    <n v="9.1528526390725114E-4"/>
  </r>
  <r>
    <n v="120053556"/>
    <x v="21"/>
    <x v="106"/>
    <s v="Q2"/>
    <d v="1899-12-30T12:07:00"/>
    <d v="1899-12-30T17:02:56"/>
    <d v="1899-12-30T04:55:00"/>
    <n v="4"/>
    <n v="55"/>
    <n v="295.93"/>
    <n v="1"/>
    <n v="91.2"/>
    <s v="KINGS BEACH"/>
    <s v="RAN MID SPAN TAP AND ELIMINATE APPROXIMATELY 35FT OF CABLE PARK LN"/>
    <x v="1"/>
    <x v="5"/>
    <s v="Review Complete"/>
    <x v="1"/>
    <s v="North Lake"/>
    <n v="6"/>
    <x v="0"/>
    <n v="2"/>
    <n v="49165"/>
    <n v="1348"/>
    <n v="7.4183976261127599E-4"/>
    <n v="6.7655786350148364E-2"/>
    <n v="2.0339672531272246E-5"/>
    <n v="1.854978134852029E-3"/>
  </r>
  <r>
    <n v="120053608"/>
    <x v="12"/>
    <x v="107"/>
    <s v="Q2"/>
    <d v="1899-12-30T11:44:00"/>
    <d v="1899-12-30T15:59:00"/>
    <d v="1899-12-30T04:15:00"/>
    <n v="4"/>
    <n v="15"/>
    <n v="255"/>
    <n v="15"/>
    <n v="3825"/>
    <m/>
    <s v="MANUALLY OPENED LB 34-59 FOR PLANNED MAINTENANCE REPLACING SPAN GUY WITH DOWN GUY"/>
    <x v="0"/>
    <x v="0"/>
    <s v="Review Complete"/>
    <x v="0"/>
    <s v="South Lake"/>
    <n v="6"/>
    <x v="0"/>
    <n v="3"/>
    <n v="49165"/>
    <n v="4066"/>
    <n v="3.6891293654697493E-3"/>
    <n v="0.94072798819478598"/>
    <n v="3.050950879690837E-4"/>
    <n v="7.7799247432116345E-2"/>
  </r>
  <r>
    <n v="120053645"/>
    <x v="15"/>
    <x v="107"/>
    <s v="Q2"/>
    <d v="1899-12-30T18:38:33"/>
    <d v="1899-12-30T08:56:00"/>
    <d v="1899-12-30T14:17:00"/>
    <n v="14"/>
    <n v="17"/>
    <n v="857.47"/>
    <n v="784"/>
    <n v="113171.4"/>
    <s v="MEEKS BAY"/>
    <s v="PTR 7300-R2 P291747 HWY 89 LOCKED OPEN / SWITCHING TO ISOLATE OUTAGE -  BLOWN FUSES P134488 HWY 89 - FAILED CABLE BETWEEN HH @ XFMR 13523 TO NEXT HH TO NORTH"/>
    <x v="1"/>
    <x v="5"/>
    <s v="Mismatch - Number of customers"/>
    <x v="1"/>
    <s v="North Lake"/>
    <n v="6"/>
    <x v="0"/>
    <n v="3"/>
    <n v="49165"/>
    <n v="4479"/>
    <n v="0.17503907122125476"/>
    <n v="25.267113194909577"/>
    <n v="1.5946303264517441E-2"/>
    <n v="2.301869215905624"/>
  </r>
  <r>
    <n v="120053662"/>
    <x v="10"/>
    <x v="107"/>
    <s v="Q2"/>
    <d v="1899-12-30T21:13:38"/>
    <d v="1899-12-30T03:39:00"/>
    <d v="1899-12-30T06:25:00"/>
    <n v="6"/>
    <n v="25"/>
    <n v="385.37"/>
    <n v="12"/>
    <n v="4263.6000000000004"/>
    <m/>
    <s v="MANUALLY OPENED OS-902-23 'A' POS @ CAPRI DR AND PADMOUNT XFMR 3938 TAHOE KEYS BLVD ELBOWS TOWARD VFI-3200-2 'E' POS FOR CREW WORKING ON TAHOE KEYS UG REBUILD / RETURNED MEY 3400 AND 3200 TO NORMAL CONFIG - FS-903-65 'A' POS IS NORMAL OPEN TIE SWITCH - PHASING ISSUE RESOLVED"/>
    <x v="0"/>
    <x v="0"/>
    <s v="Review Complete"/>
    <x v="0"/>
    <s v="South Lake"/>
    <n v="6"/>
    <x v="0"/>
    <n v="3"/>
    <n v="49165"/>
    <n v="3851"/>
    <n v="3.1160737470786811E-3"/>
    <n v="1.1071410023370554"/>
    <n v="2.4407607037526695E-4"/>
    <n v="8.6720227804332362E-2"/>
  </r>
  <r>
    <n v="120053823"/>
    <x v="4"/>
    <x v="108"/>
    <s v="Q2"/>
    <d v="1899-12-30T12:40:39"/>
    <d v="1899-12-30T15:33:12"/>
    <d v="1899-12-30T02:52:00"/>
    <n v="2"/>
    <n v="52"/>
    <n v="172.55"/>
    <n v="32"/>
    <n v="5521.8"/>
    <s v="PORTOLA"/>
    <s v="MANUALLY HUNG TEMPORARY CUTOUTS P155557 LADERA LN-REPLACE P130544 HUERTA WAY"/>
    <x v="0"/>
    <x v="0"/>
    <s v="Review Complete"/>
    <x v="0"/>
    <s v="North Lake"/>
    <n v="6"/>
    <x v="0"/>
    <n v="4"/>
    <n v="49165"/>
    <n v="1214"/>
    <n v="2.6359143327841845E-2"/>
    <n v="4.5484349258649095"/>
    <n v="6.5086952100071186E-4"/>
    <n v="0.1123116037831791"/>
  </r>
  <r>
    <n v="120053934"/>
    <x v="19"/>
    <x v="109"/>
    <s v="Q2"/>
    <d v="1899-12-30T15:11:09"/>
    <d v="1899-12-30T16:30:00"/>
    <d v="1899-12-30T01:18:00"/>
    <n v="1"/>
    <n v="18"/>
    <n v="78.87"/>
    <n v="25"/>
    <n v="1971"/>
    <s v="TAHOE CITY"/>
    <s v="BLOWN 25K LINE FUSES P108875 BIG PINE DR-GARBAGE TRUCK CLIPPED PHONE LINE CAUSING PHASES TO BUMP"/>
    <x v="2"/>
    <x v="16"/>
    <s v="Review Complete"/>
    <x v="2"/>
    <s v="North Lake"/>
    <n v="6"/>
    <x v="0"/>
    <n v="5"/>
    <n v="49165"/>
    <n v="1621"/>
    <n v="1.5422578655151141E-2"/>
    <n v="1.215916101172116"/>
    <n v="5.0849181328180618E-4"/>
    <n v="4.0089494559137601E-2"/>
  </r>
  <r>
    <n v="120053944"/>
    <x v="0"/>
    <x v="109"/>
    <s v="Q2"/>
    <d v="1899-12-30T18:29:00"/>
    <d v="1899-12-30T19:30:00"/>
    <d v="1899-12-30T01:01:00"/>
    <n v="1"/>
    <n v="1"/>
    <n v="61"/>
    <n v="632"/>
    <n v="38551.799999999901"/>
    <s v="MARKLEEVILLE"/>
    <s v="1296 CB @ MULLER (NVE) LOCKED OPEN - DUE TO DOWN WIRE AT NVE SIDE"/>
    <x v="7"/>
    <x v="14"/>
    <s v="Review Complete"/>
    <x v="3"/>
    <s v="South Lake"/>
    <n v="6"/>
    <x v="0"/>
    <n v="5"/>
    <n v="49165"/>
    <n v="641"/>
    <n v="0.98595943837753508"/>
    <n v="60.143213728548986"/>
    <n v="1.2854673039764061E-2"/>
    <n v="0.78413098749109933"/>
  </r>
  <r>
    <n v="120053966"/>
    <x v="34"/>
    <x v="109"/>
    <s v="Q2"/>
    <d v="1899-12-30T21:57:00"/>
    <d v="1899-12-30T22:53:00"/>
    <d v="1899-12-30T00:56:00"/>
    <n v="0"/>
    <n v="56"/>
    <n v="56"/>
    <n v="96"/>
    <n v="5376"/>
    <s v="VERDI"/>
    <s v="CALIFORNIA 2501 CB (NVE) LOCKED OPEN / FIRE MODE &amp;amp; WEATHER"/>
    <x v="7"/>
    <x v="14"/>
    <s v="Review Complete"/>
    <x v="3"/>
    <s v="North Lake"/>
    <n v="6"/>
    <x v="0"/>
    <n v="5"/>
    <n v="49165"/>
    <n v="97"/>
    <n v="0.98969072164948457"/>
    <n v="55.422680412371136"/>
    <n v="1.9526085630021356E-3"/>
    <n v="0.1093460795281196"/>
  </r>
  <r>
    <n v="120053969"/>
    <x v="28"/>
    <x v="109"/>
    <s v="Q2"/>
    <d v="1899-12-30T21:57:00"/>
    <d v="1899-12-30T22:53:00"/>
    <d v="1899-12-30T00:56:00"/>
    <n v="0"/>
    <n v="56"/>
    <n v="56"/>
    <n v="55"/>
    <n v="3079.7999999999902"/>
    <s v="TRUCKEE"/>
    <s v="CALIFORNIA 2501 CB (NVE) LOCKED OPEN / FIRE MODE &amp;amp; WEATHER"/>
    <x v="7"/>
    <x v="14"/>
    <s v="Review Complete"/>
    <x v="3"/>
    <s v="North Lake"/>
    <n v="6"/>
    <x v="0"/>
    <n v="5"/>
    <n v="49165"/>
    <n v="58"/>
    <n v="0.94827586206896552"/>
    <n v="53.099999999999831"/>
    <n v="1.1186819892199736E-3"/>
    <n v="6.2642123461812069E-2"/>
  </r>
  <r>
    <n v="120053976"/>
    <x v="16"/>
    <x v="110"/>
    <s v="Q2"/>
    <d v="1899-12-30T01:01:00"/>
    <d v="1899-12-30T03:44:00"/>
    <d v="1899-12-30T02:43:00"/>
    <n v="2"/>
    <n v="43"/>
    <n v="163"/>
    <n v="595"/>
    <n v="96985.2"/>
    <s v="COLEVILLE"/>
    <s v="MANUALLY OPENED LB# 1261-F @ P266658 HWY 395, REPLACED P# 128913"/>
    <x v="0"/>
    <x v="0"/>
    <s v="Review Complete"/>
    <x v="0"/>
    <s v="South Lake"/>
    <n v="6"/>
    <x v="0"/>
    <n v="6"/>
    <n v="49165"/>
    <n v="727"/>
    <n v="0.81843191196698761"/>
    <n v="133.40467675378267"/>
    <n v="1.2102105156106987E-2"/>
    <n v="1.9726472083799451"/>
  </r>
  <r>
    <n v="120054056"/>
    <x v="11"/>
    <x v="110"/>
    <s v="Q2"/>
    <d v="1899-12-30T11:38:30"/>
    <d v="1899-12-30T11:51:57"/>
    <d v="1899-12-30T00:13:00"/>
    <n v="0"/>
    <n v="13"/>
    <n v="13.43"/>
    <n v="38"/>
    <n v="510.599999999999"/>
    <m/>
    <s v="MANUALLY OPENED 25 AMP RISER FUSE P291287 BLACKWOOD RD-U/G SECONDARY MOLDINGS WERE MELTING"/>
    <x v="1"/>
    <x v="5"/>
    <s v="Review Complete"/>
    <x v="1"/>
    <s v="South Lake"/>
    <n v="6"/>
    <x v="0"/>
    <n v="6"/>
    <n v="49165"/>
    <n v="2530"/>
    <n v="1.5019762845849802E-2"/>
    <n v="0.20181818181818142"/>
    <n v="7.7290755618834536E-4"/>
    <n v="1.0385436794467589E-2"/>
  </r>
  <r>
    <n v="231085189"/>
    <x v="18"/>
    <x v="110"/>
    <s v="Q2"/>
    <d v="1899-12-30T11:40:00"/>
    <d v="1899-12-30T13:10:00"/>
    <d v="1899-12-30T01:30:00"/>
    <n v="1"/>
    <n v="30"/>
    <n v="90"/>
    <n v="96"/>
    <n v="8640"/>
    <m/>
    <s v="MANUALLY OPENED 65 AMP LINE FUSE P278419 WINDING CREEK RD-REPLACED CROSSARMS"/>
    <x v="0"/>
    <x v="0"/>
    <s v="Review Complete"/>
    <x v="0"/>
    <s v="North Lake"/>
    <n v="6"/>
    <x v="0"/>
    <n v="6"/>
    <n v="49165"/>
    <n v="888"/>
    <n v="0.10810810810810811"/>
    <n v="9.7297297297297298"/>
    <n v="1.9526085630021356E-3"/>
    <n v="0.17573477067019222"/>
  </r>
  <r>
    <n v="120054165"/>
    <x v="15"/>
    <x v="111"/>
    <s v="Q2"/>
    <d v="1899-12-30T11:07:00"/>
    <d v="1899-12-30T18:34:00"/>
    <d v="1899-12-30T07:27:00"/>
    <n v="7"/>
    <n v="27"/>
    <n v="447"/>
    <n v="6"/>
    <n v="2682"/>
    <s v="TAHOE CITY"/>
    <s v="BLOWN TRANSFORMER FUSE P248973 QUAIL LN-REPLACED CUTOUT AND LEAKING TRANSFORMER"/>
    <x v="1"/>
    <x v="5"/>
    <s v="Review Complete"/>
    <x v="1"/>
    <s v="North Lake"/>
    <n v="6"/>
    <x v="0"/>
    <n v="7"/>
    <n v="49165"/>
    <n v="4479"/>
    <n v="1.3395847287340924E-3"/>
    <n v="0.59879437374413935"/>
    <n v="1.2203803518763347E-4"/>
    <n v="5.4551001728872166E-2"/>
  </r>
  <r>
    <n v="120054499"/>
    <x v="4"/>
    <x v="112"/>
    <s v="Q2"/>
    <d v="1899-12-30T11:00:00"/>
    <d v="1899-12-30T13:20:00"/>
    <d v="1899-12-30T02:20:00"/>
    <n v="2"/>
    <n v="20"/>
    <n v="140"/>
    <n v="11"/>
    <n v="1540.2"/>
    <m/>
    <s v="MANUALLY OPENED LINE FUSE P193848 IDLE HOUR DR-REPLACE P155736"/>
    <x v="0"/>
    <x v="0"/>
    <s v="Review Complete"/>
    <x v="0"/>
    <s v="North Lake"/>
    <n v="6"/>
    <x v="0"/>
    <n v="2"/>
    <n v="49165"/>
    <n v="1214"/>
    <n v="9.0609555189456337E-3"/>
    <n v="1.2686985172981879"/>
    <n v="2.2373639784399471E-4"/>
    <n v="3.1327163632665515E-2"/>
  </r>
  <r>
    <n v="231085484"/>
    <x v="12"/>
    <x v="112"/>
    <s v="Q2"/>
    <d v="1899-12-30T11:44:00"/>
    <d v="1899-12-30T13:15:00"/>
    <d v="1899-12-30T01:31:00"/>
    <n v="1"/>
    <n v="31"/>
    <n v="91"/>
    <n v="3"/>
    <n v="273"/>
    <m/>
    <s v="MANUALLY OPENED CUTOUT AT P291674 FOR PLANNED OUTAGE"/>
    <x v="0"/>
    <x v="0"/>
    <s v="Review Complete"/>
    <x v="0"/>
    <s v="South Lake"/>
    <n v="6"/>
    <x v="0"/>
    <n v="2"/>
    <n v="49165"/>
    <n v="4066"/>
    <n v="7.3782587309394979E-4"/>
    <n v="6.7142154451549432E-2"/>
    <n v="6.1019017593816737E-5"/>
    <n v="5.5527306010373237E-3"/>
  </r>
  <r>
    <n v="120054579"/>
    <x v="0"/>
    <x v="112"/>
    <s v="Q2"/>
    <d v="1899-12-30T22:52:00"/>
    <d v="1899-12-30T00:59:00"/>
    <d v="1899-12-30T02:07:00"/>
    <n v="2"/>
    <n v="7"/>
    <n v="127"/>
    <n v="633"/>
    <n v="80391"/>
    <s v="MARKLEEVILLE"/>
    <s v="LOSS OF SOURCE FROM NVE - FAILED LIGHTNING ARRESTORS ON 1296-R1 (NVE) - BYPASSED&amp;#x0D;_x000d__x000a_"/>
    <x v="7"/>
    <x v="14"/>
    <s v="Review Complete"/>
    <x v="3"/>
    <s v="South Lake"/>
    <n v="6"/>
    <x v="0"/>
    <n v="2"/>
    <n v="49165"/>
    <n v="641"/>
    <n v="0.98751950078003126"/>
    <n v="125.41497659906396"/>
    <n v="1.2875012712295332E-2"/>
    <n v="1.6351266144615071"/>
  </r>
  <r>
    <n v="231085731"/>
    <x v="20"/>
    <x v="113"/>
    <s v="Q2"/>
    <d v="1899-12-30T13:41:00"/>
    <d v="1899-12-30T14:45:00"/>
    <d v="1899-12-30T01:04:00"/>
    <n v="1"/>
    <n v="4"/>
    <n v="64"/>
    <n v="10"/>
    <n v="640.20000000000005"/>
    <m/>
    <s v="MANUALLY OPENED TRANSFORMER FUSE P161168 EDINBURGH DR-TRANSFORMER REPLACEMENT"/>
    <x v="0"/>
    <x v="0"/>
    <s v="Review Complete"/>
    <x v="0"/>
    <s v="North Lake"/>
    <n v="6"/>
    <x v="0"/>
    <n v="3"/>
    <n v="49165"/>
    <n v="1234"/>
    <n v="8.1037277147487843E-3"/>
    <n v="0.51880064829821726"/>
    <n v="2.0339672531272246E-4"/>
    <n v="1.3021458354520492E-2"/>
  </r>
  <r>
    <n v="231085795"/>
    <x v="25"/>
    <x v="113"/>
    <s v="Q2"/>
    <d v="1899-12-30T16:25:00"/>
    <d v="1899-12-30T16:35:00"/>
    <d v="1899-12-30T00:10:00"/>
    <n v="0"/>
    <n v="10"/>
    <n v="10"/>
    <n v="1"/>
    <n v="10.199999999999999"/>
    <m/>
    <s v="MANUALLY OPENED TRANSFORMER FUSE P252953 HINTON DR-PLANNED OUTAGE"/>
    <x v="0"/>
    <x v="0"/>
    <s v="Review Complete"/>
    <x v="0"/>
    <s v="North Lake"/>
    <n v="6"/>
    <x v="0"/>
    <n v="3"/>
    <n v="49165"/>
    <n v="56"/>
    <n v="1.7857142857142856E-2"/>
    <n v="0.18214285714285713"/>
    <n v="2.0339672531272246E-5"/>
    <n v="2.0746465981897691E-4"/>
  </r>
  <r>
    <n v="120054673"/>
    <x v="33"/>
    <x v="113"/>
    <s v="Q2"/>
    <d v="1899-12-30T21:34:40"/>
    <d v="1899-12-30T21:52:00"/>
    <d v="1899-12-30T00:17:00"/>
    <n v="0"/>
    <n v="17"/>
    <n v="17.350000000000001"/>
    <n v="3"/>
    <n v="52.2"/>
    <s v="BORDERTOWN"/>
    <s v="LOSS OF SOURCE FROM NVE. CAUSE UNKNOWN"/>
    <x v="7"/>
    <x v="14"/>
    <s v="Review Complete"/>
    <x v="3"/>
    <s v="North Lake"/>
    <n v="6"/>
    <x v="0"/>
    <n v="3"/>
    <n v="49165"/>
    <n v="3"/>
    <n v="1"/>
    <n v="17.400000000000002"/>
    <n v="6.1019017593816737E-5"/>
    <n v="1.0617309061324114E-3"/>
  </r>
  <r>
    <n v="231085854"/>
    <x v="13"/>
    <x v="114"/>
    <s v="Q2"/>
    <d v="1899-12-30T11:00:00"/>
    <d v="1899-12-30T15:19:00"/>
    <d v="1899-12-30T04:19:00"/>
    <n v="4"/>
    <n v="19"/>
    <n v="259"/>
    <n v="225"/>
    <n v="58275"/>
    <s v="TAHOE CITY"/>
    <s v="MANUALLY OPENED 40 AMP LINE FUSE P92062 MAMMOTH DR-POLE REPLACEMENT"/>
    <x v="0"/>
    <x v="0"/>
    <s v="Review Complete"/>
    <x v="0"/>
    <s v="North Lake"/>
    <n v="6"/>
    <x v="0"/>
    <n v="4"/>
    <n v="49165"/>
    <n v="3188"/>
    <n v="7.0577164366373901E-2"/>
    <n v="18.279485570890841"/>
    <n v="4.5764263195362557E-3"/>
    <n v="1.1852944167598902"/>
  </r>
  <r>
    <n v="231085950"/>
    <x v="10"/>
    <x v="115"/>
    <s v="Q2"/>
    <d v="1899-12-30T01:38:00"/>
    <d v="1899-12-30T03:00:00"/>
    <d v="1899-12-30T01:22:00"/>
    <n v="1"/>
    <n v="22"/>
    <n v="82"/>
    <n v="2"/>
    <n v="163.80000000000001"/>
    <m/>
    <s v="MANUALLY OPENED LINE FUSES P84847 EMERALD BAY RD-REPLACE BROKEN CROSSARMS"/>
    <x v="0"/>
    <x v="0"/>
    <s v="Review Complete"/>
    <x v="0"/>
    <s v="South Lake"/>
    <n v="6"/>
    <x v="0"/>
    <n v="5"/>
    <n v="49165"/>
    <n v="3851"/>
    <n v="5.1934562451311347E-4"/>
    <n v="4.2534406647624E-2"/>
    <n v="4.0679345062544491E-5"/>
    <n v="3.3316383606223944E-3"/>
  </r>
  <r>
    <n v="120054941"/>
    <x v="17"/>
    <x v="116"/>
    <s v="Q2"/>
    <d v="1899-12-30T11:44:51"/>
    <d v="1899-12-30T14:45:03"/>
    <d v="1899-12-30T03:00:00"/>
    <n v="3"/>
    <n v="0"/>
    <n v="180.2"/>
    <n v="96"/>
    <n v="17299.2"/>
    <m/>
    <s v="MANUALLY LIFTED TAPS P292066 ALPINE MEADOWS RD-REPLACE CROSSARM P201221 (CLIMB JOB)"/>
    <x v="0"/>
    <x v="0"/>
    <s v="Review Complete"/>
    <x v="0"/>
    <s v="North Lake"/>
    <n v="6"/>
    <x v="0"/>
    <n v="6"/>
    <n v="49165"/>
    <n v="743"/>
    <n v="0.12920592193808883"/>
    <n v="23.282907133243608"/>
    <n v="1.9526085630021356E-3"/>
    <n v="0.35186006305298484"/>
  </r>
  <r>
    <n v="120055062"/>
    <x v="18"/>
    <x v="117"/>
    <s v="Q2"/>
    <d v="1899-12-30T11:33:00"/>
    <d v="1899-12-30T14:32:00"/>
    <d v="1899-12-30T02:59:00"/>
    <n v="2"/>
    <n v="59"/>
    <n v="179"/>
    <n v="158"/>
    <n v="28282.2"/>
    <s v="OLYMPIC VALLEY"/>
    <s v="BLOWN  VFI 139- D POSTION  VICTOR DR  ANIMAL CONTACT P224075 VICTOR PLC"/>
    <x v="3"/>
    <x v="3"/>
    <s v="Review Complete"/>
    <x v="1"/>
    <s v="North Lake"/>
    <n v="6"/>
    <x v="0"/>
    <n v="1"/>
    <n v="49165"/>
    <n v="888"/>
    <n v="0.17792792792792791"/>
    <n v="31.849324324324325"/>
    <n v="3.2136682599410151E-3"/>
    <n v="0.57525068646394795"/>
  </r>
  <r>
    <n v="120055088"/>
    <x v="12"/>
    <x v="117"/>
    <s v="Q2"/>
    <d v="1899-12-30T21:24:35"/>
    <d v="1899-12-30T22:07:00"/>
    <d v="1899-12-30T00:42:00"/>
    <n v="0"/>
    <n v="42"/>
    <n v="42.42"/>
    <n v="23"/>
    <n v="975.6"/>
    <s v="SOUTH LAKE TAHOE"/>
    <s v="BLOWN 30A LINE FUSES (2) P90945 LAKE TAHOE BLVD-RAVEN MADE CONTACT WITH WIRE AT P98772 COYOTE RIDGE CIR"/>
    <x v="3"/>
    <x v="10"/>
    <s v="Review Complete"/>
    <x v="1"/>
    <s v="South Lake"/>
    <n v="6"/>
    <x v="0"/>
    <n v="1"/>
    <n v="49165"/>
    <n v="4066"/>
    <n v="5.6566650270536154E-3"/>
    <n v="0.23994097393015248"/>
    <n v="4.6781246821926166E-4"/>
    <n v="1.9843384521509203E-2"/>
  </r>
  <r>
    <n v="231086422"/>
    <x v="23"/>
    <x v="118"/>
    <s v="Q2"/>
    <d v="1899-12-30T15:35:00"/>
    <d v="1899-12-30T15:51:00"/>
    <d v="1899-12-30T00:16:00"/>
    <n v="0"/>
    <n v="16"/>
    <n v="16"/>
    <n v="4"/>
    <n v="64.2"/>
    <m/>
    <s v="MANUALLY OPENED TRANSFORMER FUSE P68748 RIVER RD-REPAIRS TO LIGHTNING ARRESTOR"/>
    <x v="1"/>
    <x v="6"/>
    <s v="Review Complete"/>
    <x v="1"/>
    <s v="North Lake"/>
    <n v="6"/>
    <x v="0"/>
    <n v="2"/>
    <n v="49165"/>
    <n v="151"/>
    <n v="2.6490066225165563E-2"/>
    <n v="0.42516556291390728"/>
    <n v="8.1358690125088982E-5"/>
    <n v="1.3058069765076784E-3"/>
  </r>
  <r>
    <n v="120055186"/>
    <x v="6"/>
    <x v="119"/>
    <s v="Q2"/>
    <d v="1899-12-30T11:12:00"/>
    <d v="1899-12-30T17:01:16"/>
    <d v="1899-12-30T05:49:00"/>
    <n v="5"/>
    <n v="49"/>
    <n v="349.27"/>
    <n v="1"/>
    <n v="349.2"/>
    <m/>
    <s v="MANUALLY OPENED 3101-R1  -  MAINTENANCE ON CROSS ARMS AND JUMPERS"/>
    <x v="0"/>
    <x v="0"/>
    <s v="Review Complete"/>
    <x v="0"/>
    <s v="South Lake"/>
    <n v="6"/>
    <x v="0"/>
    <n v="3"/>
    <n v="49165"/>
    <n v="2316"/>
    <n v="4.3177892918825559E-4"/>
    <n v="0.15077720207253886"/>
    <n v="2.0339672531272246E-5"/>
    <n v="7.1026136479202685E-3"/>
  </r>
  <r>
    <n v="120055392"/>
    <x v="7"/>
    <x v="120"/>
    <s v="Q2"/>
    <d v="1899-12-30T11:35:00"/>
    <d v="1899-12-30T17:27:48"/>
    <d v="1899-12-30T05:52:00"/>
    <n v="5"/>
    <n v="52"/>
    <n v="352.78"/>
    <n v="201"/>
    <n v="70842"/>
    <s v="PORTOLA"/>
    <s v="MANUALLY OPENED L./B# 31-4 AND FUSES P209782-MAINTENANCE REPLACING P215897"/>
    <x v="0"/>
    <x v="0"/>
    <s v="Review Complete"/>
    <x v="0"/>
    <s v="North Lake"/>
    <n v="6"/>
    <x v="0"/>
    <n v="4"/>
    <n v="49165"/>
    <n v="748"/>
    <n v="0.26871657754010697"/>
    <n v="94.708556149732615"/>
    <n v="4.0882741787857217E-3"/>
    <n v="1.4409030814603885"/>
  </r>
  <r>
    <n v="231086902"/>
    <x v="16"/>
    <x v="121"/>
    <s v="Q2"/>
    <d v="1899-12-30T01:11:12"/>
    <d v="1899-12-30T04:00:00"/>
    <d v="1899-12-30T02:48:00"/>
    <n v="2"/>
    <n v="48"/>
    <n v="168.82"/>
    <n v="8"/>
    <n v="1350.6"/>
    <s v="COLEVILLE"/>
    <s v="MANUALLY OPENED 15 AMP LINE FUSE P266630 US HWY 395-POLE REPLACEMENT"/>
    <x v="0"/>
    <x v="0"/>
    <s v="Review Complete"/>
    <x v="0"/>
    <s v="South Lake"/>
    <n v="6"/>
    <x v="0"/>
    <n v="5"/>
    <n v="49165"/>
    <n v="727"/>
    <n v="1.1004126547455296E-2"/>
    <n v="1.8577716643741402"/>
    <n v="1.6271738025017796E-4"/>
    <n v="2.7470761720736293E-2"/>
  </r>
  <r>
    <n v="120055466"/>
    <x v="4"/>
    <x v="121"/>
    <s v="Q2"/>
    <d v="1899-12-30T11:23:30"/>
    <d v="1899-12-30T17:14:22"/>
    <d v="1899-12-30T05:50:00"/>
    <n v="5"/>
    <n v="50"/>
    <n v="350.85"/>
    <n v="24"/>
    <n v="8420.4"/>
    <m/>
    <s v="MANUALLY OPENED JUMPERS P215801 MANZANITA ST-REPLACE P150554"/>
    <x v="0"/>
    <x v="0"/>
    <s v="Review Complete"/>
    <x v="0"/>
    <s v="North Lake"/>
    <n v="6"/>
    <x v="0"/>
    <n v="5"/>
    <n v="49165"/>
    <n v="1214"/>
    <n v="1.9769357495881382E-2"/>
    <n v="6.9360790774299836"/>
    <n v="4.8815214075053389E-4"/>
    <n v="0.17126817858232482"/>
  </r>
  <r>
    <n v="120055467"/>
    <x v="11"/>
    <x v="121"/>
    <s v="Q2"/>
    <d v="1899-12-30T11:51:55"/>
    <d v="1899-12-30T16:26:28"/>
    <d v="1899-12-30T04:34:00"/>
    <n v="4"/>
    <n v="34"/>
    <n v="274.52999999999997"/>
    <n v="82"/>
    <n v="22512"/>
    <m/>
    <s v="MANUALLY LIFTED TAPS AT P286998 JUNIPER AVE - MAINTENANCE POLE &amp;amp; CROSS ARM REPLACEMENTS"/>
    <x v="0"/>
    <x v="0"/>
    <s v="Review Complete"/>
    <x v="0"/>
    <s v="South Lake"/>
    <n v="6"/>
    <x v="0"/>
    <n v="5"/>
    <n v="49165"/>
    <n v="2530"/>
    <n v="3.241106719367589E-2"/>
    <n v="8.8980237154150199"/>
    <n v="1.6678531475643242E-3"/>
    <n v="0.45788670802400083"/>
  </r>
  <r>
    <n v="120055576"/>
    <x v="2"/>
    <x v="122"/>
    <s v="Q2"/>
    <d v="1899-12-30T13:22:00"/>
    <d v="1899-12-30T14:00:00"/>
    <d v="1899-12-30T00:38:00"/>
    <n v="0"/>
    <n v="38"/>
    <n v="38"/>
    <n v="5"/>
    <n v="190.2"/>
    <s v="SOUTH LAKE TAHOE"/>
    <s v="BLOWN 25A LINE FUSE P297961 LODI AVE-BIRD"/>
    <x v="3"/>
    <x v="10"/>
    <s v="Review Complete"/>
    <x v="1"/>
    <s v="South Lake"/>
    <n v="6"/>
    <x v="0"/>
    <n v="6"/>
    <n v="49165"/>
    <n v="3852"/>
    <n v="1.2980269989615785E-3"/>
    <n v="4.9376947040498442E-2"/>
    <n v="1.0169836265636123E-4"/>
    <n v="3.868605715447981E-3"/>
  </r>
  <r>
    <n v="120055622"/>
    <x v="15"/>
    <x v="122"/>
    <s v="Q2"/>
    <d v="1899-12-30T21:38:03"/>
    <d v="1899-12-30T05:47:17"/>
    <d v="1899-12-30T08:09:00"/>
    <n v="8"/>
    <n v="9"/>
    <n v="489.25"/>
    <n v="1"/>
    <n v="489"/>
    <s v="HOMEWOOD"/>
    <s v="REPLACED LOOSE HARDWARE AT THE CUTOUT 9291421 MOANA CIR"/>
    <x v="1"/>
    <x v="6"/>
    <s v="Review Complete"/>
    <x v="1"/>
    <s v="North Lake"/>
    <n v="6"/>
    <x v="0"/>
    <n v="6"/>
    <n v="49165"/>
    <n v="4479"/>
    <n v="2.2326412145568208E-4"/>
    <n v="0.10917615539182854"/>
    <n v="2.0339672531272246E-5"/>
    <n v="9.946099867792128E-3"/>
  </r>
  <r>
    <n v="120055709"/>
    <x v="21"/>
    <x v="123"/>
    <s v="Q2"/>
    <d v="1899-12-30T19:15:35"/>
    <d v="1899-12-30T00:09:00"/>
    <d v="1899-12-30T04:53:00"/>
    <n v="4"/>
    <n v="53"/>
    <n v="293.43"/>
    <n v="1"/>
    <n v="293.39999999999998"/>
    <s v="KINGS BEACH"/>
    <s v="BURNT SERVICE LINE AND CONNECTIONS P278531 BEAVER ST"/>
    <x v="1"/>
    <x v="5"/>
    <s v="Review Complete"/>
    <x v="1"/>
    <s v="North Lake"/>
    <n v="6"/>
    <x v="0"/>
    <n v="1"/>
    <n v="49165"/>
    <n v="1348"/>
    <n v="7.4183976261127599E-4"/>
    <n v="0.21765578635014834"/>
    <n v="2.0339672531272246E-5"/>
    <n v="5.9676599206752766E-3"/>
  </r>
  <r>
    <n v="120055719"/>
    <x v="10"/>
    <x v="124"/>
    <s v="Q2"/>
    <d v="1899-12-30T11:20:54"/>
    <d v="1899-12-30T13:19:30"/>
    <d v="1899-12-30T01:58:00"/>
    <n v="1"/>
    <n v="58"/>
    <n v="118.58"/>
    <n v="41"/>
    <n v="4861.8"/>
    <s v="SOUTH LAKE TAHOE"/>
    <s v="BLOWN RISER FUSE P87807 (1 OF 3). MANUALLY OPENED REMAINING 2 AT 10:31AM - REPLACED BAD UG CABLE"/>
    <x v="1"/>
    <x v="5"/>
    <s v="Review Complete"/>
    <x v="1"/>
    <s v="South Lake"/>
    <n v="6"/>
    <x v="0"/>
    <n v="2"/>
    <n v="49165"/>
    <n v="3851"/>
    <n v="1.0646585302518826E-2"/>
    <n v="1.2624772786289276"/>
    <n v="8.3392657378216211E-4"/>
    <n v="9.8887419912539409E-2"/>
  </r>
  <r>
    <n v="231087482"/>
    <x v="40"/>
    <x v="124"/>
    <s v="Q2"/>
    <d v="1899-12-30T14:11:00"/>
    <d v="1899-12-30T18:58:43"/>
    <d v="1899-12-30T04:47:00"/>
    <n v="4"/>
    <n v="47"/>
    <n v="287.7"/>
    <n v="8"/>
    <n v="2301.6"/>
    <m/>
    <s v="MANUALLY OPENED VFI -170 C POSTION  -INSTALL TRANFORMER P10551 FILOLI"/>
    <x v="0"/>
    <x v="0"/>
    <s v="Review Complete"/>
    <x v="0"/>
    <s v="North Lake"/>
    <n v="6"/>
    <x v="0"/>
    <n v="2"/>
    <n v="49165"/>
    <n v="1837"/>
    <n v="4.3549265106151338E-3"/>
    <n v="1.2529123571039738"/>
    <n v="1.6271738025017796E-4"/>
    <n v="4.68137902979762E-2"/>
  </r>
  <r>
    <n v="120055831"/>
    <x v="4"/>
    <x v="125"/>
    <s v="Q2"/>
    <d v="1899-12-30T01:00:00"/>
    <d v="1899-12-30T06:33:00"/>
    <d v="1899-12-31T05:33:00"/>
    <n v="29"/>
    <n v="33"/>
    <n v="1773"/>
    <n v="3"/>
    <n v="1332"/>
    <s v="PORTOLA"/>
    <s v="REPLACED FAILED TRANSFORMER P130541 LADERA LN"/>
    <x v="1"/>
    <x v="5"/>
    <s v="Review Complete"/>
    <x v="1"/>
    <s v="North Lake"/>
    <n v="6"/>
    <x v="0"/>
    <n v="3"/>
    <n v="49165"/>
    <n v="1214"/>
    <n v="2.4711696869851728E-3"/>
    <n v="1.0971993410214167"/>
    <n v="6.1019017593816737E-5"/>
    <n v="2.7092443811654633E-2"/>
  </r>
  <r>
    <n v="120055839"/>
    <x v="8"/>
    <x v="126"/>
    <s v="Q2"/>
    <d v="1899-12-30T00:18:58"/>
    <d v="1899-12-30T02:18:21"/>
    <d v="1899-12-30T01:59:00"/>
    <n v="1"/>
    <n v="59"/>
    <n v="119.37"/>
    <n v="139"/>
    <n v="16591.8"/>
    <s v="SOUTH LAKE TAHOE"/>
    <s v="MANUALLY OPENED VFI-3300-21 'C' POS FUSES; REPLACING VAULT TOP SECTION SIDEWALK PROJECT NEAR P205200 APACHE AVE"/>
    <x v="0"/>
    <x v="0"/>
    <s v="Review Complete"/>
    <x v="0"/>
    <s v="South Lake"/>
    <n v="6"/>
    <x v="0"/>
    <n v="4"/>
    <n v="49165"/>
    <n v="3628"/>
    <n v="3.8313120176405736E-2"/>
    <n v="4.573263506063947"/>
    <n v="2.8272144818468421E-3"/>
    <n v="0.33747177870436285"/>
  </r>
  <r>
    <n v="120055834"/>
    <x v="16"/>
    <x v="126"/>
    <s v="Q2"/>
    <d v="1899-12-30T00:20:02"/>
    <d v="1899-12-30T02:05:00"/>
    <d v="1899-12-30T01:44:00"/>
    <n v="1"/>
    <n v="44"/>
    <n v="104.97"/>
    <n v="2"/>
    <n v="210"/>
    <s v="COLEVILLE"/>
    <s v="BLOWN 3A TRANSFORMER FUSE P294852 LARSON LN-NO PROBABLE CAUSE FOUND"/>
    <x v="8"/>
    <x v="18"/>
    <s v="Review Complete"/>
    <x v="1"/>
    <s v="South Lake"/>
    <n v="6"/>
    <x v="0"/>
    <n v="4"/>
    <n v="49165"/>
    <n v="727"/>
    <n v="2.751031636863824E-3"/>
    <n v="0.28885832187070154"/>
    <n v="4.0679345062544491E-5"/>
    <n v="4.2713312315671714E-3"/>
  </r>
  <r>
    <n v="231087895"/>
    <x v="19"/>
    <x v="127"/>
    <s v="Q2"/>
    <d v="1899-12-30T11:08:00"/>
    <d v="1899-12-30T14:00:00"/>
    <d v="1899-12-30T02:52:00"/>
    <n v="2"/>
    <n v="52"/>
    <n v="172"/>
    <n v="6"/>
    <n v="1032"/>
    <m/>
    <s v="MANUALLY OPENED TRANSFORMER FUSE P124649 ALPINE WAY-POLE REPLACEMENT"/>
    <x v="0"/>
    <x v="0"/>
    <s v="Review Complete"/>
    <x v="0"/>
    <s v="North Lake"/>
    <n v="6"/>
    <x v="0"/>
    <n v="5"/>
    <n v="49165"/>
    <n v="1621"/>
    <n v="3.7014188772362738E-3"/>
    <n v="0.63664404688463916"/>
    <n v="1.2203803518763347E-4"/>
    <n v="2.0990542052272958E-2"/>
  </r>
  <r>
    <n v="120055997"/>
    <x v="9"/>
    <x v="127"/>
    <s v="Q2"/>
    <d v="1899-12-30T14:48:12"/>
    <d v="1899-12-30T15:03:02"/>
    <d v="1899-12-30T00:14:00"/>
    <n v="0"/>
    <n v="14"/>
    <n v="14.82"/>
    <n v="5"/>
    <n v="73.8"/>
    <s v="SOUTH LAKE TAHOE"/>
    <s v="MANUALLY SWITCHED TO CREATE CLEARANCE ON 640 LINE AND 3100 FEEDER FOR MAINTENANCE ON POLE (G.O VIOLATIONS)"/>
    <x v="0"/>
    <x v="0"/>
    <s v="Review Complete"/>
    <x v="0"/>
    <s v="South Lake"/>
    <n v="6"/>
    <x v="0"/>
    <n v="5"/>
    <n v="49165"/>
    <n v="2411"/>
    <n v="2.0738282870178351E-3"/>
    <n v="3.0609705516383243E-2"/>
    <n v="1.0169836265636123E-4"/>
    <n v="1.5010678328078917E-3"/>
  </r>
  <r>
    <n v="120056194"/>
    <x v="4"/>
    <x v="128"/>
    <s v="Q2"/>
    <d v="1899-12-30T12:00:00"/>
    <d v="1899-12-30T18:17:00"/>
    <d v="1899-12-30T06:17:00"/>
    <n v="6"/>
    <n v="17"/>
    <n v="377"/>
    <n v="13"/>
    <n v="4900.8"/>
    <s v="PORTOLA"/>
    <s v="MANUALLY OPENED TRANSFORMER FUSE P66233 MAGNOLIA AVE- POLE REPLACEMENT"/>
    <x v="0"/>
    <x v="0"/>
    <s v="Review Complete"/>
    <x v="0"/>
    <s v="North Lake"/>
    <n v="6"/>
    <x v="0"/>
    <n v="6"/>
    <n v="49165"/>
    <n v="1214"/>
    <n v="1.070840197693575E-2"/>
    <n v="4.0369028006589787"/>
    <n v="2.6441574290653918E-4"/>
    <n v="9.9680667141259033E-2"/>
  </r>
  <r>
    <n v="231088061"/>
    <x v="8"/>
    <x v="128"/>
    <s v="Q2"/>
    <d v="1899-12-30T12:08:00"/>
    <d v="1899-12-30T14:00:00"/>
    <d v="1899-12-30T01:52:00"/>
    <n v="1"/>
    <n v="52"/>
    <n v="112"/>
    <n v="9"/>
    <n v="1008"/>
    <m/>
    <s v="MANUALLY OPENED TRANSFORMER FUSE P97014 ELF LN-POLE REPLACEMENT"/>
    <x v="0"/>
    <x v="0"/>
    <s v="Review Complete"/>
    <x v="0"/>
    <s v="South Lake"/>
    <n v="6"/>
    <x v="0"/>
    <n v="6"/>
    <n v="49165"/>
    <n v="3628"/>
    <n v="2.4807056229327455E-3"/>
    <n v="0.27783902976846747"/>
    <n v="1.8305705278145022E-4"/>
    <n v="2.0502389911522423E-2"/>
  </r>
  <r>
    <n v="231088214"/>
    <x v="12"/>
    <x v="129"/>
    <s v="Q2"/>
    <d v="1899-12-30T11:00:00"/>
    <d v="1899-12-30T12:05:00"/>
    <d v="1899-12-30T01:05:00"/>
    <n v="1"/>
    <n v="5"/>
    <n v="65"/>
    <n v="21"/>
    <n v="886.19999999999902"/>
    <m/>
    <s v="MANUALLY OPENED TRANSFORMER FUSE P293729 12TH ST MANUALLY OPENED TRANSFORMER FUSE P69516 TAHOE ISLAND DR- TRANSFORMER UPGRADE"/>
    <x v="0"/>
    <x v="0"/>
    <s v="Review Complete"/>
    <x v="0"/>
    <s v="South Lake"/>
    <n v="6"/>
    <x v="0"/>
    <n v="7"/>
    <n v="49165"/>
    <n v="4066"/>
    <n v="5.1647811116576486E-3"/>
    <n v="0.21795376291195254"/>
    <n v="4.271331231567172E-4"/>
    <n v="1.8025017797213445E-2"/>
  </r>
  <r>
    <n v="120057355"/>
    <x v="41"/>
    <x v="130"/>
    <s v="Q2"/>
    <d v="1899-12-30T00:18:00"/>
    <d v="1899-12-30T00:44:01"/>
    <d v="1899-12-31T00:26:00"/>
    <n v="24"/>
    <n v="26"/>
    <n v="1466"/>
    <n v="1564"/>
    <n v="45010.2"/>
    <s v="TRUCKEE"/>
    <s v="LOSS OF SOURCE (NVE) BLOWN ARRESTOR ON 106 LINE AT MT ROSE SUBSTATION (3-WAY LINE)"/>
    <x v="7"/>
    <x v="14"/>
    <s v="Review Complete"/>
    <x v="3"/>
    <s v="North Lake"/>
    <n v="6"/>
    <x v="0"/>
    <n v="1"/>
    <n v="49165"/>
    <e v="#N/A"/>
    <e v="#N/A"/>
    <e v="#N/A"/>
    <n v="3.1811247838909797E-2"/>
    <n v="0.91549272856706998"/>
  </r>
  <r>
    <n v="120057142"/>
    <x v="15"/>
    <x v="130"/>
    <s v="Q2"/>
    <d v="1899-12-30T20:57:33"/>
    <d v="1899-12-30T23:30:00"/>
    <d v="1899-12-30T02:32:00"/>
    <n v="2"/>
    <n v="32"/>
    <n v="152.47"/>
    <n v="1"/>
    <n v="152.4"/>
    <s v="TAHOE CITY"/>
    <s v="REMOVED TREE AND REHUNG SERVICE, W LAKE BLVD"/>
    <x v="4"/>
    <x v="7"/>
    <s v="Review Complete"/>
    <x v="1"/>
    <s v="North Lake"/>
    <n v="6"/>
    <x v="0"/>
    <n v="1"/>
    <n v="49165"/>
    <n v="4479"/>
    <n v="2.2326412145568208E-4"/>
    <n v="3.4025452109845949E-2"/>
    <n v="2.0339672531272246E-5"/>
    <n v="3.0997660937658903E-3"/>
  </r>
  <r>
    <n v="120057225"/>
    <x v="42"/>
    <x v="130"/>
    <s v="Q2"/>
    <d v="1899-12-30T22:05:34"/>
    <d v="1899-12-30T06:33:29"/>
    <d v="1899-12-30T08:27:00"/>
    <n v="8"/>
    <n v="27"/>
    <n v="507.9"/>
    <n v="1"/>
    <n v="508.2"/>
    <m/>
    <s v="MANUALLY OPENED OS-77 'B' POS, REPLACED 500' OF CABLE"/>
    <x v="0"/>
    <x v="0"/>
    <s v="Review Complete"/>
    <x v="0"/>
    <s v="North Lake"/>
    <n v="6"/>
    <x v="0"/>
    <n v="1"/>
    <n v="49165"/>
    <n v="257"/>
    <n v="3.8910505836575876E-3"/>
    <n v="1.9774319066147859"/>
    <n v="2.0339672531272246E-5"/>
    <n v="1.0336621580392556E-2"/>
  </r>
  <r>
    <n v="120057282"/>
    <x v="43"/>
    <x v="131"/>
    <s v="Q2"/>
    <d v="1899-12-30T00:18:00"/>
    <d v="1899-12-30T03:43:15"/>
    <d v="1899-12-30T03:25:00"/>
    <n v="3"/>
    <n v="25"/>
    <n v="205.25"/>
    <n v="482"/>
    <n v="98929.2"/>
    <s v="LOYALTON"/>
    <s v="LOSS OF SOURCE (NVE) BLOWN ARRESTOR ON 106 LINE AT MT ROSE SUBSTATION (3-WAY LINE)"/>
    <x v="7"/>
    <x v="14"/>
    <s v="Review Complete"/>
    <x v="3"/>
    <s v="North Lake"/>
    <n v="6"/>
    <x v="0"/>
    <n v="2"/>
    <n v="49165"/>
    <e v="#N/A"/>
    <e v="#N/A"/>
    <e v="#N/A"/>
    <n v="9.8037221600732229E-3"/>
    <n v="2.0121875317807381"/>
  </r>
  <r>
    <n v="120057288"/>
    <x v="44"/>
    <x v="131"/>
    <s v="Q2"/>
    <d v="1899-12-30T00:18:00"/>
    <d v="1899-12-30T03:20:19"/>
    <d v="1899-12-30T03:02:00"/>
    <n v="3"/>
    <n v="2"/>
    <n v="182.3"/>
    <n v="1868"/>
    <n v="339022.2"/>
    <s v="KINGS BEACH"/>
    <s v="LOSS OF SOURCE (NVE) BLOWN ARRESTOR ON 106 LINE AT MT ROSE SUBSTATION (3-WAY LINE)"/>
    <x v="7"/>
    <x v="14"/>
    <s v="Review Complete"/>
    <x v="3"/>
    <s v="North Lake"/>
    <n v="6"/>
    <x v="0"/>
    <n v="2"/>
    <n v="49165"/>
    <e v="#N/A"/>
    <e v="#N/A"/>
    <e v="#N/A"/>
    <n v="3.7994508288416558E-2"/>
    <n v="6.8956005288314861"/>
  </r>
  <r>
    <n v="120057293"/>
    <x v="7"/>
    <x v="131"/>
    <s v="Q2"/>
    <d v="1899-12-30T00:18:00"/>
    <d v="1899-12-30T03:10:34"/>
    <d v="1899-12-30T02:52:00"/>
    <n v="2"/>
    <n v="52"/>
    <n v="172.57"/>
    <n v="732"/>
    <n v="126318.599999999"/>
    <s v="PORTOLA"/>
    <s v="LOSS OF SOURCE (NVE) BLOWN ARRESTOR ON 106 LINE AT MT ROSE SUBSTATION (3-WAY LINE)"/>
    <x v="7"/>
    <x v="14"/>
    <s v="Review Complete"/>
    <x v="3"/>
    <s v="North Lake"/>
    <n v="6"/>
    <x v="0"/>
    <n v="2"/>
    <n v="49165"/>
    <n v="748"/>
    <n v="0.97860962566844922"/>
    <n v="168.87513368983824"/>
    <n v="1.4888640292891284E-2"/>
    <n v="2.5692789586087459"/>
  </r>
  <r>
    <n v="120057296"/>
    <x v="4"/>
    <x v="131"/>
    <s v="Q2"/>
    <d v="1899-12-30T00:18:00"/>
    <d v="1899-12-30T03:10:46"/>
    <d v="1899-12-30T02:52:00"/>
    <n v="2"/>
    <n v="52"/>
    <n v="172.75"/>
    <n v="1198"/>
    <n v="206973.6"/>
    <s v="PORTOLA"/>
    <s v="LOSS OF SOURCE (NVE) BLOWN ARRESTOR ON 106 LINE AT MT ROSE SUBSTATION (3-WAY LINE)"/>
    <x v="7"/>
    <x v="14"/>
    <s v="Review Complete"/>
    <x v="3"/>
    <s v="North Lake"/>
    <n v="6"/>
    <x v="0"/>
    <n v="2"/>
    <n v="49165"/>
    <n v="1214"/>
    <n v="0.98682042833607908"/>
    <n v="170.48896210873147"/>
    <n v="2.4366927692464152E-2"/>
    <n v="4.2097752466185296"/>
  </r>
  <r>
    <n v="120057380"/>
    <x v="20"/>
    <x v="131"/>
    <s v="Q2"/>
    <d v="1899-12-30T00:18:00"/>
    <d v="1899-12-30T03:47:15"/>
    <d v="1899-12-30T03:29:00"/>
    <n v="3"/>
    <n v="29"/>
    <n v="209.23"/>
    <n v="1232"/>
    <n v="257795.4"/>
    <s v="TRUCKEE"/>
    <s v="LOSS OF SOURCE (NVE) BLOWN ARRESTOR ON 106 LINE AT MT ROSE SUBSTATION (3-WAY LINE)"/>
    <x v="7"/>
    <x v="14"/>
    <s v="Review Complete"/>
    <x v="3"/>
    <s v="North Lake"/>
    <n v="6"/>
    <x v="0"/>
    <n v="2"/>
    <n v="49165"/>
    <n v="1234"/>
    <n v="0.99837925445705022"/>
    <n v="208.91037277147487"/>
    <n v="2.5058476558527408E-2"/>
    <n v="5.2434740160683413"/>
  </r>
  <r>
    <n v="120057405"/>
    <x v="45"/>
    <x v="131"/>
    <s v="Q2"/>
    <d v="1899-12-30T00:18:00"/>
    <d v="1899-12-30T04:13:42"/>
    <d v="1899-12-30T03:55:00"/>
    <n v="3"/>
    <n v="55"/>
    <n v="235.7"/>
    <n v="1952"/>
    <n v="421427.4"/>
    <s v="OLYMPIC VALLEY"/>
    <s v="LOSS OF SOURCE (NVE) BLOWN ARRESTOR ON 106 LINE AT MT ROSE SUBSTATION (3-WAY LINE)"/>
    <x v="7"/>
    <x v="14"/>
    <s v="Review Complete"/>
    <x v="3"/>
    <s v="North Lake"/>
    <n v="6"/>
    <x v="0"/>
    <n v="2"/>
    <n v="49165"/>
    <e v="#N/A"/>
    <e v="#N/A"/>
    <e v="#N/A"/>
    <n v="3.9703040781043426E-2"/>
    <n v="8.5716953117054828"/>
  </r>
  <r>
    <n v="120057657"/>
    <x v="46"/>
    <x v="131"/>
    <s v="Q2"/>
    <d v="1899-12-30T00:18:00"/>
    <d v="1899-12-30T03:21:47"/>
    <d v="1899-12-30T03:03:00"/>
    <n v="3"/>
    <n v="3"/>
    <n v="183.77"/>
    <n v="3478"/>
    <n v="626472"/>
    <s v="KINGS BEACH"/>
    <s v="LOSS OF SOURCE (NVE) BLOWN ARRESTOR ON 106 LINE AT MT ROSE SUBSTATION (3-WAY LINE)"/>
    <x v="7"/>
    <x v="14"/>
    <s v="Review Complete"/>
    <x v="3"/>
    <s v="North Lake"/>
    <n v="6"/>
    <x v="0"/>
    <n v="2"/>
    <n v="49165"/>
    <e v="#N/A"/>
    <e v="#N/A"/>
    <e v="#N/A"/>
    <n v="7.0741381063764874E-2"/>
    <n v="12.742235330011187"/>
  </r>
  <r>
    <n v="120057661"/>
    <x v="15"/>
    <x v="131"/>
    <s v="Q2"/>
    <d v="1899-12-30T00:18:00"/>
    <d v="1899-12-30T00:44:53"/>
    <d v="1899-12-30T00:26:00"/>
    <n v="0"/>
    <n v="26"/>
    <n v="26.88"/>
    <n v="4447"/>
    <n v="119545.2"/>
    <s v="TAHOMA"/>
    <s v="LOSS OF SOURCE (NVE) BLOWN ARRESTOR ON 106 LINE AT MT ROSE SUBSTATION (3-WAY LINE)"/>
    <x v="7"/>
    <x v="14"/>
    <s v="Review Complete"/>
    <x v="3"/>
    <s v="North Lake"/>
    <n v="6"/>
    <x v="0"/>
    <n v="2"/>
    <n v="49165"/>
    <n v="4479"/>
    <n v="0.99285554811341814"/>
    <n v="26.690154052243805"/>
    <n v="9.0450523746567674E-2"/>
    <n v="2.4315102206854471"/>
  </r>
  <r>
    <n v="120057663"/>
    <x v="47"/>
    <x v="131"/>
    <s v="Q2"/>
    <d v="1899-12-30T00:18:00"/>
    <d v="1899-12-30T04:38:39"/>
    <d v="1899-12-30T04:20:00"/>
    <n v="4"/>
    <n v="20"/>
    <n v="260.63"/>
    <n v="4858"/>
    <n v="1104498.6000000001"/>
    <s v="TAHOE CITY"/>
    <s v="LOSS OF SOURCE (NVE) BLOWN ARRESTOR ON 106 LINE AT MT ROSE SUBSTATION (3-WAY LINE)"/>
    <x v="7"/>
    <x v="14"/>
    <s v="Review Complete"/>
    <x v="3"/>
    <s v="North Lake"/>
    <n v="6"/>
    <x v="0"/>
    <n v="2"/>
    <n v="49165"/>
    <e v="#N/A"/>
    <e v="#N/A"/>
    <e v="#N/A"/>
    <n v="9.881012915692057E-2"/>
    <n v="22.465139835248653"/>
  </r>
  <r>
    <n v="120057670"/>
    <x v="25"/>
    <x v="131"/>
    <s v="Q2"/>
    <d v="1899-12-30T00:18:00"/>
    <d v="1899-12-30T03:49:49"/>
    <d v="1899-12-30T03:31:00"/>
    <n v="3"/>
    <n v="31"/>
    <n v="211.8"/>
    <n v="55"/>
    <n v="11649"/>
    <m/>
    <s v="LOSS OF SOURCE (NVE) BLOWN ARRESTOR ON 106 LINE AT MT ROSE SUBSTATION (3-WAY LINE)"/>
    <x v="7"/>
    <x v="14"/>
    <s v="Review Complete"/>
    <x v="3"/>
    <s v="North Lake"/>
    <n v="6"/>
    <x v="0"/>
    <n v="2"/>
    <n v="49165"/>
    <n v="56"/>
    <n v="0.9821428571428571"/>
    <n v="208.01785714285714"/>
    <n v="1.1186819892199736E-3"/>
    <n v="0.23693684531679041"/>
  </r>
  <r>
    <n v="120057671"/>
    <x v="40"/>
    <x v="131"/>
    <s v="Q2"/>
    <d v="1899-12-30T00:18:00"/>
    <d v="1899-12-30T00:44:00"/>
    <d v="1899-12-30T00:26:00"/>
    <n v="0"/>
    <n v="26"/>
    <n v="26"/>
    <n v="1836"/>
    <n v="47736"/>
    <s v="TRUCKEE"/>
    <s v="LOSS OF SOURCE (NVE) BLOWN ARRESTOR ON 106 LINE AT MT ROSE SUBSTATION (3-WAY LINE)"/>
    <x v="7"/>
    <x v="14"/>
    <s v="Review Complete"/>
    <x v="3"/>
    <s v="North Lake"/>
    <n v="6"/>
    <x v="0"/>
    <n v="2"/>
    <n v="49165"/>
    <n v="1837"/>
    <n v="0.99945563418617311"/>
    <n v="25.985846488840501"/>
    <n v="3.7343638767415845E-2"/>
    <n v="0.97093460795281195"/>
  </r>
  <r>
    <n v="120057672"/>
    <x v="23"/>
    <x v="131"/>
    <s v="Q2"/>
    <d v="1899-12-30T00:18:00"/>
    <d v="1899-12-30T00:44:32"/>
    <d v="1899-12-30T00:26:00"/>
    <n v="0"/>
    <n v="26"/>
    <n v="26.52"/>
    <n v="151"/>
    <n v="4006.8"/>
    <s v="TAHOE CITY"/>
    <s v="LOSS OF SOURCE (NVE) BLOWN ARRESTOR ON 106 LINE AT MT ROSE SUBSTATION (3-WAY LINE)"/>
    <x v="7"/>
    <x v="14"/>
    <s v="Review Complete"/>
    <x v="3"/>
    <s v="North Lake"/>
    <n v="6"/>
    <x v="0"/>
    <n v="2"/>
    <n v="49165"/>
    <n v="151"/>
    <n v="1"/>
    <n v="26.535099337748346"/>
    <n v="3.0712905522221091E-3"/>
    <n v="8.1496999898301642E-2"/>
  </r>
  <r>
    <n v="120057673"/>
    <x v="24"/>
    <x v="131"/>
    <s v="Q2"/>
    <d v="1899-12-30T00:18:00"/>
    <d v="1899-12-30T00:44:01"/>
    <d v="1899-12-30T00:26:00"/>
    <n v="0"/>
    <n v="26"/>
    <n v="26.02"/>
    <n v="48"/>
    <n v="1248.5999999999999"/>
    <s v="TRUCKEE"/>
    <s v="LOSS OF SOURCE (NVE) BLOWN ARRESTOR ON 106 LINE AT MT ROSE SUBSTATION (3-WAY LINE)"/>
    <x v="7"/>
    <x v="14"/>
    <s v="Review Complete"/>
    <x v="3"/>
    <s v="North Lake"/>
    <n v="6"/>
    <x v="0"/>
    <n v="2"/>
    <n v="49165"/>
    <n v="48"/>
    <n v="1"/>
    <n v="26.012499999999999"/>
    <n v="9.7630428150106779E-4"/>
    <n v="2.5396115122546525E-2"/>
  </r>
  <r>
    <n v="120057674"/>
    <x v="3"/>
    <x v="131"/>
    <s v="Q2"/>
    <d v="1899-12-30T00:18:00"/>
    <d v="1899-12-30T00:44:24"/>
    <d v="1899-12-30T00:26:00"/>
    <n v="0"/>
    <n v="26"/>
    <n v="26.4"/>
    <n v="243"/>
    <n v="6415.2"/>
    <s v="LOYALTON"/>
    <s v="LOSS OF SOURCE (NVE) BLOWN ARRESTOR ON 106 LINE AT MT ROSE SUBSTATION (3-WAY LINE)"/>
    <x v="7"/>
    <x v="14"/>
    <s v="Review Complete"/>
    <x v="3"/>
    <s v="North Lake"/>
    <n v="6"/>
    <x v="0"/>
    <n v="2"/>
    <n v="49165"/>
    <n v="243"/>
    <n v="1"/>
    <n v="26.4"/>
    <n v="4.942540425099156E-3"/>
    <n v="0.13048306722261771"/>
  </r>
  <r>
    <n v="120057675"/>
    <x v="48"/>
    <x v="131"/>
    <s v="Q2"/>
    <d v="1899-12-30T00:18:00"/>
    <d v="1899-12-30T00:44:46"/>
    <d v="1899-12-30T00:26:00"/>
    <n v="0"/>
    <n v="26"/>
    <n v="26.75"/>
    <n v="55"/>
    <n v="1472.3999999999901"/>
    <s v="TRUCKEE"/>
    <s v="LOSS OF SOURCE (NVE) BLOWN ARRESTOR ON 106 LINE AT MT ROSE SUBSTATION (3-WAY LINE)"/>
    <x v="7"/>
    <x v="14"/>
    <s v="Review Complete"/>
    <x v="3"/>
    <s v="North Lake"/>
    <n v="6"/>
    <x v="0"/>
    <n v="2"/>
    <n v="49165"/>
    <n v="55"/>
    <n v="1"/>
    <n v="26.770909090908912"/>
    <n v="1.1186819892199736E-3"/>
    <n v="2.9948133835045056E-2"/>
  </r>
  <r>
    <n v="120057735"/>
    <x v="19"/>
    <x v="131"/>
    <s v="Q2"/>
    <d v="1899-12-30T09:35:00"/>
    <d v="1899-12-30T12:44:00"/>
    <d v="1899-12-30T03:09:00"/>
    <n v="3"/>
    <n v="9"/>
    <n v="189"/>
    <n v="7"/>
    <n v="1323"/>
    <s v="TAHOE CITY"/>
    <s v="BLOWN 6AMP TRANSFORMER FUSE P120577 CHAPEL LN-CAUSE UNKNOWN"/>
    <x v="8"/>
    <x v="18"/>
    <s v="Review Complete"/>
    <x v="1"/>
    <s v="North Lake"/>
    <n v="6"/>
    <x v="0"/>
    <n v="2"/>
    <n v="49165"/>
    <n v="1621"/>
    <n v="4.3183220234423196E-3"/>
    <n v="0.81616286243059843"/>
    <n v="1.4237770771890573E-4"/>
    <n v="2.6909386758873183E-2"/>
  </r>
  <r>
    <n v="120057792"/>
    <x v="9"/>
    <x v="131"/>
    <s v="Q2"/>
    <d v="1899-12-30T13:03:55"/>
    <d v="1899-12-30T13:26:30"/>
    <d v="1899-12-30T00:22:00"/>
    <n v="0"/>
    <n v="22"/>
    <n v="22.57"/>
    <n v="5"/>
    <n v="112.8"/>
    <m/>
    <s v="RESTORE SWITCHING FOR LUCA25-1110 - MULTIPLE REPAIRS ON 3100 FEEDER"/>
    <x v="0"/>
    <x v="0"/>
    <s v="Review Complete"/>
    <x v="0"/>
    <s v="South Lake"/>
    <n v="6"/>
    <x v="0"/>
    <n v="2"/>
    <n v="49165"/>
    <n v="2411"/>
    <n v="2.0738282870178351E-3"/>
    <n v="4.6785566155122353E-2"/>
    <n v="1.0169836265636123E-4"/>
    <n v="2.2943150615275095E-3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s v="Q1"/>
    <m/>
    <m/>
    <d v="1899-12-30T00:00:00"/>
    <n v="0"/>
    <n v="0"/>
    <e v="#DIV/0!"/>
    <m/>
    <n v="0"/>
    <m/>
    <m/>
    <x v="9"/>
    <x v="18"/>
    <m/>
    <x v="8"/>
    <e v="#N/A"/>
    <n v="1"/>
    <x v="1"/>
    <n v="7"/>
    <n v="48925"/>
    <e v="#N/A"/>
    <e v="#N/A"/>
    <e v="#N/A"/>
    <n v="0"/>
    <n v="0"/>
  </r>
  <r>
    <m/>
    <x v="49"/>
    <x v="132"/>
    <m/>
    <m/>
    <m/>
    <m/>
    <m/>
    <m/>
    <m/>
    <m/>
    <m/>
    <m/>
    <m/>
    <x v="9"/>
    <x v="18"/>
    <m/>
    <x v="8"/>
    <m/>
    <m/>
    <x v="2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"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m/>
    <m/>
    <m/>
    <m/>
    <m/>
    <m/>
    <m/>
    <m/>
    <m/>
    <m/>
    <m/>
    <m/>
    <m/>
    <m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s v="Q3"/>
    <m/>
    <m/>
    <d v="1899-12-30T00:00:00"/>
    <n v="0"/>
    <n v="0"/>
    <e v="#DIV/0!"/>
    <m/>
    <n v="0"/>
    <m/>
    <m/>
    <m/>
    <m/>
    <m/>
    <x v="0"/>
    <e v="#N/A"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m/>
    <m/>
    <m/>
    <m/>
    <m/>
    <m/>
    <m/>
    <m/>
    <m/>
    <m/>
    <m/>
    <x v="0"/>
    <e v="#N/A"/>
  </r>
  <r>
    <m/>
    <m/>
    <m/>
    <s v="Q4"/>
    <m/>
    <m/>
    <m/>
    <m/>
    <m/>
    <m/>
    <m/>
    <m/>
    <m/>
    <m/>
    <m/>
    <m/>
    <m/>
    <x v="0"/>
    <e v="#N/A"/>
  </r>
  <r>
    <m/>
    <m/>
    <m/>
    <s v="Q4"/>
    <m/>
    <m/>
    <m/>
    <m/>
    <m/>
    <m/>
    <m/>
    <m/>
    <m/>
    <m/>
    <m/>
    <m/>
    <m/>
    <x v="0"/>
    <m/>
  </r>
  <r>
    <m/>
    <m/>
    <m/>
    <s v="Q4"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m/>
    <m/>
    <m/>
    <m/>
    <m/>
    <m/>
    <m/>
    <m/>
    <m/>
    <m/>
    <m/>
    <m/>
    <m/>
    <m/>
    <m/>
    <m/>
    <m/>
    <x v="0"/>
    <e v="#N/A"/>
  </r>
  <r>
    <m/>
    <m/>
    <m/>
    <m/>
    <m/>
    <m/>
    <m/>
    <m/>
    <m/>
    <m/>
    <m/>
    <m/>
    <m/>
    <m/>
    <m/>
    <m/>
    <m/>
    <x v="0"/>
    <e v="#N/A"/>
  </r>
  <r>
    <m/>
    <m/>
    <m/>
    <m/>
    <m/>
    <m/>
    <m/>
    <m/>
    <m/>
    <m/>
    <m/>
    <m/>
    <m/>
    <m/>
    <m/>
    <m/>
    <m/>
    <x v="0"/>
    <e v="#N/A"/>
  </r>
  <r>
    <m/>
    <m/>
    <m/>
    <m/>
    <m/>
    <m/>
    <m/>
    <m/>
    <m/>
    <m/>
    <m/>
    <m/>
    <m/>
    <m/>
    <m/>
    <m/>
    <m/>
    <x v="0"/>
    <e v="#N/A"/>
  </r>
  <r>
    <m/>
    <m/>
    <m/>
    <m/>
    <m/>
    <m/>
    <m/>
    <m/>
    <m/>
    <m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m/>
    <m/>
    <m/>
    <m/>
    <m/>
    <m/>
    <e v="#DIV/0!"/>
    <m/>
    <m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m/>
    <n v="0"/>
    <n v="0"/>
    <m/>
    <m/>
    <m/>
    <m/>
    <m/>
    <m/>
    <m/>
    <m/>
    <x v="0"/>
    <e v="#N/A"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  <r>
    <m/>
    <m/>
    <m/>
    <m/>
    <m/>
    <m/>
    <m/>
    <m/>
    <m/>
    <m/>
    <m/>
    <m/>
    <m/>
    <m/>
    <m/>
    <m/>
    <m/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"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m/>
    <m/>
    <m/>
    <m/>
    <m/>
    <m/>
    <e v="#DIV/0!"/>
    <m/>
    <m/>
    <m/>
    <m/>
    <m/>
    <m/>
    <m/>
    <x v="0"/>
    <m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s v="Q4"/>
    <m/>
    <m/>
    <d v="1899-12-30T00:00:00"/>
    <n v="0"/>
    <n v="0"/>
    <e v="#DIV/0!"/>
    <m/>
    <n v="0"/>
    <m/>
    <m/>
    <m/>
    <m/>
    <m/>
    <x v="0"/>
    <e v="#N/A"/>
  </r>
  <r>
    <m/>
    <m/>
    <m/>
    <m/>
    <m/>
    <m/>
    <m/>
    <m/>
    <m/>
    <m/>
    <m/>
    <m/>
    <m/>
    <m/>
    <m/>
    <m/>
    <m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n v="231060455"/>
    <s v="MULLER1296"/>
    <d v="2025-01-31T00:00:00"/>
    <s v="Q1"/>
    <d v="1899-12-30T11:10:00"/>
    <d v="1899-12-30T13:25:00"/>
    <d v="1899-12-30T02:15:00"/>
    <m/>
    <m/>
    <n v="135"/>
    <n v="1"/>
    <n v="135"/>
    <m/>
    <s v="MANUALLY OPENED LINE FUSE P143840 BARBER WAY-POLE REPLACEMENT &amp;amp; RECONDUCTOR"/>
    <s v="Planned "/>
    <s v="Maintenance"/>
    <s v="Review Complete"/>
    <x v="0"/>
    <s v="SOUTH LAKE TAHOE"/>
  </r>
  <r>
    <n v="231060384"/>
    <s v="KBH4203"/>
    <d v="2025-01-30T00:00:00"/>
    <s v="Q1"/>
    <d v="1899-12-30T17:48:00"/>
    <d v="1899-12-30T17:55:00"/>
    <d v="1899-12-30T00:07:00"/>
    <m/>
    <m/>
    <n v="7"/>
    <n v="22"/>
    <n v="154.19999999999999"/>
    <m/>
    <s v="MANUALLY OPENED P100180 TO CORRECT VOLTAGE ISSUES TO HOUSE 8157 RAINBOW AVE - CHANGED TAP SIZE"/>
    <s v="Equipment "/>
    <s v="Other"/>
    <s v="Review Complete"/>
    <x v="1"/>
    <s v="NORTH LAKE TAHOE"/>
  </r>
  <r>
    <n v="231060345"/>
    <s v="MEY3500"/>
    <d v="2025-01-30T00:00:00"/>
    <s v="Q1"/>
    <d v="1899-12-30T14:30:00"/>
    <d v="1899-12-30T18:00:00"/>
    <d v="1899-12-30T03:30:00"/>
    <m/>
    <m/>
    <n v="210"/>
    <n v="10"/>
    <n v="2100"/>
    <m/>
    <s v="MANUALLY OPENED TRANSFORMER FUSE P153606 ONNONTIOGA ST-POLE REPLACEMENT"/>
    <s v="Planned "/>
    <s v="Maintenance"/>
    <s v="Review Complete"/>
    <x v="0"/>
    <s v="SOUTH LAKE TAHOE"/>
  </r>
  <r>
    <n v="231060332"/>
    <s v="MULLER1296"/>
    <d v="2025-01-30T00:00:00"/>
    <s v="Q1"/>
    <d v="1899-12-30T11:00:00"/>
    <d v="1899-12-30T17:00:00"/>
    <d v="1899-12-30T06:00:00"/>
    <m/>
    <m/>
    <n v="360"/>
    <n v="2"/>
    <n v="720"/>
    <m/>
    <s v="MANUALLY OPENED LINE FUSE P143841 BARBER WAY-POLE &amp;amp; TRANSFORMER REPLACEMENT"/>
    <s v="Planned "/>
    <s v="Maintenance"/>
    <s v="Review Complete"/>
    <x v="0"/>
    <s v="SOUTH LAKE TAHOE"/>
  </r>
  <r>
    <n v="231060349"/>
    <s v="MULLER1296"/>
    <d v="2025-01-30T00:00:00"/>
    <s v="Q1"/>
    <d v="1899-12-30T09:00:00"/>
    <d v="1899-12-30T16:20:00"/>
    <d v="1899-12-30T07:20:00"/>
    <m/>
    <m/>
    <n v="440"/>
    <n v="23"/>
    <n v="10120.199999999999"/>
    <m/>
    <s v="MANUALLY OPENED LINE FUSE P214654 CARSON VIEW-POLE REPLACEMENT"/>
    <s v="Planned "/>
    <s v="Maintenance"/>
    <s v="Review Complete"/>
    <x v="0"/>
    <s v="SOUTH LAKE TAHOE"/>
  </r>
  <r>
    <n v="120037497"/>
    <s v="SRB51"/>
    <d v="2025-01-29T00:00:00"/>
    <s v="Q1"/>
    <d v="1899-12-30T12:02:00"/>
    <d v="1899-12-30T15:06:00"/>
    <d v="1899-12-30T03:04:00"/>
    <m/>
    <m/>
    <n v="184"/>
    <n v="232"/>
    <n v="42688.200000000004"/>
    <m/>
    <s v="MANUALLY OPENED HIGH SIDE SWITCH TO REPLACE RECLOSER AT SB SUB"/>
    <s v="Planned "/>
    <s v="Maintenance"/>
    <s v="Review Complete"/>
    <x v="0"/>
    <s v="NORTH LAKE TAHOE"/>
  </r>
  <r>
    <n v="231060227"/>
    <s v="MULLER1296"/>
    <d v="2025-01-29T00:00:00"/>
    <s v="Q1"/>
    <d v="1899-12-30T11:50:00"/>
    <d v="1899-12-30T14:51:00"/>
    <d v="1899-12-30T03:01:00"/>
    <m/>
    <m/>
    <n v="181"/>
    <n v="3"/>
    <n v="543"/>
    <m/>
    <s v="MANUALLY OPENED TRANSFORMER FUSE P267082 FOOTHILL RD-POLE REPLACEMENT"/>
    <s v="Planned "/>
    <s v="Maintenance"/>
    <s v="Review Complete"/>
    <x v="0"/>
    <s v="SOUTH LAKE TAHOE"/>
  </r>
  <r>
    <n v="120037297"/>
    <s v="POR3200"/>
    <d v="2025-01-24T00:00:00"/>
    <s v="Q1"/>
    <d v="1899-12-30T14:12:00"/>
    <d v="1899-12-30T17:42:00"/>
    <d v="1899-12-30T03:30:00"/>
    <m/>
    <m/>
    <n v="210"/>
    <n v="54"/>
    <n v="11340"/>
    <m/>
    <s v="BLOWN (2)-20 AMP FUSES DUE TO BROKEN CUTOUT P130502 MEADOW WAY"/>
    <s v="Equipment "/>
    <s v="Other"/>
    <s v="None"/>
    <x v="1"/>
    <s v="NORTH LAKE TAHOE"/>
  </r>
  <r>
    <n v="231059892"/>
    <s v="STL2300"/>
    <d v="2025-01-23T00:00:00"/>
    <s v="Q1"/>
    <d v="1899-12-30T16:50:00"/>
    <d v="1899-12-30T17:50:00"/>
    <d v="1899-12-30T01:00:00"/>
    <m/>
    <m/>
    <n v="60"/>
    <n v="5"/>
    <n v="300"/>
    <m/>
    <s v="MANUALLY OPENED TRANSFORMER FUSE P131279 AZURE AVE SO REPAIRS COULD BE MADE TO U/G WIRES - DIG IN BY EXCAVATOR"/>
    <s v="Act Of Man"/>
    <s v="Dig in"/>
    <s v="None"/>
    <x v="2"/>
    <s v="SOUTH LAKE TAHOE"/>
  </r>
  <r>
    <n v="231059796"/>
    <s v="STL3101"/>
    <d v="2025-01-22T00:00:00"/>
    <s v="Q1"/>
    <d v="1899-12-30T12:45:00"/>
    <d v="1899-12-30T03:45:00"/>
    <d v="1899-12-30T03:00:00"/>
    <m/>
    <m/>
    <n v="900"/>
    <n v="34"/>
    <n v="30600"/>
    <m/>
    <s v="MANUALLY OPENED PRIMARY RISER FUSE 31SU32 P78872 KELLER RD-POLE REPLACEMENT"/>
    <s v="Planned "/>
    <s v="Maintenance"/>
    <s v="Review Complete"/>
    <x v="0"/>
    <s v="SOUTH LAKE TAHOE"/>
  </r>
  <r>
    <n v="231059788"/>
    <s v="MULLER1296"/>
    <d v="2025-01-22T00:00:00"/>
    <s v="Q1"/>
    <d v="1899-12-30T10:55:00"/>
    <d v="1899-12-30T17:54:00"/>
    <d v="1899-12-30T06:59:00"/>
    <m/>
    <m/>
    <n v="419"/>
    <n v="64"/>
    <n v="26815.8"/>
    <m/>
    <s v="MANUALLY OPENED FUSED TAP P278665 STATE ROUTE 88 FOR POLE REPLACEMENT"/>
    <s v="Planned "/>
    <s v="Maintenance"/>
    <s v="Review Complete"/>
    <x v="0"/>
    <s v="SOUTH LAKE TAHOE"/>
  </r>
  <r>
    <n v="120037222"/>
    <s v="POR3100"/>
    <d v="2025-01-21T00:00:00"/>
    <s v="Q1"/>
    <d v="1899-12-30T13:32:00"/>
    <d v="1899-12-30T15:42:00"/>
    <d v="1899-12-30T02:10:00"/>
    <m/>
    <m/>
    <n v="130"/>
    <n v="50"/>
    <n v="6499.8"/>
    <m/>
    <s v="BLOWN 10 AMP LINE FUSE P70502 4TH AVE, DEAD SQUIRREL REMOVED FROM P138023 OFF RIO GRANDE ST."/>
    <s v="Animal"/>
    <s v="Squirrel"/>
    <s v="Review Complete"/>
    <x v="1"/>
    <s v="NORTH LAKE TAHOE"/>
  </r>
  <r>
    <n v="231059622"/>
    <s v="MEY3300"/>
    <d v="2025-01-20T00:00:00"/>
    <s v="Q1"/>
    <d v="1899-12-30T11:33:00"/>
    <d v="1899-12-30T16:05:00"/>
    <d v="1899-12-30T04:32:00"/>
    <m/>
    <m/>
    <n v="272"/>
    <n v="6"/>
    <n v="1632"/>
    <m/>
    <s v="MANUALLY OPENED P293704 CHILICOTHE ST FOR POLE REPLACEMENT"/>
    <s v="Planned "/>
    <s v="Maintenance"/>
    <s v="Review Complete"/>
    <x v="0"/>
    <s v="SOUTH LAKE TAHOE"/>
  </r>
  <r>
    <n v="231059562"/>
    <s v="MEY3100"/>
    <d v="2025-01-20T00:00:00"/>
    <s v="Q1"/>
    <d v="1899-12-30T05:30:00"/>
    <d v="1899-12-30T07:00:00"/>
    <d v="1899-12-30T01:30:00"/>
    <m/>
    <m/>
    <n v="90"/>
    <n v="9"/>
    <n v="810"/>
    <m/>
    <s v="MANUALLY OPENED TRANSFORMER FUSE P297102 COLD CREEK TRL - SYSTEM UPGRADES"/>
    <s v="Planned "/>
    <s v="Maintenance"/>
    <s v="Review Complete"/>
    <x v="0"/>
    <s v="SOUTH LAKE TAHOE"/>
  </r>
  <r>
    <n v="120036952"/>
    <s v="POR3100"/>
    <d v="2025-01-17T00:00:00"/>
    <s v="Q1"/>
    <d v="1899-12-30T02:00:00"/>
    <d v="1899-12-30T05:00:00"/>
    <d v="1899-12-30T03:00:00"/>
    <m/>
    <m/>
    <n v="180"/>
    <n v="1"/>
    <n v="180"/>
    <m/>
    <s v="DE-ENERGIZED TRANSFORMER TO REPLACE BURNT CROSSARM AT P145010 COUNTY HWY A15"/>
    <s v="Equipment "/>
    <s v="Fire"/>
    <s v="Review Complete"/>
    <x v="1"/>
    <s v="NORTH LAKE TAHOE"/>
  </r>
  <r>
    <n v="231059359"/>
    <s v="MEY3200"/>
    <d v="2025-01-16T00:00:00"/>
    <s v="Q1"/>
    <d v="1899-12-30T19:50:26"/>
    <d v="1899-12-30T20:05:00"/>
    <d v="1899-12-30T00:14:34"/>
    <m/>
    <m/>
    <n v="14.58"/>
    <n v="29"/>
    <n v="422.4"/>
    <m/>
    <s v="REPAIRED BROKEN CONDUIT BETWEEN VFI D &amp;amp; FIRST BOX VENICE DR E"/>
    <s v="Act Of Man"/>
    <s v="Dig in"/>
    <s v="Review Complete"/>
    <x v="2"/>
    <s v="SOUTH LAKE TAHOE"/>
  </r>
  <r>
    <n v="120036939"/>
    <s v="STL3501"/>
    <d v="2025-01-16T00:00:00"/>
    <s v="Q1"/>
    <d v="1899-12-30T14:19:01"/>
    <d v="1899-12-30T16:16:52"/>
    <d v="1899-12-30T01:57:51"/>
    <m/>
    <m/>
    <n v="117.85"/>
    <n v="1"/>
    <n v="117.6"/>
    <m/>
    <s v="DAMAGED SECONDARY UG FROM POLE 66563 WARR RD.  RAN TEMP SERVICE AND REFERRED TO SUPERVISOR TO HAVE U/G REPLACED AT A LATER DATE"/>
    <s v="Equipment "/>
    <s v="Corrosion/Decay"/>
    <s v="Review Complete"/>
    <x v="1"/>
    <s v="SOUTH LAKE TAHOE"/>
  </r>
  <r>
    <n v="232004963"/>
    <s v="MEY3200"/>
    <d v="2025-01-15T00:00:00"/>
    <s v="Q1"/>
    <d v="1899-12-30T12:14:00"/>
    <d v="1899-12-30T15:53:00"/>
    <d v="1899-12-30T03:39:00"/>
    <m/>
    <m/>
    <n v="219"/>
    <n v="8"/>
    <n v="1752"/>
    <m/>
    <s v="MANUALLY OPENED P68846 PATRICIA LN TO REPLACE POLE &amp;amp; TRANSFORMER"/>
    <s v="Planned "/>
    <s v="Maintenance"/>
    <s v="Review Complete"/>
    <x v="0"/>
    <s v="SOUTH LAKE TAHOE"/>
  </r>
  <r>
    <n v="232004964"/>
    <s v="MEY3200"/>
    <d v="2025-01-15T00:00:00"/>
    <s v="Q1"/>
    <d v="1899-12-30T12:14:00"/>
    <d v="1899-12-30T15:53:00"/>
    <d v="1899-12-30T03:39:00"/>
    <m/>
    <m/>
    <n v="219"/>
    <n v="14"/>
    <n v="3066"/>
    <m/>
    <s v="MANUALLY OPENED P68845 PATRICIA LN TO REPLACE POLE &amp;amp; TRANSFORMER"/>
    <s v="Planned "/>
    <s v="Maintenance"/>
    <s v="Review Complete"/>
    <x v="0"/>
    <s v="SOUTH LAKE TAHOE"/>
  </r>
  <r>
    <n v="232004957"/>
    <s v="MEY3200"/>
    <d v="2025-01-15T00:00:00"/>
    <s v="Q1"/>
    <d v="1899-12-30T12:00:00"/>
    <d v="1899-12-30T15:00:00"/>
    <d v="1899-12-30T03:00:00"/>
    <m/>
    <m/>
    <n v="180"/>
    <n v="1"/>
    <n v="180"/>
    <m/>
    <s v="MANUALLY OPENED ELBOW 3887 TAHOE KEYS BLVD FOR MAINTENANCE WORK"/>
    <s v="Planned "/>
    <s v="Maintenance"/>
    <s v="Review Complete"/>
    <x v="0"/>
    <s v="SOUTH LAKE TAHOE"/>
  </r>
  <r>
    <n v="232004954"/>
    <s v="MEY3400"/>
    <d v="2025-01-15T00:00:00"/>
    <s v="Q1"/>
    <d v="1899-12-30T11:49:00"/>
    <d v="1899-12-30T17:35:00"/>
    <d v="1899-12-30T05:46:00"/>
    <m/>
    <m/>
    <n v="346"/>
    <n v="27"/>
    <n v="9342"/>
    <m/>
    <s v="MANUALLY OPENED LINE FUSE P294935 FOREST MOUNTAIN DR-POLE REPLACEMENT"/>
    <s v="Planned "/>
    <s v="Maintenance"/>
    <s v="Review Complete"/>
    <x v="0"/>
    <s v="SOUTH LAKE TAHOE"/>
  </r>
  <r>
    <n v="231058882"/>
    <s v="MEY3400"/>
    <d v="2025-01-09T00:00:00"/>
    <s v="Q1"/>
    <d v="1899-12-30T11:35:00"/>
    <d v="1899-12-30T17:25:00"/>
    <d v="1899-12-30T05:50:00"/>
    <m/>
    <m/>
    <n v="350"/>
    <n v="102"/>
    <n v="35700"/>
    <m/>
    <s v="MANUALLY OPENED 30AMP LINE FUSE P244957 FORREST MOUNTAIN DR FOR POLE REPLACEMENT"/>
    <s v="Planned "/>
    <s v="Maintenance"/>
    <s v="Review Complete"/>
    <x v="0"/>
    <s v="SOUTH LAKE TAHOE"/>
  </r>
  <r>
    <n v="120036474"/>
    <s v="TAH5201"/>
    <d v="2025-01-08T00:00:00"/>
    <s v="Q1"/>
    <d v="1899-12-30T14:35:15"/>
    <d v="1899-12-30T16:30:00"/>
    <d v="1899-12-30T01:54:45"/>
    <m/>
    <m/>
    <n v="114.75"/>
    <n v="1"/>
    <n v="114.6"/>
    <m/>
    <s v="TIGHTENED LOOSE CONNECTORS AT WEATHERHEAD P100456 CARNELIAN CIRCLE."/>
    <s v="Equipment "/>
    <s v="Vibration/Loose Connection"/>
    <s v="Review Complete"/>
    <x v="1"/>
    <s v="NORTH LAKE TAHOE"/>
  </r>
  <r>
    <n v="120036438"/>
    <s v="STL3501"/>
    <d v="2025-01-07T00:00:00"/>
    <s v="Q1"/>
    <d v="1899-12-30T20:45:00"/>
    <d v="1899-12-30T23:50:00"/>
    <d v="1899-12-30T03:05:00"/>
    <m/>
    <m/>
    <n v="185"/>
    <n v="3"/>
    <n v="555"/>
    <m/>
    <s v="MANUALLY OPENED TRANSFORMER FUSE P292456 PENTAGON DR TO REPAIR BAD CONNECTION AT TRANSFORMER"/>
    <s v="Equipment "/>
    <s v="Vibration/Loose Connection"/>
    <s v="Review Complete"/>
    <x v="1"/>
    <s v="SOUTH LAKE TAHOE"/>
  </r>
  <r>
    <n v="231058702"/>
    <s v="NST8400"/>
    <d v="2025-01-07T00:00:00"/>
    <s v="Q1"/>
    <d v="1899-12-30T16:00:00"/>
    <d v="1899-12-30T17:55:00"/>
    <d v="1899-12-30T01:55:00"/>
    <m/>
    <m/>
    <n v="115"/>
    <n v="357"/>
    <n v="41055"/>
    <m/>
    <s v="MANUALLY OPENED VFI-202 NORTHSTAR DR TO REBUILD T-PAD &amp;amp; RETAINING WALL"/>
    <s v="Planned "/>
    <s v="Maintenance"/>
    <s v="Review Complete"/>
    <x v="0"/>
    <s v="NORTH LAKE TAHOE"/>
  </r>
  <r>
    <n v="231058647"/>
    <s v="MEY3400"/>
    <d v="2025-01-07T00:00:00"/>
    <s v="Q1"/>
    <d v="1899-12-30T12:00:00"/>
    <d v="1899-12-30T15:30:00"/>
    <d v="1899-12-30T03:30:00"/>
    <m/>
    <m/>
    <n v="210"/>
    <n v="3"/>
    <n v="630"/>
    <m/>
    <s v="MANUALLY OPENED TRANSFORMER FUSE P251648 MOUNTAIN MEADOW DR TO REPLACE TRANSFORMER"/>
    <s v="Planned "/>
    <s v="Maintenance"/>
    <s v="Review Complete"/>
    <x v="0"/>
    <s v="SOUTH LAKE TAHOE"/>
  </r>
  <r>
    <n v="231058631"/>
    <s v="MEY3400"/>
    <d v="2025-01-07T00:00:00"/>
    <s v="Q1"/>
    <d v="1899-12-30T11:30:00"/>
    <d v="1899-12-30T14:35:00"/>
    <d v="1899-12-30T03:05:00"/>
    <m/>
    <m/>
    <n v="185"/>
    <n v="27"/>
    <n v="4995"/>
    <m/>
    <s v="MANUALLY OPENED TRANSFORMER FUSE P72466 CLEMENT ST FOR POLE REPLACEMENT"/>
    <s v="Planned "/>
    <s v="Maintenance"/>
    <s v="Review Complete"/>
    <x v="0"/>
    <s v="SOUTH LAKE TAHOE"/>
  </r>
  <r>
    <n v="231058561"/>
    <s v="STL3501"/>
    <d v="2025-01-06T00:00:00"/>
    <s v="Q1"/>
    <d v="1899-12-30T12:55:00"/>
    <d v="1899-12-30T16:30:00"/>
    <d v="1899-12-30T03:35:00"/>
    <m/>
    <m/>
    <n v="215"/>
    <n v="40"/>
    <n v="8599.8000000000011"/>
    <m/>
    <s v="MANUALLY OPENED 11AMP LINE FUSE TO REPLACE POLE AND INSTALL NEW TRANSFORMER P79158 JANET DR"/>
    <s v="Planned "/>
    <s v="Maintenance"/>
    <s v="Review Complete"/>
    <x v="0"/>
    <s v="SOUTH LAKE TAHOE"/>
  </r>
  <r>
    <n v="120036148"/>
    <s v="TAH7300"/>
    <d v="2025-01-03T00:00:00"/>
    <s v="Q1"/>
    <d v="1899-12-30T11:27:00"/>
    <d v="1899-12-30T13:36:23"/>
    <d v="1899-12-30T02:09:23"/>
    <m/>
    <m/>
    <n v="129.37"/>
    <n v="34"/>
    <n v="4398.6000000000004"/>
    <m/>
    <s v="BLOWN 40AMP LINE FUSE P73307 BELLEVIEW AVE. DUE TO FALLEN TREE AT P36634. REPLACED 2 SPANS OF WIRE FROM P236633 AND REPAIRED BROKEN CROSSARM AT P36634."/>
    <s v="Vegetation"/>
    <s v="Fall In Tree"/>
    <s v="Review Complete"/>
    <x v="1"/>
    <s v="NORTH LAKE TAHOE"/>
  </r>
  <r>
    <n v="120036127"/>
    <s v="MEY3300"/>
    <d v="2025-01-02T00:00:00"/>
    <s v="Q1"/>
    <d v="1899-12-30T22:28:55"/>
    <d v="1899-12-30T00:30:00"/>
    <d v="1899-12-30T02:02:00"/>
    <m/>
    <m/>
    <n v="121.1"/>
    <n v="8"/>
    <n v="968.40000000000009"/>
    <m/>
    <s v="REPLACED 10K FUSE P123149 BLITZEN RD - CAUSE UNKNOWN"/>
    <s v="Other"/>
    <s v="Unknown"/>
    <s v="Review Complete"/>
    <x v="1"/>
    <s v="SOUTH LAKE TAHOE"/>
  </r>
  <r>
    <n v="120036063"/>
    <s v="MEY3500"/>
    <d v="2025-01-02T00:00:00"/>
    <s v="Q1"/>
    <d v="1899-12-30T11:45:14"/>
    <d v="1899-12-30T18:25:00"/>
    <d v="1899-12-30T06:39:46"/>
    <m/>
    <m/>
    <n v="399.78"/>
    <n v="47"/>
    <n v="18789"/>
    <m/>
    <s v="MANUALLY OPENED 15 AMP LINE FUSE P135179 JACARILLO TRL TO INSTALL NEW POLE BETWEEN P135184 &amp;amp; P135185."/>
    <s v="Planned "/>
    <s v="Maintenance"/>
    <s v="Review Complete"/>
    <x v="0"/>
    <s v="SOUTH LAKE TAHOE"/>
  </r>
  <r>
    <n v="120036038"/>
    <s v="POR3100"/>
    <d v="2025-01-01T00:00:00"/>
    <s v="Q1"/>
    <d v="1899-12-30T18:11:23"/>
    <d v="1899-12-30T20:51:57"/>
    <d v="1899-12-30T02:40:34"/>
    <m/>
    <m/>
    <n v="160.57"/>
    <n v="1"/>
    <n v="155.39999999999998"/>
    <m/>
    <s v="REPLACED BAD CONNECTION AT WEATHERHEAD AND METER SUPPLIED FROM POLE 70502 RIO GRANDE ST DUE TO DETERIORATION."/>
    <s v="Equipment "/>
    <s v="Corrosion/Decay"/>
    <s v="Review Complete"/>
    <x v="1"/>
    <s v="NORTH LAKE TAHOE"/>
  </r>
  <r>
    <m/>
    <m/>
    <m/>
    <s v="Q1"/>
    <m/>
    <m/>
    <d v="1899-12-30T00:00:00"/>
    <m/>
    <m/>
    <n v="160.57"/>
    <m/>
    <m/>
    <m/>
    <m/>
    <m/>
    <m/>
    <m/>
    <x v="3"/>
    <e v="#N/A"/>
  </r>
  <r>
    <m/>
    <m/>
    <m/>
    <s v="Q1"/>
    <m/>
    <m/>
    <d v="1899-12-30T00:00:00"/>
    <m/>
    <m/>
    <e v="#DIV/0!"/>
    <m/>
    <m/>
    <m/>
    <m/>
    <m/>
    <m/>
    <m/>
    <x v="3"/>
    <e v="#N/A"/>
  </r>
  <r>
    <m/>
    <m/>
    <m/>
    <s v="Q1"/>
    <m/>
    <m/>
    <d v="1899-12-30T00:00:00"/>
    <m/>
    <m/>
    <e v="#DIV/0!"/>
    <m/>
    <m/>
    <m/>
    <m/>
    <m/>
    <m/>
    <m/>
    <x v="3"/>
    <e v="#N/A"/>
  </r>
  <r>
    <m/>
    <m/>
    <m/>
    <s v="Q1"/>
    <m/>
    <m/>
    <d v="1899-12-30T00:00:00"/>
    <m/>
    <m/>
    <e v="#DIV/0!"/>
    <m/>
    <m/>
    <m/>
    <m/>
    <m/>
    <m/>
    <m/>
    <x v="3"/>
    <e v="#N/A"/>
  </r>
  <r>
    <m/>
    <m/>
    <m/>
    <s v="Q1"/>
    <m/>
    <m/>
    <d v="1899-12-30T00:00:00"/>
    <m/>
    <m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m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s v="Q1"/>
    <m/>
    <m/>
    <d v="1899-12-30T00:00:00"/>
    <n v="0"/>
    <n v="0"/>
    <e v="#DIV/0!"/>
    <m/>
    <n v="0"/>
    <m/>
    <m/>
    <m/>
    <m/>
    <m/>
    <x v="3"/>
    <e v="#N/A"/>
  </r>
  <r>
    <m/>
    <m/>
    <m/>
    <m/>
    <m/>
    <m/>
    <m/>
    <m/>
    <m/>
    <m/>
    <m/>
    <m/>
    <m/>
    <m/>
    <m/>
    <m/>
    <m/>
    <x v="3"/>
    <m/>
  </r>
  <r>
    <m/>
    <m/>
    <m/>
    <m/>
    <m/>
    <m/>
    <m/>
    <m/>
    <m/>
    <m/>
    <m/>
    <m/>
    <m/>
    <m/>
    <m/>
    <m/>
    <m/>
    <x v="3"/>
    <m/>
  </r>
  <r>
    <m/>
    <m/>
    <m/>
    <m/>
    <m/>
    <m/>
    <m/>
    <m/>
    <m/>
    <m/>
    <m/>
    <m/>
    <m/>
    <m/>
    <m/>
    <m/>
    <m/>
    <x v="3"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">
  <r>
    <n v="120037803"/>
    <s v="TPZ1202"/>
    <d v="2025-02-02T00:00:00"/>
    <s v="Q1"/>
    <d v="1899-12-30T02:44:00"/>
    <d v="1899-12-30T04:40:00"/>
    <d v="1899-12-30T01:56:00"/>
    <n v="1"/>
    <n v="56"/>
    <n v="116"/>
    <n v="680"/>
    <n v="78813"/>
    <s v="COLEVILLE"/>
    <s v="TPZ1202-R1 LOCK OUT, ALL CUSTOMERS RESTORED 4:40 AM CAUSE UNKNOWN POSSIBLY HIGH WINDS"/>
    <s v="Weather"/>
    <s v="Wind"/>
    <s v="Review Complete"/>
    <x v="0"/>
    <s v="South Lake"/>
  </r>
  <r>
    <n v="120037825"/>
    <s v="POR3200"/>
    <d v="2025-02-02T00:00:00"/>
    <s v="Q1"/>
    <d v="1899-12-30T21:20:00"/>
    <d v="1899-12-30T21:35:00"/>
    <d v="1899-12-30T00:15:00"/>
    <n v="0"/>
    <n v="15"/>
    <n v="15"/>
    <n v="3"/>
    <n v="45"/>
    <s v="PORTOLA"/>
    <s v="BLOWN 15 AMP TRANSFORMER FUSE P250174 INDUSTRIAL WAY-BIRD"/>
    <s v="Animal"/>
    <s v="Bird"/>
    <s v="Review Complete"/>
    <x v="0"/>
    <s v="North Lake"/>
  </r>
  <r>
    <n v="231060690"/>
    <s v="MULLER1296"/>
    <d v="2025-02-03T00:00:00"/>
    <s v="Q1"/>
    <d v="1899-12-30T10:00:00"/>
    <d v="1899-12-30T13:00:00"/>
    <d v="1899-12-30T03:00:00"/>
    <n v="3"/>
    <n v="0"/>
    <n v="180"/>
    <n v="2"/>
    <n v="360"/>
    <m/>
    <s v="MANUALLY OPENED 10 AMP LINE FUSE P143841 BARBER RD-POLE REPLACEMENT"/>
    <s v="Planned "/>
    <s v="Maintenance"/>
    <s v="Review Complete"/>
    <x v="1"/>
    <s v="South Lake"/>
  </r>
  <r>
    <n v="120037844"/>
    <s v="MEY3500"/>
    <d v="2025-02-03T00:00:00"/>
    <s v="Q1"/>
    <d v="1899-12-30T11:45:00"/>
    <d v="1899-12-30T16:00:00"/>
    <d v="1899-12-30T04:15:00"/>
    <n v="4"/>
    <n v="15"/>
    <n v="255"/>
    <n v="132"/>
    <n v="33660"/>
    <s v="SOUTH LAKE TAHOE"/>
    <s v="MANUALLY OPENED 35MU37 LINE FUSE P297012 MACINAW RD TO REPLACE LJE-65"/>
    <s v="Planned "/>
    <s v="Maintenance"/>
    <s v="Review Complete"/>
    <x v="1"/>
    <s v="South Lake"/>
  </r>
  <r>
    <n v="120037932"/>
    <s v="MULLER1296"/>
    <d v="2025-02-04T00:00:00"/>
    <s v="Q1"/>
    <d v="1899-12-30T13:15:51"/>
    <d v="1899-12-30T17:35:41"/>
    <d v="1899-12-30T04:19:00"/>
    <n v="4"/>
    <n v="19"/>
    <n v="259.82"/>
    <n v="1"/>
    <n v="259.8"/>
    <s v="MARKLEEVILLE"/>
    <s v="CUT SECONDARY WIRES AT POLE 214652 EMIGRANT TRL TO REPLACE POLE."/>
    <s v="Weather"/>
    <s v="Wind"/>
    <s v="Review Complete"/>
    <x v="0"/>
    <s v="South Lake"/>
  </r>
  <r>
    <n v="120037904"/>
    <s v="TPZ1202"/>
    <d v="2025-02-04T00:00:00"/>
    <s v="Q1"/>
    <d v="1899-12-30T17:32:00"/>
    <d v="1899-12-30T18:58:26"/>
    <d v="1899-12-30T01:26:00"/>
    <n v="1"/>
    <n v="26"/>
    <n v="86.43"/>
    <n v="81"/>
    <n v="6932.4"/>
    <s v="COLEVILLE"/>
    <s v="PTR 1202-R3 LOCKED OUT - IN EXTREME FIRE SEASON - NO CAUSE FOUND, HIGH WINDS IN AREA.&amp;#x0D;_x000d__x000a_"/>
    <s v="Weather"/>
    <s v="Wind"/>
    <s v="Review Complete"/>
    <x v="0"/>
    <s v="South Lake"/>
  </r>
  <r>
    <n v="231060902"/>
    <s v="TPZ1202"/>
    <d v="2025-02-04T00:00:00"/>
    <s v="Q1"/>
    <d v="1899-12-30T19:22:00"/>
    <d v="1899-12-30T00:04:00"/>
    <d v="1899-12-30T04:42:00"/>
    <n v="4"/>
    <n v="42"/>
    <n v="282"/>
    <n v="697"/>
    <n v="168404.4"/>
    <s v="COLEVILLE"/>
    <s v="PTR 1202-R1 &amp;amp; 1202-R3 LOCKED OPEN  - IN EXTREME FIRE SEASON - 1202-R1 CLOSED @ 19:56 - L/O AGAIN @ 20:36"/>
    <s v="Weather"/>
    <s v="Wind"/>
    <s v="Review Complete"/>
    <x v="0"/>
    <s v="South Lake"/>
  </r>
  <r>
    <n v="231060936"/>
    <s v="MULLER1296"/>
    <d v="2025-02-05T00:00:00"/>
    <s v="Q1"/>
    <d v="1899-12-30T11:10:00"/>
    <d v="1899-12-30T15:05:00"/>
    <d v="1899-12-30T03:55:00"/>
    <n v="3"/>
    <n v="55"/>
    <n v="235"/>
    <n v="31"/>
    <n v="7285.2"/>
    <m/>
    <s v="MANUALLY OPENED LINE FUSE P278659 FOOTHILL RD-RECONDUCTOR OVER HWY X-ING &amp;amp; POLE REPLACEMENT"/>
    <s v="Planned "/>
    <s v="Maintenance"/>
    <s v="Review Complete"/>
    <x v="1"/>
    <s v="South Lake"/>
  </r>
  <r>
    <n v="231061069"/>
    <s v="MULLER1296"/>
    <d v="2025-02-06T00:00:00"/>
    <s v="Q1"/>
    <d v="1899-12-30T11:00:00"/>
    <d v="1899-12-30T12:33:00"/>
    <d v="1899-12-30T01:33:00"/>
    <n v="1"/>
    <n v="33"/>
    <n v="93"/>
    <n v="4"/>
    <n v="372"/>
    <m/>
    <s v="MANUALLY OPENED FUSE AT P290716 DIAMOND VALLEY RD - SYSTEM UPGRADES"/>
    <s v="Planned "/>
    <s v="Maintenance"/>
    <s v="Review Complete"/>
    <x v="1"/>
    <s v="South Lake"/>
  </r>
  <r>
    <n v="120038031"/>
    <s v="SQV7201"/>
    <d v="2025-02-07T00:00:00"/>
    <s v="Q1"/>
    <d v="1899-12-30T02:23:02"/>
    <d v="1899-12-30T19:49:56"/>
    <d v="1899-12-30T17:26:00"/>
    <n v="17"/>
    <n v="26"/>
    <n v="1046.9000000000001"/>
    <n v="598"/>
    <n v="310943.40000000002"/>
    <s v="ALPINE MEADOWS"/>
    <s v="7201-R1 L/O DUE TO FALLEN TREE BETWEEN P96634 &amp;amp; P292063"/>
    <s v="Vegetation"/>
    <s v="Fall In Tree"/>
    <s v="Review Complete"/>
    <x v="0"/>
    <s v="North Lake"/>
  </r>
  <r>
    <n v="120038034"/>
    <s v="MEY3200"/>
    <d v="2025-02-07T00:00:00"/>
    <s v="Q1"/>
    <d v="1899-12-30T03:21:25"/>
    <d v="1899-12-30T08:16:00"/>
    <d v="1899-12-30T04:54:00"/>
    <n v="4"/>
    <n v="54"/>
    <n v="294.58"/>
    <n v="316"/>
    <n v="70531.199999999997"/>
    <s v="SOUTH LAKE TAHOE"/>
    <s v="BLOWN 2-40K FUSE P294786 JAMES AVE. REPLACED BROKEN PRIMARY BETWEEN P68846 &amp;amp;70250 DUE TO FALLEN TREE LIMB"/>
    <s v="Vegetation"/>
    <s v="Fall In Limb"/>
    <s v="Review Complete"/>
    <x v="0"/>
    <s v="South Lake"/>
  </r>
  <r>
    <n v="120038045"/>
    <s v="TPZ1202"/>
    <d v="2025-02-07T00:00:00"/>
    <s v="Q1"/>
    <d v="1899-12-30T12:07:00"/>
    <d v="1899-12-30T14:54:12"/>
    <d v="1899-12-30T02:47:00"/>
    <n v="2"/>
    <n v="47"/>
    <n v="167.2"/>
    <n v="697"/>
    <n v="30848.3999999999"/>
    <s v="COLEVILLE"/>
    <s v="1202-R1 L/O WITH NRA ISSUED - BLOWN SINGLE PHASE PRIMARY  P293554 US HWY 395"/>
    <s v="Equipment "/>
    <s v="Corrosion/Decay"/>
    <s v="Review Complete"/>
    <x v="0"/>
    <s v="South Lake"/>
  </r>
  <r>
    <n v="120038047"/>
    <s v="STL3501"/>
    <d v="2025-02-07T00:00:00"/>
    <s v="Q1"/>
    <d v="1899-12-30T12:23:00"/>
    <d v="1899-12-30T12:47:00"/>
    <d v="1899-12-30T00:24:00"/>
    <n v="0"/>
    <n v="24"/>
    <n v="24"/>
    <n v="9"/>
    <n v="216"/>
    <s v="SOUTH LAKE TAHOE"/>
    <s v="REPLACED PRIMARY NEUTRAL P292459 LAKE TAHOE BLVD-NO CAUSE FOUND"/>
    <s v="Other"/>
    <s v="Unknown"/>
    <s v="Review Complete"/>
    <x v="0"/>
    <s v="South Lake"/>
  </r>
  <r>
    <n v="120038050"/>
    <s v="TAH7300"/>
    <d v="2025-02-07T00:00:00"/>
    <s v="Q1"/>
    <d v="1899-12-30T12:27:20"/>
    <d v="1899-12-30T22:44:53"/>
    <d v="1899-12-30T10:17:00"/>
    <n v="10"/>
    <n v="17"/>
    <n v="617.54999999999995"/>
    <n v="1"/>
    <n v="543"/>
    <s v="TAHOE CITY"/>
    <s v="REATTACHED SERVICE P151432 GLEN ALPINE AVE-TREE"/>
    <s v="Vegetation"/>
    <s v="Fall In Tree"/>
    <s v="Review Complete"/>
    <x v="0"/>
    <s v="North Lake"/>
  </r>
  <r>
    <n v="120038053"/>
    <s v="TAH7300"/>
    <d v="2025-02-07T00:00:00"/>
    <s v="Q1"/>
    <d v="1899-12-30T13:39:00"/>
    <d v="1899-12-30T22:43:00"/>
    <d v="1899-12-30T09:04:00"/>
    <n v="9"/>
    <n v="4"/>
    <n v="544"/>
    <n v="1"/>
    <n v="544.20000000000005"/>
    <s v="TAHOE CITY"/>
    <s v="REATTACHED SERVICE P92495 W LAKE BLVD-TREE"/>
    <s v="Vegetation"/>
    <s v="Fall In Tree"/>
    <s v="Review Complete"/>
    <x v="0"/>
    <s v="North Lake"/>
  </r>
  <r>
    <n v="231061235"/>
    <s v="SQV8200"/>
    <d v="2025-02-07T00:00:00"/>
    <s v="Q1"/>
    <d v="1899-12-30T17:35:54"/>
    <d v="1899-12-30T19:00:00"/>
    <d v="1899-12-30T01:24:00"/>
    <n v="1"/>
    <n v="24"/>
    <n v="84.12"/>
    <n v="16"/>
    <n v="1345.8"/>
    <s v="OLYMPIC VALLEY"/>
    <s v="BLOWN 30 AMP LINE FUSE P291105 LANNY LN-WIRE MOVEMENT CAUSED CROSSING OF LINES"/>
    <s v="Equipment "/>
    <s v="Wire Movement"/>
    <s v="Review Complete"/>
    <x v="0"/>
    <s v="North Lake"/>
  </r>
  <r>
    <n v="231061379"/>
    <s v="MULLER1296"/>
    <d v="2025-02-10T00:00:00"/>
    <s v="Q1"/>
    <d v="1899-12-30T11:35:00"/>
    <d v="1899-12-30T16:30:00"/>
    <d v="1899-12-30T04:55:00"/>
    <n v="4"/>
    <n v="55"/>
    <n v="295"/>
    <n v="4"/>
    <n v="1180.2"/>
    <m/>
    <s v="MANUALLY OPENED 40 AMP LINE FUSE P290716 DIAMOND VALLEY RD-SYSTEM UPGRADES"/>
    <s v="Planned "/>
    <s v="Maintenance"/>
    <s v="Review Complete"/>
    <x v="1"/>
    <s v="South Lake"/>
  </r>
  <r>
    <n v="231061383"/>
    <s v="TPZ1202"/>
    <d v="2025-02-10T00:00:00"/>
    <s v="Q1"/>
    <d v="1899-12-30T11:52:00"/>
    <d v="1899-12-30T17:00:00"/>
    <d v="1899-12-30T05:08:00"/>
    <n v="5"/>
    <n v="8"/>
    <n v="308"/>
    <n v="8"/>
    <n v="2464.1999999999998"/>
    <m/>
    <s v="MANUALLY OPENED 15 AMP LINE FUSE P266630 US HWY 395-SYSTEM UPGRADES"/>
    <s v="Planned "/>
    <s v="Maintenance"/>
    <s v="Review Complete"/>
    <x v="1"/>
    <s v="South Lake"/>
  </r>
  <r>
    <n v="120038113"/>
    <s v="MEY3400"/>
    <d v="2025-02-10T00:00:00"/>
    <s v="Q1"/>
    <d v="1899-12-30T12:41:29"/>
    <d v="1899-12-30T17:30:10"/>
    <d v="1899-12-30T04:48:00"/>
    <n v="4"/>
    <n v="48"/>
    <n v="288.68"/>
    <n v="38"/>
    <n v="10969.8"/>
    <m/>
    <s v="MANUALLY OPENED NEW CUTOUTS P146101 DUNDEE CIR TO REPLACE POLES"/>
    <s v="Planned "/>
    <s v="Maintenance"/>
    <s v="Review Complete"/>
    <x v="1"/>
    <s v="South Lake"/>
  </r>
  <r>
    <n v="120038121"/>
    <s v="MEY3300"/>
    <d v="2025-02-10T00:00:00"/>
    <s v="Q1"/>
    <d v="1899-12-30T14:37:00"/>
    <d v="1899-12-30T04:30:43"/>
    <d v="1899-12-30T13:53:00"/>
    <n v="13"/>
    <n v="53"/>
    <n v="833.7"/>
    <n v="59"/>
    <n v="49189.2"/>
    <s v="SOUTH LAKE TAHOE"/>
    <s v="BLOWN CENTER PHASE P153257 COUNTRY CLUB DR - FAILED UG CABLE FEEDING XFMR 15097"/>
    <s v="Equipment "/>
    <s v="Corrosion/Decay"/>
    <s v="Review Complete"/>
    <x v="0"/>
    <s v="South Lake"/>
  </r>
  <r>
    <n v="231061487"/>
    <s v="MEY3300"/>
    <d v="2025-02-11T00:00:00"/>
    <s v="Q1"/>
    <d v="1899-12-30T12:21:00"/>
    <d v="1899-12-30T15:33:00"/>
    <d v="1899-12-30T03:12:00"/>
    <n v="3"/>
    <n v="12"/>
    <n v="192"/>
    <n v="28"/>
    <n v="5376"/>
    <m/>
    <s v="MANUALLY OPENED 15 AMP LINE FUSE P116682 W SAN BERNARDINO AVE TO REFRAME P293704 &amp;amp; P116688"/>
    <s v="Planned "/>
    <s v="Maintenance"/>
    <s v="Review Complete"/>
    <x v="1"/>
    <s v="South Lake"/>
  </r>
  <r>
    <n v="231061490"/>
    <s v="MULLER1296"/>
    <d v="2025-02-11T00:00:00"/>
    <s v="Q1"/>
    <d v="1899-12-30T12:40:00"/>
    <d v="1899-12-30T15:45:00"/>
    <d v="1899-12-30T03:05:00"/>
    <n v="3"/>
    <n v="5"/>
    <n v="185"/>
    <n v="4"/>
    <n v="739.8"/>
    <m/>
    <s v="MANUALLY OPENED 40 AMP LINE FUSE P290716 DIAMOND VALLEY RD-POLE REPLACEMENT"/>
    <s v="Planned "/>
    <s v="Maintenance"/>
    <s v="Review Complete"/>
    <x v="1"/>
    <s v="South Lake"/>
  </r>
  <r>
    <n v="120038182"/>
    <s v="MEY3400"/>
    <d v="2025-02-12T00:00:00"/>
    <s v="Q1"/>
    <d v="1899-12-30T12:22:38"/>
    <d v="1899-12-30T16:00:00"/>
    <d v="1899-12-30T03:37:00"/>
    <n v="3"/>
    <n v="37"/>
    <n v="217.38"/>
    <n v="17"/>
    <n v="3695.4"/>
    <s v="SOUTH LAKE TAHOE"/>
    <s v="MANUALLY OPENED TRANSFORMER FUSE P80764 JAMES AVE TO REPLACE POLES"/>
    <s v="Planned "/>
    <s v="Maintenance"/>
    <s v="Review Complete"/>
    <x v="1"/>
    <s v="South Lake"/>
  </r>
  <r>
    <n v="231061566"/>
    <s v="MULLER1296"/>
    <d v="2025-02-12T00:00:00"/>
    <s v="Q1"/>
    <d v="1899-12-30T13:03:00"/>
    <d v="1899-12-30T17:00:00"/>
    <d v="1899-12-30T03:57:00"/>
    <n v="3"/>
    <n v="57"/>
    <n v="237"/>
    <n v="6"/>
    <n v="1422"/>
    <m/>
    <s v="MANUALLY OPENED FUSE AT P143843 STATE ROUTE 89 FOR POLE REPLACEMENT"/>
    <s v="Planned "/>
    <s v="Maintenance"/>
    <s v="Review Complete"/>
    <x v="1"/>
    <s v="South Lake"/>
  </r>
  <r>
    <n v="120038214"/>
    <s v="TAH7100"/>
    <d v="2025-02-13T00:00:00"/>
    <s v="Q1"/>
    <d v="1899-12-30T14:35:00"/>
    <d v="1899-12-30T15:50:00"/>
    <d v="1899-12-30T01:15:00"/>
    <n v="1"/>
    <n v="15"/>
    <n v="75"/>
    <n v="155"/>
    <n v="11625"/>
    <s v="TAHOE CITY"/>
    <s v="BLOWN 2 50 AMP FUSES P108878 SLIVERTIP DR  -SNOW UNLOADING"/>
    <s v="Weather"/>
    <s v="Ice/Snow"/>
    <s v="Review Complete"/>
    <x v="0"/>
    <s v="North Lake"/>
  </r>
  <r>
    <n v="120038225"/>
    <s v="GLS7400"/>
    <d v="2025-02-13T00:00:00"/>
    <s v="Q1"/>
    <d v="1899-12-30T15:52:00"/>
    <d v="1899-12-30T17:15:00"/>
    <d v="1899-12-30T01:23:00"/>
    <n v="1"/>
    <n v="23"/>
    <n v="83"/>
    <n v="48"/>
    <n v="3984"/>
    <s v="TRUCKEE"/>
    <s v="BLOWN 2 25 AMP FUSE P167874 - SNOW UNLOADING"/>
    <s v="Weather"/>
    <s v="Ice/Snow"/>
    <s v="Review Complete"/>
    <x v="0"/>
    <s v="North Lake"/>
  </r>
  <r>
    <n v="120038232"/>
    <s v="KBH4202"/>
    <d v="2025-02-13T00:00:00"/>
    <s v="Q1"/>
    <d v="1899-12-30T17:04:57"/>
    <d v="1899-12-30T19:15:00"/>
    <d v="1899-12-30T02:10:00"/>
    <n v="2"/>
    <n v="10"/>
    <n v="130.07"/>
    <n v="1"/>
    <n v="130.19999999999999"/>
    <s v="KINGS BEACH"/>
    <s v="SERVICE REPAIRED TO MAIN HOUSE AND RECONNECTED. SMALLER BLDG NEEDS ELECTRICIAN-TREE"/>
    <s v="Vegetation"/>
    <s v="Fall In Tree"/>
    <s v="Review Complete"/>
    <x v="0"/>
    <s v="North Lake"/>
  </r>
  <r>
    <n v="120038245"/>
    <s v="TAH7100; TAH7200"/>
    <d v="2025-02-13T00:00:00"/>
    <s v="Q1"/>
    <d v="1899-12-30T19:46:00"/>
    <d v="1899-12-30T08:53:44"/>
    <d v="1899-12-30T13:07:00"/>
    <n v="13"/>
    <n v="7"/>
    <n v="787.72"/>
    <n v="1616"/>
    <n v="209904.59999999899"/>
    <s v="TAHOE CITY"/>
    <s v="7100 CB L/O DUE TO FALLEN TREE BETWEEN P161198 &amp;amp; P161199"/>
    <s v="Vegetation"/>
    <s v="Fall In Tree"/>
    <s v="Review Complete"/>
    <x v="0"/>
    <s v="North Lake"/>
  </r>
  <r>
    <n v="120038262"/>
    <s v="MEY3400"/>
    <d v="2025-02-13T00:00:00"/>
    <s v="Q1"/>
    <d v="1899-12-30T23:34:00"/>
    <d v="1899-12-30T01:45:00"/>
    <d v="1899-12-30T02:11:00"/>
    <n v="2"/>
    <n v="11"/>
    <n v="131"/>
    <n v="46"/>
    <n v="5787"/>
    <s v="SOUTH LAKE TAHOE"/>
    <s v="BLOWN FUSE P192824 N UPPER TRUCKEE RD AND BLOWN FUSE P146127 LAKE TAHOE BLVD"/>
    <s v="Vegetation"/>
    <s v="Fall In Limb"/>
    <s v="Review Complete"/>
    <x v="0"/>
    <s v="South Lake"/>
  </r>
  <r>
    <n v="120038284"/>
    <s v="TAH7300"/>
    <d v="2025-02-14T00:00:00"/>
    <s v="Q1"/>
    <d v="1899-12-30T00:08:00"/>
    <d v="1899-12-30T01:28:36"/>
    <d v="1899-12-31T01:20:00"/>
    <n v="25"/>
    <n v="20"/>
    <n v="1520.58"/>
    <n v="15"/>
    <n v="22680.6"/>
    <s v="TAHOE CITY"/>
    <s v="BLOWN 65 AMP LINE FUSE P208511 - MANUALLY OPENED 2ND LINE FUSE-DOWN PRIMARY BETWEEN P137676 &amp;amp; 9137677 W LAKE BLVD"/>
    <s v="Weather"/>
    <s v="Ice/Snow"/>
    <s v="Review Complete"/>
    <x v="0"/>
    <s v="North Lake"/>
  </r>
  <r>
    <n v="120038272"/>
    <s v="GLS7400"/>
    <d v="2025-02-14T00:00:00"/>
    <s v="Q1"/>
    <d v="1899-12-30T01:35:00"/>
    <d v="1899-12-30T04:45:00"/>
    <d v="1899-12-30T03:10:00"/>
    <n v="3"/>
    <n v="10"/>
    <n v="190"/>
    <n v="49"/>
    <n v="6328.2"/>
    <s v="TRUCKEE"/>
    <s v="BLOWN 20A FUSES P167874 ROLANDS WAY - SNOW OFFLOADING"/>
    <s v="Weather"/>
    <s v="Ice/Snow"/>
    <s v="Review Complete"/>
    <x v="0"/>
    <s v="North Lake"/>
  </r>
  <r>
    <n v="120038296"/>
    <s v="TAH7300"/>
    <d v="2025-02-14T00:00:00"/>
    <s v="Q1"/>
    <d v="1899-12-30T01:56:00"/>
    <d v="1899-12-30T02:45:00"/>
    <d v="1899-12-31T00:49:00"/>
    <n v="24"/>
    <n v="49"/>
    <n v="1489"/>
    <n v="10"/>
    <n v="14890.199999999901"/>
    <m/>
    <s v="BLOWN FUSE P8713 INTERLAKEN RD - REPAIRED BROKEN CROSSARM P8713 GRIMSEL PASS"/>
    <s v="Weather"/>
    <s v="Ice/Snow"/>
    <s v="Review Complete"/>
    <x v="0"/>
    <s v="North Lake"/>
  </r>
  <r>
    <n v="120038303"/>
    <s v="TAH7300"/>
    <d v="2025-02-14T00:00:00"/>
    <s v="Q1"/>
    <d v="1899-12-30T01:56:00"/>
    <d v="1899-12-30T08:40:17"/>
    <d v="1899-12-31T06:44:00"/>
    <n v="30"/>
    <n v="44"/>
    <n v="1844.28"/>
    <n v="2"/>
    <n v="2903.4"/>
    <s v="TAHOE CITY"/>
    <s v="BROKEN DEAD END ARM P79978 ELIZABETH DR"/>
    <s v="Other"/>
    <s v="Unknown"/>
    <s v="Review Complete"/>
    <x v="0"/>
    <s v="North Lake"/>
  </r>
  <r>
    <n v="121000092"/>
    <s v="TAH7300"/>
    <d v="2025-02-14T00:00:00"/>
    <s v="Q1"/>
    <d v="1899-12-30T01:56:00"/>
    <d v="1899-12-30T02:07:23"/>
    <d v="1899-12-31T00:11:00"/>
    <n v="24"/>
    <n v="11"/>
    <n v="1451.37"/>
    <n v="3681"/>
    <n v="41825.4"/>
    <s v="TAHOE CITY"/>
    <s v="EMERGENCY OPENED 7300-R1 TO SAFELY OPEN DAMAGED CUTOUTS @ P8713 - ALSO SEE INC 120038296"/>
    <s v="Weather"/>
    <s v="Ice/Snow"/>
    <s v="Review Complete"/>
    <x v="0"/>
    <s v="North Lake"/>
  </r>
  <r>
    <n v="120038243"/>
    <s v="TRK7202"/>
    <d v="2025-02-14T00:00:00"/>
    <s v="Q1"/>
    <d v="1899-12-30T02:05:46"/>
    <d v="1899-12-30T20:08:19"/>
    <d v="1899-12-31T18:02:00"/>
    <n v="42"/>
    <n v="2"/>
    <n v="2522.5700000000002"/>
    <n v="150"/>
    <n v="91202.4"/>
    <m/>
    <s v="MANUALLY OPENED PTR 7202D2 &amp;amp; LB 72-55 DUE TO SUSPECTED DOWNED PHASE - ADDITIONAL SWITCHING EXECUTED TO REPAIR DOWNED LINES AT MULTIPLE LOCATIONS: P281393-281394, P39591-271891, P294607-137680"/>
    <s v="Weather"/>
    <s v="Ice/Snow"/>
    <s v="Review Complete"/>
    <x v="0"/>
    <s v="North Lake"/>
  </r>
  <r>
    <n v="120038276"/>
    <s v="SQV7201"/>
    <d v="2025-02-14T00:00:00"/>
    <s v="Q1"/>
    <d v="1899-12-30T06:25:00"/>
    <d v="1899-12-30T19:44:18"/>
    <d v="1899-12-30T13:19:00"/>
    <n v="13"/>
    <n v="19"/>
    <n v="799.3"/>
    <n v="598"/>
    <n v="354031.8"/>
    <s v="ALPINE MEADOWS"/>
    <s v="PTR 7201-R1 LOCKED OUT - P96628 (TREE ON WIRE) P100408 &amp;amp; 100409 (WIRE DOWN) - BROKEN PHASE AND 2 PHASES ALSO DOWN BETWEEN P115884 AND 292985"/>
    <s v="Vegetation"/>
    <s v="Fall In Tree"/>
    <s v="Review Complete"/>
    <x v="0"/>
    <s v="North Lake"/>
  </r>
  <r>
    <n v="231061924"/>
    <s v="STL3501"/>
    <d v="2025-02-14T00:00:00"/>
    <s v="Q1"/>
    <d v="1899-12-30T07:30:00"/>
    <d v="1899-12-30T10:00:00"/>
    <d v="1899-12-30T02:30:00"/>
    <n v="2"/>
    <n v="30"/>
    <n v="150"/>
    <n v="11"/>
    <n v="1650"/>
    <m/>
    <s v="MANUALLY OPENED FUSE P295733 HERBERT AVE DUE TO WIRE SLAPPING LIGHT POST BETWEEN POLES 511360 &amp;amp; 616881 HEAVY SNOW LOAD CAUSED A LONG SPAN OF LINE TO SAG"/>
    <s v="Weather"/>
    <s v="Ice/Snow"/>
    <s v="Review Complete"/>
    <x v="0"/>
    <s v="South Lake"/>
  </r>
  <r>
    <n v="120038282"/>
    <s v="GLS7400"/>
    <d v="2025-02-14T00:00:00"/>
    <s v="Q1"/>
    <d v="1899-12-30T09:22:07"/>
    <d v="1899-12-30T11:40:35"/>
    <d v="1899-12-30T02:18:00"/>
    <n v="2"/>
    <n v="18"/>
    <n v="138.47999999999999"/>
    <n v="1"/>
    <n v="138.6"/>
    <s v="TRUCKEE"/>
    <s v="WIRE POPPED OUT FROM P189416 - REHUNG AND RE-ENERGIZED"/>
    <s v="Weather"/>
    <s v="Ice/Snow"/>
    <s v="Review Complete"/>
    <x v="0"/>
    <s v="North Lake"/>
  </r>
  <r>
    <n v="120038283"/>
    <s v="MEY3300"/>
    <d v="2025-02-14T00:00:00"/>
    <s v="Q1"/>
    <d v="1899-12-30T09:47:00"/>
    <d v="1899-12-30T10:40:00"/>
    <d v="1899-12-30T00:53:00"/>
    <n v="0"/>
    <n v="53"/>
    <n v="53"/>
    <n v="32"/>
    <n v="1696.2"/>
    <s v="SOUTH LAKE TAHOE"/>
    <s v="BLOWN 25K LINE FUSE P293154 E SAN BERNARDINO AVE - POTENTIAL WIRE SLAP"/>
    <s v="Weather"/>
    <s v="Wind"/>
    <s v="Review Complete"/>
    <x v="0"/>
    <s v="South Lake"/>
  </r>
  <r>
    <n v="120038313"/>
    <s v="MEY3300"/>
    <d v="2025-02-14T00:00:00"/>
    <s v="Q1"/>
    <d v="1899-12-30T11:35:00"/>
    <d v="1899-12-30T12:30:00"/>
    <d v="1899-12-30T00:55:00"/>
    <n v="0"/>
    <n v="55"/>
    <n v="55"/>
    <n v="139"/>
    <n v="7622.4"/>
    <s v="SOUTH LAKE TAHOE"/>
    <s v="BLOWN 25 AMP FUSES P293154 E SAN BERNARDINO AVE, TRIPPED VFI 3300 21 C -WIRES SLAPPING TOGETHER"/>
    <s v="Weather"/>
    <s v="Wind"/>
    <s v="Review Complete"/>
    <x v="0"/>
    <s v="South Lake"/>
  </r>
  <r>
    <n v="120038314"/>
    <s v="MEY3300"/>
    <d v="2025-02-14T00:00:00"/>
    <s v="Q1"/>
    <d v="1899-12-30T12:45:00"/>
    <d v="1899-12-30T13:45:00"/>
    <d v="1899-12-30T01:00:00"/>
    <n v="1"/>
    <n v="0"/>
    <n v="60"/>
    <n v="14"/>
    <n v="840"/>
    <s v="SOUTH LAKE TAHOE"/>
    <s v="(2) BLOWN 10 AMP FUSES P123015 MANDAN ST - SUSPECTS WIRE SLAP"/>
    <s v="Weather"/>
    <s v="Ice/Snow"/>
    <s v="Review Complete"/>
    <x v="0"/>
    <s v="South Lake"/>
  </r>
  <r>
    <n v="120038319"/>
    <s v="MEY3300"/>
    <d v="2025-02-14T00:00:00"/>
    <s v="Q1"/>
    <d v="1899-12-30T13:42:00"/>
    <d v="1899-12-30T16:30:03"/>
    <d v="1899-12-30T02:48:00"/>
    <n v="2"/>
    <n v="48"/>
    <n v="168.03"/>
    <n v="139"/>
    <n v="6399"/>
    <s v="SOUTH LAKE TAHOE"/>
    <s v="BLOWN VFI 3300-21 'C' POS - FAILED XFMR @ P93352"/>
    <s v="Equipment "/>
    <s v="Other"/>
    <s v="Review Complete"/>
    <x v="0"/>
    <s v="South Lake"/>
  </r>
  <r>
    <n v="120038328"/>
    <s v="MEY3500"/>
    <d v="2025-02-14T00:00:00"/>
    <s v="Q1"/>
    <d v="1899-12-30T13:48:00"/>
    <d v="1899-12-30T15:06:20"/>
    <d v="1899-12-30T01:18:00"/>
    <n v="1"/>
    <n v="18"/>
    <n v="78.319999999999993"/>
    <n v="273"/>
    <n v="21169.200000000001"/>
    <m/>
    <s v="BLOWN 65 AMP LINE FUSE P135349 LODI AVE-WIRES SLAPPED TOGETHER"/>
    <s v="Weather"/>
    <s v="Ice/Snow"/>
    <s v="Review Complete"/>
    <x v="0"/>
    <s v="South Lake"/>
  </r>
  <r>
    <n v="120038335"/>
    <s v="TRK7204"/>
    <d v="2025-02-14T00:00:00"/>
    <s v="Q1"/>
    <d v="1899-12-30T14:16:01"/>
    <d v="1899-12-30T20:08:30"/>
    <d v="1899-12-30T05:52:00"/>
    <n v="5"/>
    <n v="52"/>
    <n v="352.47"/>
    <n v="42"/>
    <n v="14059.199999999901"/>
    <s v="TRUCKEE"/>
    <s v="MANUALLY OPENED 30 AMP LINE FUSES P189376 THE STRAND TO REPAIR BROKEN JUMPER P189392"/>
    <s v="Weather"/>
    <s v="Ice/Snow"/>
    <s v="Review Complete"/>
    <x v="0"/>
    <s v="North Lake"/>
  </r>
  <r>
    <n v="120038336"/>
    <s v="MEY3400"/>
    <d v="2025-02-14T00:00:00"/>
    <s v="Q1"/>
    <d v="1899-12-30T14:24:16"/>
    <d v="1899-12-30T16:59:00"/>
    <d v="1899-12-30T02:34:00"/>
    <n v="2"/>
    <n v="34"/>
    <n v="154.75"/>
    <n v="1"/>
    <n v="154.80000000000001"/>
    <s v="SOUTH LAKE TAHOE"/>
    <s v="SECONDARY SPLICE CAME LOOSE AT TREE ATTACHMENT - ADDED ON BAD SECONDARY WHERE JACKETED"/>
    <s v="Equipment "/>
    <s v="Vibration/Loose Connection"/>
    <s v="Review Complete"/>
    <x v="0"/>
    <s v="South Lake"/>
  </r>
  <r>
    <n v="121000083"/>
    <s v="TAH7300"/>
    <d v="2025-02-14T00:00:00"/>
    <s v="Q1"/>
    <d v="1899-12-30T16:30:51"/>
    <d v="1899-12-30T21:05:00"/>
    <d v="1899-12-30T04:34:00"/>
    <n v="4"/>
    <n v="34"/>
    <n v="274.17"/>
    <n v="19"/>
    <n v="5208.6000000000004"/>
    <s v="TAHOE CITY"/>
    <s v="BLOWN 20A FUSES P68683 - SNOW UNLOADING"/>
    <s v="Weather"/>
    <s v="Ice/Snow"/>
    <s v="Review Complete"/>
    <x v="0"/>
    <s v="North Lake"/>
  </r>
  <r>
    <n v="121000063"/>
    <s v="SQV8200"/>
    <d v="2025-02-14T00:00:00"/>
    <s v="Q1"/>
    <d v="1899-12-30T17:10:00"/>
    <d v="1899-12-30T21:46:27"/>
    <d v="1899-12-30T04:36:00"/>
    <n v="4"/>
    <n v="36"/>
    <n v="276.43"/>
    <n v="158"/>
    <n v="43678.8"/>
    <s v="OLYMPIC VALLEY"/>
    <s v="VFI-139 TRIPPED ALL 3 PHASES OF 'D' POS - SUSPECTED SNOW UNLOADING"/>
    <s v="Weather"/>
    <s v="Ice/Snow"/>
    <s v="Review Complete"/>
    <x v="0"/>
    <s v="North Lake"/>
  </r>
  <r>
    <n v="121000081"/>
    <s v="MEY3300"/>
    <d v="2025-02-14T00:00:00"/>
    <s v="Q1"/>
    <d v="1899-12-30T18:25:16"/>
    <d v="1899-12-30T19:54:42"/>
    <d v="1899-12-30T01:29:00"/>
    <n v="1"/>
    <n v="29"/>
    <n v="89.42"/>
    <n v="1"/>
    <n v="89.4"/>
    <s v="SOUTH LAKE TAHOE"/>
    <s v="REPLACED CONNECTORS AND WIRE"/>
    <s v="Equipment "/>
    <s v="Wire Movement"/>
    <s v="Review Complete"/>
    <x v="0"/>
    <s v="South Lake"/>
  </r>
  <r>
    <n v="121000173"/>
    <s v="MEY3400"/>
    <d v="2025-02-15T00:00:00"/>
    <s v="Q1"/>
    <d v="1899-12-30T12:50:00"/>
    <d v="1899-12-30T00:50:00"/>
    <d v="1899-12-30T12:00:00"/>
    <n v="12"/>
    <n v="0"/>
    <n v="720"/>
    <n v="1"/>
    <n v="720"/>
    <s v="SOUTH LAKE TAHOE"/>
    <s v="REPLACED BROKEN NEUTRAL P63623 TATA  LN"/>
    <s v="Equipment "/>
    <s v="Corrosion/Decay"/>
    <s v="Review Complete"/>
    <x v="0"/>
    <s v="South Lake"/>
  </r>
  <r>
    <n v="231062282"/>
    <s v="MEY3300"/>
    <d v="2025-02-15T00:00:00"/>
    <s v="Q1"/>
    <d v="1899-12-30T14:38:00"/>
    <d v="1899-12-30T15:00:00"/>
    <d v="1899-12-30T00:22:00"/>
    <n v="0"/>
    <n v="22"/>
    <n v="22"/>
    <n v="21"/>
    <n v="462"/>
    <m/>
    <s v="MANUALLY OPENED XFMR FUSE P107275 TO REPAIR BROKEN NEUTRAL"/>
    <s v="Weather"/>
    <s v="Ice/Snow"/>
    <s v="Review Complete"/>
    <x v="0"/>
    <s v="South Lake"/>
  </r>
  <r>
    <n v="121000123"/>
    <s v="SQV7201"/>
    <d v="2025-02-15T00:00:00"/>
    <s v="Q1"/>
    <d v="1899-12-30T17:18:00"/>
    <d v="1899-12-30T23:30:00"/>
    <d v="1899-12-30T06:12:00"/>
    <n v="6"/>
    <n v="12"/>
    <n v="372"/>
    <n v="43"/>
    <n v="14610"/>
    <s v="ALPINE MEADOWS"/>
    <s v="MANUALLY OPEN DISCONNECT AT P115859 BEAR CREEK RD TO REPLACE TRANSFORMER AT P115859.  SNOW LOADING CAUSED PRIMARY AND SECONDARY TO COME IN CONTACT."/>
    <s v="Weather"/>
    <s v="Ice/Snow"/>
    <s v="Review Complete"/>
    <x v="0"/>
    <s v="North Lake"/>
  </r>
  <r>
    <n v="121000174"/>
    <s v="TRK7202"/>
    <d v="2025-02-15T00:00:00"/>
    <s v="Q1"/>
    <d v="1899-12-30T23:44:00"/>
    <d v="1899-12-30T04:00:00"/>
    <d v="1899-12-30T04:16:00"/>
    <n v="4"/>
    <n v="16"/>
    <n v="256"/>
    <n v="19"/>
    <n v="4864.2"/>
    <m/>
    <s v="BLOWN 25 AMP LINE FUSE P68741 RIVER RD, DUE TO HEAVY WINDS."/>
    <s v="Weather"/>
    <s v="Wind"/>
    <s v="Review Complete"/>
    <x v="0"/>
    <s v="North Lake"/>
  </r>
  <r>
    <n v="121000193"/>
    <s v="TAH7100"/>
    <d v="2025-02-16T00:00:00"/>
    <s v="Q1"/>
    <d v="1899-12-30T16:34:00"/>
    <d v="1899-12-30T19:15:00"/>
    <d v="1899-12-30T02:41:00"/>
    <n v="2"/>
    <n v="41"/>
    <n v="161"/>
    <n v="93"/>
    <n v="14973"/>
    <s v="TAHOE CITY"/>
    <s v="2 BLOWN 65 AMP LINE FUSES P124662 EDELWEISS LN SNOWLOAD DROPPED CAUSING PRIMARY &amp;amp; SECONDARY TO SLAP"/>
    <s v="Weather"/>
    <s v="Ice/Snow"/>
    <s v="Review Complete"/>
    <x v="0"/>
    <s v="North Lake"/>
  </r>
  <r>
    <n v="120038359"/>
    <s v="GLS7600"/>
    <d v="2025-02-17T00:00:00"/>
    <s v="Q1"/>
    <d v="1899-12-30T12:15:00"/>
    <d v="1899-12-30T16:00:00"/>
    <d v="1899-12-30T03:45:00"/>
    <n v="3"/>
    <n v="45"/>
    <n v="225"/>
    <n v="5"/>
    <n v="1125"/>
    <s v="TRUCKEE"/>
    <s v="2 BLOWN 15 AMP TRANSFORMER FUSES P252959 HINTON DR-SNOW UNLOADING"/>
    <s v="Weather"/>
    <s v="Ice/Snow"/>
    <s v="Review Complete"/>
    <x v="0"/>
    <s v="North Lake"/>
  </r>
  <r>
    <n v="120038373"/>
    <s v="POR3200"/>
    <d v="2025-02-17T00:00:00"/>
    <s v="Q1"/>
    <d v="1899-12-30T13:35:00"/>
    <d v="1899-12-30T14:00:18"/>
    <d v="1899-12-30T00:25:00"/>
    <n v="0"/>
    <n v="25"/>
    <n v="25.3"/>
    <n v="1941"/>
    <n v="47778"/>
    <s v="PORTOLA"/>
    <s v="MANUALLY OPENED POR3100 &amp;amp; POR3200 CB FOR NVE SWITCHING ON 619 LINE"/>
    <s v="Loss of Supply"/>
    <s v="Supplier outage"/>
    <s v="Review Complete"/>
    <x v="2"/>
    <s v="North Lake"/>
  </r>
  <r>
    <n v="120038379"/>
    <s v="MEY3400"/>
    <d v="2025-02-17T00:00:00"/>
    <s v="Q1"/>
    <d v="1899-12-30T14:15:00"/>
    <d v="1899-12-30T15:00:00"/>
    <d v="1899-12-30T00:45:00"/>
    <n v="0"/>
    <n v="45"/>
    <n v="45"/>
    <n v="2"/>
    <n v="90"/>
    <m/>
    <s v="MANUALLY OPENED 11 AMP LINE FUSE P264063 JAMESON BEACH RD / TREE CREW INADVERTENTLY DROPPED TREE LIMB ON WIRE / OPENED FUSE TO MAKE SAFE"/>
    <s v="Act Of Man"/>
    <s v="Vegetation clearing"/>
    <s v="Review Complete"/>
    <x v="3"/>
    <s v="South Lake"/>
  </r>
  <r>
    <n v="120038405"/>
    <s v="GLS7400"/>
    <d v="2025-02-17T00:00:00"/>
    <s v="Q1"/>
    <d v="1899-12-30T19:53:19"/>
    <d v="1899-12-30T21:00:00"/>
    <d v="1899-12-30T01:06:00"/>
    <n v="1"/>
    <n v="6"/>
    <n v="66.680000000000007"/>
    <n v="2"/>
    <n v="133.19999999999999"/>
    <s v="TRUCKEE"/>
    <s v="BLOWN 15 AMP LINE FUSE P212383 MARTIS PEAK RD-SNOW UNLOADING"/>
    <s v="Weather"/>
    <s v="Ice/Snow"/>
    <s v="Review Complete"/>
    <x v="0"/>
    <s v="North Lake"/>
  </r>
  <r>
    <n v="231062612"/>
    <s v="MEY3400"/>
    <d v="2025-02-18T00:00:00"/>
    <s v="Q1"/>
    <d v="1899-12-30T11:30:00"/>
    <d v="1899-12-30T17:05:00"/>
    <d v="1899-12-31T05:35:00"/>
    <n v="29"/>
    <n v="35"/>
    <n v="1775"/>
    <n v="2"/>
    <n v="3550.2"/>
    <m/>
    <s v="MANUALLY OPENED FUSE AT P264063 FOR SYSTEM UPGRADES."/>
    <s v="Planned "/>
    <s v="Maintenance"/>
    <s v="Review Complete"/>
    <x v="1"/>
    <s v="South Lake"/>
  </r>
  <r>
    <n v="120038438"/>
    <s v="CEM41"/>
    <d v="2025-02-18T00:00:00"/>
    <s v="Q1"/>
    <d v="1899-12-30T14:03:00"/>
    <d v="1899-12-30T18:53:05"/>
    <d v="1899-12-30T04:50:00"/>
    <n v="4"/>
    <n v="50"/>
    <n v="290.07"/>
    <n v="211"/>
    <n v="17790.599999999999"/>
    <s v="LOYALTON"/>
    <s v="LUCA25-1023 - MANUALLY CLOSED 41-42 LB &amp;amp; MANUALLY OPENED CUTOUTS @ P135038. INSTALLED TEMP DISCS @ P206915 FOR CUSTOMER OUTAGES UNDER NRA 3732."/>
    <s v="Planned "/>
    <s v="Maintenance"/>
    <s v="Review Complete"/>
    <x v="1"/>
    <s v="North Lake"/>
  </r>
  <r>
    <n v="231062721"/>
    <s v="MEY3400"/>
    <d v="2025-02-19T00:00:00"/>
    <s v="Q1"/>
    <d v="1899-12-30T16:41:00"/>
    <d v="1899-12-30T17:51:00"/>
    <d v="1899-12-30T01:10:00"/>
    <n v="1"/>
    <n v="10"/>
    <n v="70"/>
    <n v="55"/>
    <n v="3850.2"/>
    <s v="SOUTH LAKE TAHOE"/>
    <s v="MANUALLY OPENED LINE FUSE P296215 12TH ST TO REPLACE CROSS ARM"/>
    <s v="Planned "/>
    <s v="Maintenance"/>
    <s v="Review Complete"/>
    <x v="1"/>
    <s v="South Lake"/>
  </r>
  <r>
    <n v="231062785"/>
    <s v="MEY3400"/>
    <d v="2025-02-20T00:00:00"/>
    <s v="Q1"/>
    <d v="1899-12-30T12:15:00"/>
    <d v="1899-12-30T17:25:00"/>
    <d v="1899-12-30T05:10:00"/>
    <n v="5"/>
    <n v="10"/>
    <n v="310"/>
    <n v="2"/>
    <n v="619.79999999999995"/>
    <m/>
    <s v="MANUALLY OPENED LINE FUSE P264063 JAMESON BEACH BLVD - SYSTEM UPGRADES"/>
    <s v="Planned "/>
    <s v="Maintenance"/>
    <s v="Review Complete"/>
    <x v="1"/>
    <s v="South Lake"/>
  </r>
  <r>
    <n v="120038849"/>
    <s v="POR3100; POR3200"/>
    <d v="2025-02-20T00:00:00"/>
    <s v="Q1"/>
    <d v="1899-12-30T18:01:00"/>
    <d v="1899-12-30T18:15:32"/>
    <d v="1899-12-30T00:14:00"/>
    <n v="0"/>
    <n v="14"/>
    <n v="14.53"/>
    <n v="1941"/>
    <n v="22799.4"/>
    <s v="PORTOLA"/>
    <s v="MANUALLY OPENED 3100 &amp;amp; 3200 CBS FOR 619 LINE RESTORATION FROM NVE WORK BETWEEN 619N &amp;amp; 619J"/>
    <s v="Planned "/>
    <s v="Maintenance"/>
    <s v="Review Complete"/>
    <x v="1"/>
    <s v="North Lake"/>
  </r>
  <r>
    <n v="231062837"/>
    <s v="MEY3400"/>
    <d v="2025-02-21T00:00:00"/>
    <s v="Q1"/>
    <d v="1899-12-30T10:15:00"/>
    <d v="1899-12-30T11:45:00"/>
    <d v="1899-12-30T01:30:00"/>
    <n v="1"/>
    <n v="30"/>
    <n v="90"/>
    <n v="2"/>
    <n v="180"/>
    <m/>
    <s v="MANUALLY OPENED FUSE AT P264063 JAMESON BEACH RD FOR POLE REPLACEMENT"/>
    <s v="Planned "/>
    <s v="Maintenance"/>
    <s v="Review Complete"/>
    <x v="1"/>
    <s v="South Lake"/>
  </r>
  <r>
    <n v="120039111"/>
    <s v="CEM41"/>
    <d v="2025-02-24T00:00:00"/>
    <s v="Q1"/>
    <d v="1899-12-30T12:00:00"/>
    <d v="1899-12-30T12:33:00"/>
    <d v="1899-12-30T00:33:00"/>
    <n v="0"/>
    <n v="33"/>
    <n v="33"/>
    <n v="57"/>
    <n v="1881"/>
    <m/>
    <s v="MANUALLY OPENED LINE FUSE P206915 HILL ST TO REPLACE DAMAGED HARDWARE"/>
    <s v="Planned "/>
    <s v="Maintenance"/>
    <s v="Review Complete"/>
    <x v="1"/>
    <s v="North Lake"/>
  </r>
  <r>
    <n v="120039114"/>
    <s v="MULLER1296"/>
    <d v="2025-02-24T00:00:00"/>
    <s v="Q1"/>
    <d v="1899-12-30T12:46:00"/>
    <d v="1899-12-30T14:25:00"/>
    <d v="1899-12-30T01:39:00"/>
    <n v="1"/>
    <n v="39"/>
    <n v="99"/>
    <n v="19"/>
    <n v="1881"/>
    <m/>
    <s v="MANUALLY OPENED LINE FUSE P62632 EMIGRANT TRL-POLE REPLACEMENT"/>
    <s v="Planned "/>
    <s v="Maintenance"/>
    <s v="Review Complete"/>
    <x v="1"/>
    <s v="South Lake"/>
  </r>
  <r>
    <n v="120039130"/>
    <s v="WSH201"/>
    <d v="2025-02-25T00:00:00"/>
    <s v="Q1"/>
    <d v="1899-12-30T03:14:00"/>
    <d v="1899-12-30T03:42:00"/>
    <d v="1899-12-30T00:28:00"/>
    <n v="0"/>
    <n v="28"/>
    <n v="28"/>
    <n v="58"/>
    <n v="1624.2"/>
    <s v="FLORISTON"/>
    <s v="NVE LOSS OF SOURCE - WSH 204 CB LOCKED OPEN - WIND SUSPECTED"/>
    <s v="Loss of Supply"/>
    <s v="Supplier outage"/>
    <s v="Review Complete"/>
    <x v="2"/>
    <s v="North Lake"/>
  </r>
  <r>
    <n v="120039167"/>
    <s v="CEM42"/>
    <d v="2025-02-25T00:00:00"/>
    <s v="Q1"/>
    <d v="1899-12-30T18:37:00"/>
    <d v="1899-12-30T23:18:00"/>
    <d v="1899-12-30T04:41:00"/>
    <n v="4"/>
    <n v="41"/>
    <n v="281"/>
    <n v="12"/>
    <n v="3372"/>
    <s v="LOYALTON"/>
    <s v="BLOWN TRANSFORMER FUSE, REATTACHED SECONDARY P209788 1ST ST, CUSTOMER TRIMMING TREES"/>
    <s v="Act Of Man"/>
    <s v="Vegetation clearing"/>
    <s v="Review Complete"/>
    <x v="3"/>
    <s v="North Lake"/>
  </r>
  <r>
    <n v="120039203"/>
    <s v="MEY3400"/>
    <d v="2025-02-27T00:00:00"/>
    <s v="Q1"/>
    <d v="1899-12-30T12:23:00"/>
    <d v="1899-12-30T14:32:24"/>
    <d v="1899-12-30T02:09:00"/>
    <n v="2"/>
    <n v="9"/>
    <n v="129.38"/>
    <n v="67"/>
    <n v="8650.7999999999993"/>
    <m/>
    <s v="MANUALLY OPENED AT P168243 FOR RECONDUCTOR WORK"/>
    <s v="Planned "/>
    <s v="Maintenance"/>
    <s v="Review Complete"/>
    <x v="1"/>
    <s v="South Lake"/>
  </r>
  <r>
    <n v="231063209"/>
    <s v="TAH5201"/>
    <d v="2025-02-27T00:00:00"/>
    <s v="Q1"/>
    <d v="1899-12-30T17:42:04"/>
    <d v="1899-12-30T18:30:00"/>
    <d v="1899-12-30T00:47:00"/>
    <n v="0"/>
    <n v="47"/>
    <n v="47.93"/>
    <n v="22"/>
    <n v="1006.8"/>
    <s v="CARNELIAN BAY"/>
    <s v="BLOWN FUSE P151300 - SERVICE RIPPED OFF 275 OLD COUNTY RD BY TRUCK - SERVICE WILL NEED TO BE REPAIRED BEFORE RECONNECT - REFUSED TRANSFORMERS"/>
    <s v="Act Of Man"/>
    <s v="Vehicle strike"/>
    <s v="Review Complete"/>
    <x v="3"/>
    <s v="North Lake"/>
  </r>
  <r>
    <n v="120039219"/>
    <s v="KBH5200"/>
    <d v="2025-02-27T00:00:00"/>
    <s v="Q1"/>
    <d v="1899-12-30T23:34:13"/>
    <d v="1899-12-30T01:21:39"/>
    <d v="1899-12-30T01:47:00"/>
    <n v="1"/>
    <n v="47"/>
    <n v="107.42"/>
    <n v="1"/>
    <n v="107.4"/>
    <s v="TAHOE VISTA"/>
    <s v="LIMB ON LINE P167929 - CUT EXPOSED SPARE WIRE"/>
    <s v="Vegetation"/>
    <s v="Fall In Limb"/>
    <s v="Review Complete"/>
    <x v="0"/>
    <s v="North Lake"/>
  </r>
  <r>
    <n v="231063259"/>
    <s v="MULLER1296"/>
    <d v="2025-02-28T00:00:00"/>
    <s v="Q1"/>
    <d v="1899-12-30T11:00:00"/>
    <d v="1899-12-30T15:30:00"/>
    <d v="1899-12-30T04:30:00"/>
    <n v="4"/>
    <n v="30"/>
    <n v="270"/>
    <n v="66"/>
    <n v="17820"/>
    <m/>
    <s v="MANUALLY OPENED LINE FUSE P278665 STATE HWY 88"/>
    <s v="Planned "/>
    <s v="Maintenance"/>
    <s v="Review Complete"/>
    <x v="1"/>
    <s v="South Lake"/>
  </r>
  <r>
    <n v="231063266"/>
    <s v="MEY3300"/>
    <d v="2025-02-28T00:00:00"/>
    <s v="Q1"/>
    <d v="1899-12-30T12:12:00"/>
    <d v="1899-12-30T14:45:45"/>
    <d v="1899-12-30T02:33:00"/>
    <n v="2"/>
    <n v="33"/>
    <n v="153.75"/>
    <n v="9"/>
    <n v="1377"/>
    <s v="SOUTH LAKE TAHOE"/>
    <s v="MANUALLY OPENED XFMR FUSES AT P81780 &amp;amp; P81778 ARAPAHOE ST - RECONDUCTOR"/>
    <s v="Planned "/>
    <s v="Maintenance"/>
    <s v="Review Complete"/>
    <x v="1"/>
    <s v="South Lake"/>
  </r>
  <r>
    <n v="231063275"/>
    <s v="TAH7100"/>
    <d v="2025-02-28T00:00:00"/>
    <s v="Q1"/>
    <d v="1899-12-30T13:50:00"/>
    <d v="1899-12-30T18:01:00"/>
    <d v="1899-12-30T04:11:00"/>
    <n v="4"/>
    <n v="11"/>
    <n v="251"/>
    <n v="7"/>
    <n v="1756.8"/>
    <m/>
    <s v="MANUALLY OPENED XFMR FUSES P161199 HOLLY RD - CHANGE POLE"/>
    <s v="Planned "/>
    <s v="Maintenance"/>
    <s v="Review Complete"/>
    <x v="1"/>
    <s v="North Lake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s v="Q1"/>
    <m/>
    <m/>
    <d v="1899-12-30T00:00:00"/>
    <n v="0"/>
    <n v="0"/>
    <e v="#DIV/0!"/>
    <m/>
    <n v="0"/>
    <m/>
    <m/>
    <m/>
    <m/>
    <m/>
    <x v="4"/>
    <e v="#N/A"/>
  </r>
  <r>
    <m/>
    <m/>
    <m/>
    <m/>
    <m/>
    <m/>
    <m/>
    <m/>
    <m/>
    <m/>
    <m/>
    <m/>
    <m/>
    <m/>
    <m/>
    <m/>
    <m/>
    <x v="4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">
  <r>
    <n v="120044719"/>
    <s v="MEY3300; MEY3400"/>
    <d v="2025-04-17T00:00:00"/>
    <s v="Q2"/>
    <d v="1899-12-30T16:13:00"/>
    <d v="1899-12-30T17:02:27"/>
    <d v="1899-12-31T00:49:00"/>
    <n v="24"/>
    <n v="49"/>
    <n v="1489.43"/>
    <n v="77"/>
    <n v="2610"/>
    <s v="SOUTH LAKE TAHOE"/>
    <s v="MANUALLY OPENED 33MU94 &amp;amp; 33MU132 DISCS &amp;amp; LIFTED TAPS AT P123205 &amp;amp; P292968 SKYLINE DR. CREWS REPLACING POLES 111280 AND P123202 IN MEYERS ROW"/>
    <s v="Planned "/>
    <s v="Maintenance"/>
    <s v="Mismatch - Number of customers"/>
    <x v="0"/>
    <s v="South Lake"/>
  </r>
  <r>
    <n v="231070566"/>
    <s v="TPZ1202"/>
    <d v="2025-04-09T00:00:00"/>
    <s v="Q2"/>
    <d v="1899-12-30T10:40:00"/>
    <d v="1899-12-30T16:25:00"/>
    <d v="1899-12-30T05:45:00"/>
    <n v="5"/>
    <n v="45"/>
    <n v="345"/>
    <n v="2"/>
    <n v="690"/>
    <m/>
    <s v="MANUALLY OPENED P295428 PLANNED OUTAGE"/>
    <s v="Planned "/>
    <s v="Maintenance"/>
    <m/>
    <x v="0"/>
    <s v="South Lake"/>
  </r>
  <r>
    <n v="231072461"/>
    <s v="TAH7300"/>
    <d v="2025-04-24T00:00:00"/>
    <s v="Q2"/>
    <d v="1899-12-30T14:12:00"/>
    <d v="1899-12-30T17:41:00"/>
    <d v="1899-12-30T03:29:00"/>
    <n v="3"/>
    <n v="29"/>
    <n v="209"/>
    <n v="12"/>
    <n v="2508"/>
    <m/>
    <s v="MANUALLY OPENED P105244  REPLACE OPEN WIRE - PLANNED OUTAGE"/>
    <s v="Planned "/>
    <s v="Maintenance"/>
    <m/>
    <x v="0"/>
    <s v="North Lake"/>
  </r>
  <r>
    <n v="120043417"/>
    <s v="TAH7300"/>
    <d v="2025-04-01T00:00:00"/>
    <s v="Q2"/>
    <d v="1899-12-30T19:38:00"/>
    <d v="1899-12-30T04:41:39"/>
    <d v="1899-12-30T09:03:00"/>
    <n v="9"/>
    <n v="3"/>
    <n v="543.65"/>
    <n v="3679"/>
    <n v="387713.4"/>
    <s v="TAHOMA"/>
    <s v="PTR 7300-R1 LOCKOUT - BURNED THROUGH PRIMARY WIRE &amp;amp; CONNECTOR P269477 GRAND AVE"/>
    <s v="Equipment "/>
    <s v="Corrosion/Decay"/>
    <s v="Review Complete"/>
    <x v="1"/>
    <s v="North Lake"/>
  </r>
  <r>
    <n v="120043423"/>
    <s v="STL3101"/>
    <d v="2025-04-01T00:00:00"/>
    <s v="Q2"/>
    <d v="1899-12-30T21:11:26"/>
    <d v="1899-12-30T05:00:00"/>
    <d v="1899-12-30T07:48:00"/>
    <n v="7"/>
    <n v="48"/>
    <n v="468.57"/>
    <n v="12"/>
    <n v="5622.5999999999904"/>
    <s v="SOUTH LAKE TAHOE"/>
    <s v="BLOWN 15 AMP T-FUSE P292481 WILDWOOD AVE-MVA P90796"/>
    <s v="Act Of Man"/>
    <s v="Vehicle strike"/>
    <s v="Review Complete"/>
    <x v="2"/>
    <s v="South Lake"/>
  </r>
  <r>
    <n v="120043634"/>
    <s v="MEY3100; STL3501"/>
    <d v="2025-04-03T00:00:00"/>
    <s v="Q2"/>
    <d v="1899-12-30T00:20:37"/>
    <d v="1899-12-30T05:45:00"/>
    <d v="1899-12-30T05:24:00"/>
    <n v="5"/>
    <n v="24"/>
    <n v="324.39999999999998"/>
    <n v="4297"/>
    <n v="115529.4"/>
    <s v="SOUTH LAKE TAHOE"/>
    <s v="MANUALLY OPENED P131294 35SU10 TO FLYING TAPS P83404 HERBERT AVE FOR POLE REPLACEMENT"/>
    <s v="Planned "/>
    <s v="Maintenance"/>
    <s v="Review Complete"/>
    <x v="0"/>
    <s v="South Lake"/>
  </r>
  <r>
    <n v="120043656"/>
    <s v="POR3200"/>
    <d v="2025-04-03T00:00:00"/>
    <s v="Q2"/>
    <d v="1899-12-30T13:40:00"/>
    <d v="1899-12-30T04:00:00"/>
    <d v="1899-12-30T14:20:00"/>
    <n v="14"/>
    <n v="20"/>
    <n v="860"/>
    <n v="11"/>
    <n v="9460.1999999999898"/>
    <s v="PORTOLA"/>
    <s v="MANUALLY OPENED TRANSFORMER FUSE P70757 TO REPLACE DAMAGED CROSSARMS"/>
    <s v="Planned "/>
    <s v="Maintenance"/>
    <s v="Review Complete"/>
    <x v="0"/>
    <s v="North Lake"/>
  </r>
  <r>
    <n v="120044244"/>
    <s v="MEY3200"/>
    <d v="2025-04-07T00:00:00"/>
    <s v="Q2"/>
    <d v="1899-12-30T11:47:00"/>
    <d v="1899-12-30T12:55:00"/>
    <d v="1899-12-30T01:08:00"/>
    <n v="1"/>
    <n v="8"/>
    <n v="68"/>
    <n v="22"/>
    <n v="1495.8"/>
    <m/>
    <s v="MANUALLY OPENED TRANSFORMER FUSE T31846 ALA WAI BLVD TO REPLACE TRANSFORMER PAD"/>
    <s v="Planned "/>
    <s v="Maintenance"/>
    <s v="Review Complete"/>
    <x v="0"/>
    <s v="South Lake"/>
  </r>
  <r>
    <n v="120044245"/>
    <s v="MEY3200"/>
    <d v="2025-04-07T00:00:00"/>
    <s v="Q2"/>
    <d v="1899-12-30T11:47:00"/>
    <d v="1899-12-30T12:55:00"/>
    <d v="1899-12-30T01:08:00"/>
    <n v="1"/>
    <n v="8"/>
    <n v="68"/>
    <n v="32"/>
    <n v="2176.1999999999998"/>
    <m/>
    <s v="MANUALLY OPENED TRANSFORMER FUSE T31890 ALA WAI BLVD TO REPLACE TRANSFORMER PAD"/>
    <s v="Planned "/>
    <s v="Maintenance"/>
    <s v="Review Complete"/>
    <x v="0"/>
    <s v="South Lake"/>
  </r>
  <r>
    <n v="120044246"/>
    <s v="MEY3200"/>
    <d v="2025-04-07T00:00:00"/>
    <s v="Q2"/>
    <d v="1899-12-30T11:47:00"/>
    <d v="1899-12-30T12:55:00"/>
    <d v="1899-12-30T01:08:00"/>
    <n v="1"/>
    <n v="8"/>
    <n v="68"/>
    <n v="30"/>
    <n v="2040"/>
    <m/>
    <s v="MANUALLY OPENED TRANSFORMER FUSE T10003 ALA WAI BLVD TO REPLACE TRANSFORMER PAD"/>
    <s v="Planned "/>
    <s v="Maintenance"/>
    <s v="Review Complete"/>
    <x v="0"/>
    <s v="South Lake"/>
  </r>
  <r>
    <n v="120044307"/>
    <s v="POR3100"/>
    <d v="2025-04-08T00:00:00"/>
    <s v="Q2"/>
    <d v="1899-12-30T12:23:18"/>
    <d v="1899-12-30T18:15:02"/>
    <d v="1899-12-30T05:51:00"/>
    <n v="5"/>
    <n v="51"/>
    <n v="351.73"/>
    <n v="1"/>
    <n v="351.6"/>
    <m/>
    <s v="MANUALLY LIFTED TAPS P225777 IN ROW OFF DELLEKER RD - MAINTENANCE REPLACEMENT OF P66213"/>
    <s v="Planned "/>
    <s v="Maintenance"/>
    <s v="Review Complete"/>
    <x v="0"/>
    <s v="North Lake"/>
  </r>
  <r>
    <n v="120044380"/>
    <s v="MEY3400"/>
    <d v="2025-04-10T00:00:00"/>
    <s v="Q2"/>
    <d v="1899-12-30T11:20:00"/>
    <d v="1899-12-30T12:20:00"/>
    <d v="1899-12-30T01:00:00"/>
    <n v="1"/>
    <n v="0"/>
    <n v="60"/>
    <n v="34"/>
    <n v="2040"/>
    <s v="SOUTH LAKE TAHOE"/>
    <s v="BLOWN 2 15K FUSES P131426 TUCKER AVE - CAUSE UNKNOWN."/>
    <s v="Other"/>
    <s v="Unknown"/>
    <s v="Review Complete"/>
    <x v="1"/>
    <s v="South Lake"/>
  </r>
  <r>
    <n v="120044382"/>
    <s v="HOB7700"/>
    <d v="2025-04-10T00:00:00"/>
    <s v="Q2"/>
    <d v="1899-12-30T11:44:26"/>
    <d v="1899-12-30T17:15:29"/>
    <d v="1899-12-30T05:31:00"/>
    <n v="5"/>
    <n v="31"/>
    <n v="331.05"/>
    <n v="1"/>
    <n v="436.2"/>
    <m/>
    <s v="MANUALLY OPENED LINE FUSE P232498 TO REPAIR BROKEN POLE 96842 AND PIN."/>
    <s v="Equipment "/>
    <s v="Other"/>
    <s v="Review Complete"/>
    <x v="1"/>
    <s v="North Lake"/>
  </r>
  <r>
    <n v="120044641"/>
    <s v="MULLER1296"/>
    <d v="2025-04-16T00:00:00"/>
    <s v="Q2"/>
    <d v="1899-12-30T01:02:00"/>
    <d v="1899-12-30T03:56:00"/>
    <d v="1899-12-30T02:54:00"/>
    <n v="2"/>
    <n v="54"/>
    <n v="174"/>
    <n v="208"/>
    <n v="36192"/>
    <s v="MARKLEEVILLE"/>
    <s v="MANUALLY OPENED PTR 1296-R4 P290784 HWY 89-POLE REPLACEMENTS P39832, P34330, P39933, &amp;amp; P39834"/>
    <s v="Planned "/>
    <s v="Maintenance"/>
    <s v="Review Complete"/>
    <x v="0"/>
    <s v="South Lake"/>
  </r>
  <r>
    <n v="120044650"/>
    <s v="TPZ1202"/>
    <d v="2025-04-16T00:00:00"/>
    <s v="Q2"/>
    <d v="1899-12-30T10:30:00"/>
    <d v="1899-12-30T18:01:00"/>
    <d v="1899-12-30T07:31:00"/>
    <n v="7"/>
    <n v="31"/>
    <n v="451"/>
    <n v="6"/>
    <n v="2706"/>
    <m/>
    <s v="MANUALLY OPENED 15 AMP LINE FUSE P286985 US HWY 395-TAP REBUILD"/>
    <s v="Planned "/>
    <s v="Maintenance"/>
    <s v="Review Complete"/>
    <x v="0"/>
    <s v="South Lake"/>
  </r>
  <r>
    <n v="120044660"/>
    <s v="POR3200"/>
    <d v="2025-04-16T00:00:00"/>
    <s v="Q2"/>
    <d v="1899-12-30T11:38:00"/>
    <d v="1899-12-30T12:38:00"/>
    <d v="1899-12-30T01:00:00"/>
    <n v="1"/>
    <n v="0"/>
    <n v="60"/>
    <n v="45"/>
    <n v="2700"/>
    <m/>
    <s v="MANUALLY OPENED 11 AMP LINE FUSE P225976 W MOHAWK AVE-REPLACING BUCKARM"/>
    <s v="Planned "/>
    <s v="Maintenance"/>
    <s v="Review Complete"/>
    <x v="0"/>
    <s v="North Lake"/>
  </r>
  <r>
    <n v="120044663"/>
    <s v="TPZ1202"/>
    <d v="2025-04-16T00:00:00"/>
    <s v="Q2"/>
    <d v="1899-12-30T12:26:00"/>
    <d v="1899-12-30T15:45:00"/>
    <d v="1899-12-30T03:19:00"/>
    <n v="3"/>
    <n v="19"/>
    <n v="199"/>
    <n v="2"/>
    <n v="397.8"/>
    <m/>
    <s v="MANUALLY OPENED 25 AMP LINE FUSE P293569 US HWY 395-TAP REBUILD"/>
    <s v="Planned "/>
    <s v="Maintenance"/>
    <s v="Review Complete"/>
    <x v="0"/>
    <s v="South Lake"/>
  </r>
  <r>
    <n v="120044668"/>
    <s v="POR3200"/>
    <d v="2025-04-16T00:00:00"/>
    <s v="Q2"/>
    <d v="1899-12-30T13:15:00"/>
    <d v="1899-12-30T14:29:00"/>
    <d v="1899-12-30T01:14:00"/>
    <n v="1"/>
    <n v="14"/>
    <n v="74"/>
    <n v="2"/>
    <n v="148.19999999999999"/>
    <m/>
    <s v="MANUALLY OPENED TRANSFORMER FUSE P240998 IDLE HOUR DR TO REPLACE LEAKING TRANSFORMER"/>
    <s v="Planned "/>
    <s v="Maintenance"/>
    <s v="Review Complete"/>
    <x v="0"/>
    <s v="North Lake"/>
  </r>
  <r>
    <n v="120045544"/>
    <s v="TAH7300"/>
    <d v="2025-04-21T00:00:00"/>
    <s v="Q2"/>
    <d v="1899-12-30T11:45:56"/>
    <d v="1899-12-30T12:47:53"/>
    <d v="1899-12-30T01:01:00"/>
    <n v="1"/>
    <n v="1"/>
    <n v="61.97"/>
    <n v="3"/>
    <n v="186"/>
    <m/>
    <s v="FAILED SPLICE INSIDE PADMOUNT TRANSFORMER 16657 W LAKE BLVD"/>
    <s v="Equipment "/>
    <s v="Other"/>
    <s v="Review Complete"/>
    <x v="1"/>
    <s v="North Lake"/>
  </r>
  <r>
    <n v="120045755"/>
    <s v="TAH7200"/>
    <d v="2025-04-24T00:00:00"/>
    <s v="Q2"/>
    <d v="1899-12-30T05:26:41"/>
    <d v="1899-12-30T05:58:42"/>
    <d v="1899-12-30T00:32:00"/>
    <n v="0"/>
    <n v="32"/>
    <n v="32.03"/>
    <n v="4"/>
    <n v="127.8"/>
    <m/>
    <s v="MANUALLY OPENED TS-9 'B' POS ELBOWS @ HWY 89 / CREWS TO RE-SET OS-60 BACK ON PAD AFTER BEING  HIT BY A SNOW PLOW"/>
    <s v="Planned "/>
    <s v="Maintenance"/>
    <s v="Review Complete"/>
    <x v="0"/>
    <s v="North Lake"/>
  </r>
  <r>
    <n v="120045766"/>
    <s v="TAH7300"/>
    <d v="2025-04-24T00:00:00"/>
    <s v="Q2"/>
    <d v="1899-12-30T11:00:00"/>
    <d v="1899-12-30T13:52:00"/>
    <d v="1899-12-30T02:52:00"/>
    <n v="2"/>
    <n v="52"/>
    <n v="172"/>
    <n v="10"/>
    <n v="1720.2"/>
    <m/>
    <s v="MANUALLY OPENED TRANSFORMER FUSE P292489 WILLIAMS LN-REPLACE OPEN WIRE"/>
    <s v="Planned "/>
    <s v="Maintenance"/>
    <s v="Review Complete"/>
    <x v="0"/>
    <s v="North Lake"/>
  </r>
  <r>
    <n v="120045836"/>
    <s v="TAH7300"/>
    <d v="2025-04-25T00:00:00"/>
    <s v="Q2"/>
    <d v="1899-12-30T15:50:00"/>
    <d v="1899-12-30T17:05:00"/>
    <d v="1899-12-30T01:15:00"/>
    <n v="1"/>
    <n v="15"/>
    <n v="75"/>
    <n v="7"/>
    <n v="525"/>
    <m/>
    <s v="MANUALLY OPENED TRANSFORMER FUSE P105234 BAY VIEW DR-REPLACE OPEN WIRE"/>
    <s v="Planned "/>
    <s v="Maintenance"/>
    <s v="Review Complete"/>
    <x v="0"/>
    <s v="North Lake"/>
  </r>
  <r>
    <n v="120045837"/>
    <s v="MEY3400"/>
    <d v="2025-04-25T00:00:00"/>
    <s v="Q2"/>
    <d v="1899-12-30T16:12:21"/>
    <d v="1899-12-30T16:58:41"/>
    <d v="1899-12-30T00:46:00"/>
    <n v="0"/>
    <n v="46"/>
    <n v="46.35"/>
    <n v="1"/>
    <n v="46.2"/>
    <s v="SOUTH LAKE TAHOE"/>
    <s v="BLOWN 6 AMP FUSES (2) P131251 TATA LN-NO CAUSE FOUND"/>
    <s v="Unknown"/>
    <m/>
    <s v="Review Complete"/>
    <x v="1"/>
    <s v="South Lake"/>
  </r>
  <r>
    <n v="120048520"/>
    <s v="POR3200"/>
    <d v="2025-04-30T00:00:00"/>
    <s v="Q2"/>
    <d v="1899-12-30T06:56:00"/>
    <m/>
    <d v="1899-12-30T00:00:00"/>
    <m/>
    <m/>
    <n v="145.22999999999999"/>
    <n v="0"/>
    <n v="0"/>
    <m/>
    <s v="LUCA25-1057 - MANUALLY CLOSED FUSES P240960 OPENED FUSES P291147 &amp;amp; LIFTED TAPS P160264 FOR REPLACEMENT OF DAMAGED CROSS ARM P160264"/>
    <s v="Planned "/>
    <s v="Maintenance"/>
    <s v="Review Complete"/>
    <x v="0"/>
    <s v="North Lake"/>
  </r>
  <r>
    <n v="120048681"/>
    <s v="TAH7300"/>
    <d v="2025-04-30T00:00:00"/>
    <s v="Q2"/>
    <d v="1899-12-30T12:22:00"/>
    <d v="1899-12-30T14:12:00"/>
    <d v="1899-12-30T01:50:00"/>
    <n v="1"/>
    <n v="50"/>
    <n v="110"/>
    <n v="13"/>
    <n v="1429.8"/>
    <m/>
    <s v="MANUALLY OPENED TRANSFORMER FUSE P216263 HARRIS AVE-REPLACE OPEN WIRE"/>
    <s v="Planned "/>
    <s v="Maintenance"/>
    <s v="Review Complete"/>
    <x v="0"/>
    <s v="North Lake"/>
  </r>
  <r>
    <n v="120048749"/>
    <s v="TAH7300"/>
    <d v="2025-04-30T00:00:00"/>
    <s v="Q2"/>
    <d v="1899-12-30T14:46:00"/>
    <d v="1899-12-30T16:54:00"/>
    <d v="1899-12-30T02:08:00"/>
    <n v="2"/>
    <n v="8"/>
    <n v="128"/>
    <n v="6"/>
    <n v="768"/>
    <m/>
    <s v="MANUALLY OPENED TRANSFORMER FUSE P115688 CHINKAPIN RD-REPLACE OPEN WIRE"/>
    <s v="Planned "/>
    <s v="Maintenance"/>
    <s v="Review Complete"/>
    <x v="0"/>
    <s v="North Lake"/>
  </r>
  <r>
    <n v="121000267"/>
    <s v="HOB7700"/>
    <d v="2025-04-11T00:00:00"/>
    <s v="Q2"/>
    <d v="1899-12-30T04:47:00"/>
    <d v="1899-12-30T05:30:28"/>
    <d v="1899-12-30T00:43:00"/>
    <n v="0"/>
    <n v="43"/>
    <n v="43.47"/>
    <n v="32"/>
    <n v="1375.8"/>
    <s v="TRUCKEE"/>
    <s v="MANUALLY OPENED HOB7700 BREAKER TO REPAIR PHASE OFF INSULATOR AT P59720 STATE HWY 89 SEE RB876."/>
    <s v="Equipment "/>
    <s v="Wire Movement"/>
    <s v="Review Complete"/>
    <x v="1"/>
    <s v="North Lake"/>
  </r>
  <r>
    <n v="231069733"/>
    <s v="MEY3400"/>
    <d v="2025-04-03T00:00:00"/>
    <s v="Q2"/>
    <d v="1899-12-30T02:55:00"/>
    <d v="1899-12-30T06:45:00"/>
    <d v="1899-12-30T03:50:00"/>
    <n v="3"/>
    <n v="50"/>
    <n v="230"/>
    <n v="5"/>
    <n v="1150.2"/>
    <m/>
    <s v="MANUALLY OPENED TRANSFORMER FUSE P131421 TATA LN TO REPLACE CUTOUTS"/>
    <s v="Planned "/>
    <s v="Maintenance"/>
    <s v="Review Complete"/>
    <x v="0"/>
    <s v="South Lake"/>
  </r>
  <r>
    <n v="231070139"/>
    <s v="STL3101"/>
    <d v="2025-04-05T00:00:00"/>
    <s v="Q2"/>
    <d v="1899-12-30T13:00:00"/>
    <d v="1899-12-30T14:00:00"/>
    <d v="1899-12-30T01:00:00"/>
    <n v="1"/>
    <n v="0"/>
    <n v="60"/>
    <n v="20"/>
    <n v="1200"/>
    <m/>
    <s v="MANUALLY OPENED 6 AMP TRANSFORMER FUSES P83255 TAMARACK AVE TO REPLACE POLE/LINE EXTENSION"/>
    <s v="Planned "/>
    <s v="Maintenance"/>
    <s v="Review Complete"/>
    <x v="0"/>
    <s v="South Lake"/>
  </r>
  <r>
    <n v="231070396"/>
    <s v="TPZ1202"/>
    <d v="2025-04-07T00:00:00"/>
    <s v="Q2"/>
    <d v="1899-12-30T14:09:00"/>
    <d v="1899-12-30T17:45:00"/>
    <d v="1899-12-30T03:36:00"/>
    <n v="3"/>
    <n v="36"/>
    <n v="216"/>
    <n v="2"/>
    <n v="432"/>
    <m/>
    <s v="MANUALLY OPENED 15AMP LINE FUSE P295423 TOPAZ LN-POLE REPLACEMENT"/>
    <s v="Planned "/>
    <s v="Maintenance"/>
    <s v="Review Complete"/>
    <x v="0"/>
    <s v="South Lake"/>
  </r>
  <r>
    <n v="231070467"/>
    <s v="TPZ1202"/>
    <d v="2025-04-08T00:00:00"/>
    <s v="Q2"/>
    <d v="1899-12-30T10:53:00"/>
    <d v="1899-12-30T17:50:00"/>
    <d v="1899-12-30T06:57:00"/>
    <n v="6"/>
    <n v="57"/>
    <n v="417"/>
    <n v="2"/>
    <n v="834"/>
    <m/>
    <s v="MANUALLY OPENED 15 AMP LINE FUSE P295428 TOPAZ LN-POLE REPLACEMENT"/>
    <s v="Planned "/>
    <s v="Maintenance"/>
    <s v="Review Complete"/>
    <x v="0"/>
    <s v="South Lake"/>
  </r>
  <r>
    <n v="231070480"/>
    <s v="MEY3100"/>
    <d v="2025-04-08T00:00:00"/>
    <s v="Q2"/>
    <d v="1899-12-30T11:52:00"/>
    <d v="1899-12-30T14:15:00"/>
    <d v="1899-12-30T02:23:00"/>
    <n v="2"/>
    <n v="23"/>
    <n v="143"/>
    <n v="15"/>
    <n v="2145"/>
    <s v="SOUTH LAKE TAHOE"/>
    <s v="MANUALLY OPENED 11 AMP LINE FUSE P239180 TROUT CREEK AVE-POLE REPLACEMENT"/>
    <s v="Planned "/>
    <s v="Maintenance"/>
    <s v="Review Complete"/>
    <x v="0"/>
    <s v="South Lake"/>
  </r>
  <r>
    <n v="231070652"/>
    <s v="TPZ1202"/>
    <d v="2025-04-10T00:00:00"/>
    <s v="Q2"/>
    <d v="1899-12-30T07:33:00"/>
    <d v="1899-12-30T15:45:00"/>
    <d v="1899-12-30T08:12:00"/>
    <n v="8"/>
    <n v="12"/>
    <n v="492"/>
    <n v="2"/>
    <n v="983.99999999999898"/>
    <m/>
    <s v="MANUALLY OPENED LINE FUSE P295428 TOPAZ LN TO REPLACE CONDUCTOR"/>
    <s v="Planned "/>
    <s v="Maintenance"/>
    <s v="Review Complete"/>
    <x v="0"/>
    <s v="South Lake"/>
  </r>
  <r>
    <n v="231070689"/>
    <s v="MEY3100"/>
    <d v="2025-04-10T00:00:00"/>
    <s v="Q2"/>
    <d v="1899-12-30T08:50:00"/>
    <d v="1899-12-30T14:45:00"/>
    <d v="1899-12-30T05:55:00"/>
    <n v="5"/>
    <n v="55"/>
    <n v="355"/>
    <n v="13"/>
    <n v="4615.2"/>
    <m/>
    <s v="MANAULLY OPENED TRANSFORMER FUSE AT P98942 FOR POLE REPLACEMENT."/>
    <s v="Planned "/>
    <s v="Maintenance"/>
    <s v="Review Complete"/>
    <x v="0"/>
    <s v="South Lake"/>
  </r>
  <r>
    <n v="231070976"/>
    <s v="TPZ1202"/>
    <d v="2025-04-14T00:00:00"/>
    <s v="Q2"/>
    <d v="1899-12-30T14:10:00"/>
    <d v="1899-12-30T18:25:00"/>
    <d v="1899-12-30T04:15:00"/>
    <n v="4"/>
    <n v="15"/>
    <n v="255"/>
    <n v="6"/>
    <n v="1530"/>
    <m/>
    <s v="MANUALLY OPENED 15 AMP FUSE P286985 US HWY 395 TO REBUILD TAP"/>
    <s v="Planned "/>
    <s v="Maintenance"/>
    <s v="Review Complete"/>
    <x v="0"/>
    <s v="South Lake"/>
  </r>
  <r>
    <n v="231071036"/>
    <s v="TPZ1202"/>
    <d v="2025-04-15T00:00:00"/>
    <s v="Q2"/>
    <d v="1899-12-30T11:00:00"/>
    <d v="1899-12-30T17:45:00"/>
    <d v="1899-12-30T06:45:00"/>
    <n v="6"/>
    <n v="45"/>
    <n v="405"/>
    <n v="6"/>
    <n v="2430"/>
    <m/>
    <s v="MANUALLY OPENED 15 AMP LINE FUSE P286985 US HWY 395-TAP REBUILD"/>
    <s v="Planned "/>
    <s v="Maintenance"/>
    <s v="Review Complete"/>
    <x v="0"/>
    <s v="South Lake"/>
  </r>
  <r>
    <n v="231071202"/>
    <s v="TPZ1202"/>
    <d v="2025-04-17T00:00:00"/>
    <s v="Q2"/>
    <d v="1899-12-30T11:00:00"/>
    <d v="1899-12-30T15:26:00"/>
    <d v="1899-12-30T04:26:00"/>
    <n v="4"/>
    <n v="26"/>
    <n v="266"/>
    <n v="2"/>
    <n v="532.19999999999902"/>
    <m/>
    <s v="MANUALLY OPENED LINE FUSE P293569 US HIGHWAY 395, REBUILD TAP"/>
    <s v="Planned "/>
    <s v="Maintenance"/>
    <s v="Review Complete"/>
    <x v="0"/>
    <s v="South Lake"/>
  </r>
  <r>
    <n v="231071207"/>
    <s v="TPZ1202"/>
    <d v="2025-04-17T00:00:00"/>
    <s v="Q2"/>
    <d v="1899-12-30T11:00:00"/>
    <d v="1899-12-30T15:45:00"/>
    <d v="1899-12-30T04:45:00"/>
    <n v="4"/>
    <n v="45"/>
    <n v="285"/>
    <n v="6"/>
    <n v="1710"/>
    <m/>
    <s v="MANUALLY OPENED 15 AMP LINE FUSE P286985 US HWY 395-TAP REBUILD"/>
    <s v="Planned "/>
    <s v="Maintenance"/>
    <s v="Review Complete"/>
    <x v="0"/>
    <s v="South Lake"/>
  </r>
  <r>
    <n v="231071336"/>
    <s v="TPZ1202"/>
    <d v="2025-04-18T00:00:00"/>
    <s v="Q2"/>
    <d v="1899-12-30T11:00:00"/>
    <d v="1899-12-30T15:30:00"/>
    <d v="1899-12-30T04:30:00"/>
    <n v="4"/>
    <n v="30"/>
    <n v="270"/>
    <n v="2"/>
    <n v="540"/>
    <m/>
    <s v="MANUALLY OPENED LINE FUSE P293569 US HWY 395-TAP REBUILD"/>
    <s v="Planned "/>
    <s v="Maintenance"/>
    <s v="Review Complete"/>
    <x v="0"/>
    <s v="South Lake"/>
  </r>
  <r>
    <n v="231071910"/>
    <s v="TAH5201"/>
    <d v="2025-04-21T00:00:00"/>
    <s v="Q2"/>
    <d v="1899-12-30T12:00:00"/>
    <d v="1899-12-30T14:50:00"/>
    <d v="1899-12-30T02:50:00"/>
    <n v="2"/>
    <n v="50"/>
    <n v="170"/>
    <n v="18"/>
    <n v="3060"/>
    <m/>
    <s v="MANUALLY OPENED TRANSFORMER FUSE P232484 LASSEN DR-REPLACE P131246"/>
    <s v="Planned "/>
    <s v="Maintenance"/>
    <s v="Review Complete"/>
    <x v="0"/>
    <s v="North Lake"/>
  </r>
  <r>
    <n v="231072183"/>
    <s v="MEY3200"/>
    <d v="2025-04-22T00:00:00"/>
    <s v="Q2"/>
    <d v="1899-12-30T12:20:00"/>
    <d v="1899-12-30T15:30:00"/>
    <d v="1899-12-30T03:10:00"/>
    <n v="3"/>
    <n v="10"/>
    <n v="190"/>
    <n v="84"/>
    <n v="15960"/>
    <s v="SOUTH LAKE TAHOE"/>
    <s v="MANUALLY OPENED 65 AMP LINE FUSES P135340 WINNEMUCCA AVE-REPLACE P66424 &amp;amp; P87937"/>
    <s v="Planned "/>
    <s v="Maintenance"/>
    <s v="Review Complete"/>
    <x v="0"/>
    <s v="South Lake"/>
  </r>
  <r>
    <n v="231072292"/>
    <s v="TAH7300"/>
    <d v="2025-04-23T00:00:00"/>
    <s v="Q2"/>
    <d v="1899-12-30T11:00:00"/>
    <d v="1899-12-30T13:42:00"/>
    <d v="1899-12-30T02:42:00"/>
    <n v="2"/>
    <n v="42"/>
    <n v="162"/>
    <n v="10"/>
    <n v="1620"/>
    <m/>
    <s v="MANUALLY OPENED TRANSFORMER FUSE P100189 WOODLAND DR-REPLACE OPEN WIRE"/>
    <s v="Planned "/>
    <s v="Maintenance"/>
    <s v="Review Complete"/>
    <x v="0"/>
    <s v="North Lake"/>
  </r>
  <r>
    <n v="231072297"/>
    <s v="TAH7300"/>
    <d v="2025-04-23T00:00:00"/>
    <s v="Q2"/>
    <d v="1899-12-30T11:02:00"/>
    <d v="1899-12-30T13:13:00"/>
    <d v="1899-12-30T02:11:00"/>
    <n v="2"/>
    <n v="11"/>
    <n v="131"/>
    <n v="19"/>
    <n v="2488.7999999999902"/>
    <m/>
    <s v="MANUALLY OPENED TRANSFORMER FUSE P85700 CEDAR LN-REPLACED OPEN WIRE"/>
    <s v="Planned "/>
    <s v="Maintenance"/>
    <s v="Review Complete"/>
    <x v="0"/>
    <s v="North Lake"/>
  </r>
  <r>
    <n v="231072325"/>
    <s v="TAH7300"/>
    <d v="2025-04-23T00:00:00"/>
    <s v="Q2"/>
    <d v="1899-12-30T13:30:00"/>
    <d v="1899-12-30T17:00:00"/>
    <d v="1899-12-30T03:30:00"/>
    <n v="3"/>
    <n v="30"/>
    <n v="210"/>
    <n v="14"/>
    <n v="2940"/>
    <m/>
    <s v="MANUALLY OPENED TRANSFORMER FUSE P115505 SNOWBIRD LOOP-REPLACED OPEN WIRE"/>
    <s v="Planned "/>
    <s v="Maintenance"/>
    <s v="Review Complete"/>
    <x v="0"/>
    <s v="North Lake"/>
  </r>
  <r>
    <n v="231072333"/>
    <s v="TAH7300"/>
    <d v="2025-04-23T00:00:00"/>
    <s v="Q2"/>
    <d v="1899-12-30T14:37:00"/>
    <d v="1899-12-30T17:33:00"/>
    <d v="1899-12-30T02:56:00"/>
    <n v="2"/>
    <n v="56"/>
    <n v="176"/>
    <n v="4"/>
    <n v="703.8"/>
    <m/>
    <s v="MANUALLY OPENED TRANSFORMER FUSE P100251 CREST DR-REPLACED OPEN WIRE"/>
    <s v="Planned "/>
    <s v="Maintenance"/>
    <s v="Review Complete"/>
    <x v="0"/>
    <s v="North Lake"/>
  </r>
  <r>
    <n v="231072379"/>
    <s v="TAH7300"/>
    <d v="2025-04-23T00:00:00"/>
    <s v="Q2"/>
    <d v="1899-12-30T17:24:00"/>
    <d v="1899-12-30T18:35:00"/>
    <d v="1899-12-30T01:11:00"/>
    <n v="1"/>
    <n v="11"/>
    <n v="71"/>
    <n v="13"/>
    <n v="922.8"/>
    <m/>
    <s v="MANUALLY OPENED TRANSFORMER FUSE P81718 LARK DR-REPLACED OPEN WIRE"/>
    <s v="Planned "/>
    <s v="Maintenance"/>
    <s v="Review Complete"/>
    <x v="0"/>
    <s v="North Lake"/>
  </r>
  <r>
    <n v="231072396"/>
    <s v="TAH7300"/>
    <d v="2025-04-23T00:00:00"/>
    <s v="Q2"/>
    <d v="1899-12-30T23:19:48"/>
    <d v="1899-12-30T04:30:00"/>
    <d v="1899-12-30T05:10:00"/>
    <n v="5"/>
    <n v="10"/>
    <n v="310.2"/>
    <n v="5"/>
    <n v="1551"/>
    <m/>
    <s v="MANUALLY OPENED 20 AMP LINE FUSE P8531 STATE HWY 89-REPLACED P92494 &amp;amp; INSTALLED NEW POLE BETWEEN P92494 &amp;amp; P92495"/>
    <s v="Planned "/>
    <s v="Maintenance"/>
    <s v="Review Complete"/>
    <x v="0"/>
    <s v="North Lake"/>
  </r>
  <r>
    <n v="231072423"/>
    <s v="TAH7300"/>
    <d v="2025-04-24T00:00:00"/>
    <s v="Q2"/>
    <d v="1899-12-30T11:42:00"/>
    <d v="1899-12-30T15:40:00"/>
    <d v="1899-12-30T03:58:00"/>
    <n v="3"/>
    <n v="58"/>
    <n v="238"/>
    <n v="30"/>
    <n v="7140"/>
    <m/>
    <s v="MANUALLY OPENED LINE FUSE P296726 FLICKER AVE-REPLACE OPEN WIRE"/>
    <s v="Planned "/>
    <s v="Maintenance"/>
    <s v="Review Complete"/>
    <x v="0"/>
    <s v="North Lake"/>
  </r>
  <r>
    <n v="231072507"/>
    <s v="MEY3300"/>
    <d v="2025-04-25T00:00:00"/>
    <s v="Q2"/>
    <d v="1899-12-30T03:15:00"/>
    <d v="1899-12-30T04:50:28"/>
    <d v="1899-12-30T01:35:00"/>
    <n v="1"/>
    <n v="35"/>
    <n v="95.47"/>
    <n v="11"/>
    <n v="1050"/>
    <m/>
    <s v="REPLACED LEAKING TRANSFORMER P120347 TOPPEWETAH ST"/>
    <s v="Equipment "/>
    <s v="Corrosion/Decay"/>
    <s v="Review Complete"/>
    <x v="1"/>
    <s v="South Lake"/>
  </r>
  <r>
    <n v="231072540"/>
    <s v="TAH7300"/>
    <d v="2025-04-25T00:00:00"/>
    <s v="Q2"/>
    <d v="1899-12-30T11:06:00"/>
    <d v="1899-12-30T16:12:00"/>
    <d v="1899-12-30T05:06:00"/>
    <n v="5"/>
    <n v="6"/>
    <n v="306"/>
    <n v="4"/>
    <n v="1224"/>
    <m/>
    <s v="MANUALLY OPENED TRANSFORMER FUSES P105231 LAKEVIEW DR-REPLACE OPEN WIRE"/>
    <s v="Planned "/>
    <s v="Maintenance"/>
    <s v="Review Complete"/>
    <x v="0"/>
    <s v="North Lake"/>
  </r>
  <r>
    <n v="231073303"/>
    <s v="MULLER1296"/>
    <d v="2025-04-29T00:00:00"/>
    <s v="Q2"/>
    <d v="1899-12-30T13:08:00"/>
    <d v="1899-12-30T17:25:00"/>
    <d v="1899-12-30T04:17:00"/>
    <n v="4"/>
    <n v="17"/>
    <n v="257"/>
    <n v="16"/>
    <n v="4111.8"/>
    <s v="MARKLEEVILLE"/>
    <s v="MANUALLY OPENED LINE FUSE P117493 PINION RD-POLE REPLACEMENT"/>
    <s v="Planned "/>
    <s v="Maintenance"/>
    <s v="Review Complete"/>
    <x v="0"/>
    <s v="South Lake"/>
  </r>
  <r>
    <n v="231074773"/>
    <s v="TAH7300"/>
    <d v="2025-04-30T00:00:00"/>
    <s v="Q2"/>
    <d v="1899-12-30T11:05:00"/>
    <d v="1899-12-30T11:48:00"/>
    <d v="1899-12-30T00:43:00"/>
    <n v="0"/>
    <n v="43"/>
    <n v="43"/>
    <n v="1"/>
    <n v="43.199999999999903"/>
    <m/>
    <s v="MANUALLY OPENED TRANSFORMER FUSE P275814 FOREST VIEW DR-REPLACE OPEN WIRE"/>
    <s v="Planned "/>
    <s v="Maintenance"/>
    <s v="Review Complete"/>
    <x v="0"/>
    <s v="North Lake"/>
  </r>
  <r>
    <n v="231075048"/>
    <s v="MEY3200"/>
    <d v="2025-04-30T00:00:00"/>
    <s v="Q2"/>
    <d v="1899-12-30T16:20:00"/>
    <d v="1899-12-30T17:22:00"/>
    <d v="1899-12-30T01:02:00"/>
    <n v="1"/>
    <n v="2"/>
    <n v="62"/>
    <n v="16"/>
    <n v="991.8"/>
    <m/>
    <s v="MANUALLY OPENED TRANSFORMER FUSE P77123 RAINBOW DR-REPLACE LEAKING TRANSFORMER"/>
    <s v="Planned "/>
    <s v="Maintenance"/>
    <s v="Review Complete"/>
    <x v="0"/>
    <s v="South Lake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m/>
    <m/>
    <m/>
    <e v="#DIV/0!"/>
    <m/>
    <m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s v="Q2"/>
    <m/>
    <m/>
    <d v="1899-12-30T00:00:00"/>
    <n v="0"/>
    <n v="0"/>
    <e v="#DIV/0!"/>
    <m/>
    <n v="0"/>
    <m/>
    <m/>
    <m/>
    <m/>
    <m/>
    <x v="3"/>
    <e v="#N/A"/>
  </r>
  <r>
    <m/>
    <m/>
    <m/>
    <m/>
    <m/>
    <m/>
    <m/>
    <m/>
    <m/>
    <m/>
    <m/>
    <m/>
    <m/>
    <m/>
    <m/>
    <m/>
    <m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4000000}" name="PivotTable5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3"/>
        <item m="1" x="6"/>
        <item h="1" m="1" x="4"/>
        <item x="1"/>
        <item h="1" x="0"/>
        <item h="1" m="1" x="5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223">
      <pivotArea outline="0" collapsedLevelsAreSubtotals="1" fieldPosition="0"/>
    </format>
    <format dxfId="222">
      <pivotArea type="all" dataOnly="0" outline="0" fieldPosition="0"/>
    </format>
    <format dxfId="221">
      <pivotArea outline="0" collapsedLevelsAreSubtotals="1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6000000}" name="PivotTable7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8">
        <item x="4"/>
        <item x="0"/>
        <item m="1" x="6"/>
        <item x="1"/>
        <item m="1" x="5"/>
        <item x="2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ED678F-F825-4CA3-A8E3-A690DF49928C}" name="PivotTable2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Q4:R7" firstHeaderRow="1" firstDataRow="3" firstDataCol="1" rowPageCount="2" colPageCount="1"/>
  <pivotFields count="29">
    <pivotField showAll="0"/>
    <pivotField axis="axisRow" showAll="0">
      <items count="94">
        <item m="1" x="85"/>
        <item m="1" x="84"/>
        <item m="1" x="75"/>
        <item m="1" x="81"/>
        <item m="1" x="58"/>
        <item m="1" x="68"/>
        <item m="1" x="63"/>
        <item m="1" x="57"/>
        <item m="1" x="71"/>
        <item m="1" x="55"/>
        <item m="1" x="60"/>
        <item m="1" x="59"/>
        <item m="1" x="64"/>
        <item m="1" x="66"/>
        <item m="1" x="67"/>
        <item m="1" x="86"/>
        <item m="1" x="52"/>
        <item m="1" x="72"/>
        <item m="1" x="87"/>
        <item m="1" x="73"/>
        <item m="1" x="80"/>
        <item m="1" x="83"/>
        <item m="1" x="74"/>
        <item m="1" x="54"/>
        <item m="1" x="69"/>
        <item m="1" x="56"/>
        <item m="1" x="82"/>
        <item m="1" x="92"/>
        <item m="1" x="90"/>
        <item m="1" x="88"/>
        <item m="1" x="91"/>
        <item m="1" x="89"/>
        <item m="1" x="65"/>
        <item m="1" x="78"/>
        <item m="1" x="53"/>
        <item m="1" x="76"/>
        <item m="1" x="62"/>
        <item m="1" x="77"/>
        <item m="1" x="50"/>
        <item m="1" x="61"/>
        <item m="1" x="51"/>
        <item m="1" x="79"/>
        <item m="1" x="70"/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axis="axisCol" showAll="0">
      <items count="134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72"/>
        <item x="64"/>
        <item x="65"/>
        <item x="60"/>
        <item x="66"/>
        <item x="71"/>
        <item x="73"/>
        <item x="74"/>
        <item x="67"/>
        <item x="59"/>
        <item x="75"/>
        <item x="68"/>
        <item x="76"/>
        <item x="77"/>
        <item x="61"/>
        <item x="69"/>
        <item x="78"/>
        <item x="70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">
        <item x="7"/>
        <item h="1" m="1" x="9"/>
        <item m="1" x="12"/>
        <item h="1" x="3"/>
        <item x="1"/>
        <item x="0"/>
        <item h="1" m="1" x="11"/>
        <item h="1" m="1" x="13"/>
        <item h="1" m="1" x="14"/>
        <item h="1" x="8"/>
        <item h="1" m="1" x="10"/>
        <item h="1" x="2"/>
        <item h="1" x="4"/>
        <item h="1" x="5"/>
        <item h="1" x="6"/>
        <item t="default"/>
      </items>
    </pivotField>
    <pivotField showAll="0"/>
    <pivotField showAll="0"/>
    <pivotField axis="axisPage" multipleItemSelectionAllowed="1" showAll="0">
      <items count="9">
        <item h="1" x="1"/>
        <item m="1" x="3"/>
        <item m="1" x="4"/>
        <item m="1" x="5"/>
        <item m="1" x="6"/>
        <item m="1" x="7"/>
        <item h="1" x="2"/>
        <item h="1"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1">
    <i t="grand">
      <x/>
    </i>
  </rowItems>
  <colFields count="2">
    <field x="28"/>
    <field x="2"/>
  </colFields>
  <colItems count="1">
    <i t="grand">
      <x/>
    </i>
  </colItems>
  <pageFields count="2">
    <pageField fld="17" hier="-1"/>
    <pageField fld="20" hier="-1"/>
  </pageFields>
  <dataFields count="1">
    <dataField name="Sum of FEEDER SAIFI" fld="24" baseField="1" baseItem="26" numFmtId="2"/>
  </dataFields>
  <formats count="1">
    <format dxfId="6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4C13A4-EA55-4731-AF61-2AEF4E05D161}" name="PivotTable3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57:B60" firstHeaderRow="1" firstDataRow="3" firstDataCol="1" rowPageCount="2" colPageCount="1"/>
  <pivotFields count="29">
    <pivotField showAll="0"/>
    <pivotField axis="axisRow" showAll="0">
      <items count="94">
        <item m="1" x="85"/>
        <item m="1" x="84"/>
        <item m="1" x="75"/>
        <item m="1" x="81"/>
        <item m="1" x="58"/>
        <item m="1" x="68"/>
        <item m="1" x="63"/>
        <item m="1" x="57"/>
        <item m="1" x="71"/>
        <item m="1" x="55"/>
        <item m="1" x="60"/>
        <item m="1" x="59"/>
        <item m="1" x="64"/>
        <item m="1" x="66"/>
        <item m="1" x="67"/>
        <item m="1" x="86"/>
        <item m="1" x="52"/>
        <item m="1" x="72"/>
        <item m="1" x="87"/>
        <item m="1" x="73"/>
        <item m="1" x="80"/>
        <item m="1" x="83"/>
        <item m="1" x="74"/>
        <item m="1" x="54"/>
        <item m="1" x="69"/>
        <item m="1" x="56"/>
        <item m="1" x="82"/>
        <item m="1" x="92"/>
        <item m="1" x="90"/>
        <item m="1" x="88"/>
        <item m="1" x="91"/>
        <item m="1" x="89"/>
        <item m="1" x="65"/>
        <item m="1" x="78"/>
        <item m="1" x="53"/>
        <item m="1" x="76"/>
        <item m="1" x="62"/>
        <item m="1" x="77"/>
        <item m="1" x="50"/>
        <item m="1" x="61"/>
        <item m="1" x="51"/>
        <item m="1" x="79"/>
        <item m="1" x="70"/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axis="axisCol" showAll="0">
      <items count="134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72"/>
        <item x="64"/>
        <item x="65"/>
        <item x="60"/>
        <item x="66"/>
        <item x="71"/>
        <item x="73"/>
        <item x="74"/>
        <item x="67"/>
        <item x="59"/>
        <item x="75"/>
        <item x="68"/>
        <item x="76"/>
        <item x="77"/>
        <item x="61"/>
        <item x="69"/>
        <item x="78"/>
        <item x="70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">
        <item x="7"/>
        <item h="1" m="1" x="9"/>
        <item m="1" x="12"/>
        <item h="1" x="3"/>
        <item x="1"/>
        <item x="0"/>
        <item h="1" m="1" x="11"/>
        <item h="1" m="1" x="13"/>
        <item h="1" m="1" x="14"/>
        <item h="1" x="8"/>
        <item h="1" m="1" x="10"/>
        <item h="1" x="2"/>
        <item h="1" x="4"/>
        <item h="1" x="5"/>
        <item h="1" x="6"/>
        <item t="default"/>
      </items>
    </pivotField>
    <pivotField showAll="0"/>
    <pivotField showAll="0"/>
    <pivotField axis="axisPage" multipleItemSelectionAllowed="1" showAll="0">
      <items count="9">
        <item h="1" x="1"/>
        <item h="1" m="1" x="3"/>
        <item h="1" m="1" x="4"/>
        <item h="1" m="1" x="5"/>
        <item h="1" m="1" x="6"/>
        <item m="1" x="7"/>
        <item h="1" x="2"/>
        <item h="1"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1">
    <i t="grand">
      <x/>
    </i>
  </rowItems>
  <colFields count="2">
    <field x="28"/>
    <field x="2"/>
  </colFields>
  <colItems count="1">
    <i t="grand">
      <x/>
    </i>
  </colItems>
  <pageFields count="2">
    <pageField fld="17" hier="-1"/>
    <pageField fld="20" hier="-1"/>
  </pageFields>
  <dataFields count="1">
    <dataField name="Sum of FEEDER SAIDI" fld="25" baseField="1" baseItem="0" numFmtId="17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8E9D96-B225-43B8-81B6-D3C85B2F1DFE}" name="PivotTable1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9:G16" firstHeaderRow="0" firstDataRow="1" firstDataCol="1" rowPageCount="4" colPageCount="1"/>
  <pivotFields count="29">
    <pivotField dataField="1" showAll="0"/>
    <pivotField showAll="0"/>
    <pivotField showAll="0">
      <items count="134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72"/>
        <item x="64"/>
        <item x="65"/>
        <item x="60"/>
        <item x="66"/>
        <item x="71"/>
        <item x="73"/>
        <item x="74"/>
        <item x="67"/>
        <item x="59"/>
        <item x="75"/>
        <item x="68"/>
        <item x="76"/>
        <item x="77"/>
        <item x="61"/>
        <item x="69"/>
        <item x="78"/>
        <item x="70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axis="axisPage" multipleItemSelectionAllowed="1" showAll="0">
      <items count="20">
        <item x="2"/>
        <item x="3"/>
        <item m="1" x="12"/>
        <item x="1"/>
        <item m="1" x="13"/>
        <item x="5"/>
        <item m="1" x="11"/>
        <item x="0"/>
        <item m="1" x="14"/>
        <item x="8"/>
        <item x="4"/>
        <item m="1" x="15"/>
        <item m="1" x="16"/>
        <item x="6"/>
        <item m="1" x="17"/>
        <item m="1" x="18"/>
        <item x="9"/>
        <item m="1" x="10"/>
        <item x="7"/>
        <item t="default"/>
      </items>
    </pivotField>
    <pivotField axis="axisPage" multipleItemSelectionAllowed="1" showAll="0">
      <items count="35">
        <item x="10"/>
        <item m="1" x="21"/>
        <item m="1" x="22"/>
        <item x="5"/>
        <item m="1" x="23"/>
        <item m="1" x="19"/>
        <item m="1" x="29"/>
        <item m="1" x="27"/>
        <item x="13"/>
        <item m="1" x="24"/>
        <item x="0"/>
        <item m="1" x="28"/>
        <item m="1" x="32"/>
        <item x="1"/>
        <item m="1" x="33"/>
        <item m="1" x="26"/>
        <item m="1" x="25"/>
        <item m="1" x="31"/>
        <item x="3"/>
        <item x="14"/>
        <item x="8"/>
        <item m="1" x="30"/>
        <item x="15"/>
        <item x="16"/>
        <item x="6"/>
        <item m="1" x="20"/>
        <item x="9"/>
        <item x="12"/>
        <item x="18"/>
        <item x="2"/>
        <item x="4"/>
        <item x="7"/>
        <item x="11"/>
        <item x="17"/>
        <item t="default"/>
      </items>
    </pivotField>
    <pivotField showAll="0"/>
    <pivotField axis="axisPage" multipleItemSelectionAllowed="1" showAll="0">
      <items count="16">
        <item x="7"/>
        <item m="1" x="9"/>
        <item m="1" x="12"/>
        <item x="3"/>
        <item x="1"/>
        <item h="1" x="0"/>
        <item m="1" x="11"/>
        <item h="1" m="1" x="13"/>
        <item h="1" m="1" x="14"/>
        <item x="8"/>
        <item m="1" x="10"/>
        <item x="2"/>
        <item h="1" x="4"/>
        <item h="1" x="5"/>
        <item h="1" x="6"/>
        <item t="default"/>
      </items>
    </pivotField>
    <pivotField showAll="0"/>
    <pivotField showAll="0"/>
    <pivotField axis="axisPage" showAll="0">
      <items count="9">
        <item x="1"/>
        <item m="1" x="3"/>
        <item m="1" x="4"/>
        <item m="1" x="5"/>
        <item m="1" x="6"/>
        <item m="1" x="7"/>
        <item x="0"/>
        <item x="2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dataField="1" showAll="0"/>
    <pivotField axis="axisRow" showAll="0">
      <items count="15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8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17" hier="-1"/>
    <pageField fld="14" hier="-1"/>
    <pageField fld="15" hier="-1"/>
    <pageField fld="20" hier="-1"/>
  </pageFields>
  <dataFields count="6">
    <dataField name="Count of ID" fld="0" subtotal="count" baseField="0" baseItem="0" numFmtId="3"/>
    <dataField name="Sum of CI" fld="10" baseField="0" baseItem="0" numFmtId="3"/>
    <dataField name="Sum of CMI" fld="11" baseField="0" baseItem="0" numFmtId="3"/>
    <dataField name="Average of Cust Serv" fld="22" subtotal="average" baseField="28" baseItem="1" numFmtId="173"/>
    <dataField name="Sum of SAIFI" fld="26" baseField="23" baseItem="0" numFmtId="171"/>
    <dataField name="Sum of SAIDI" fld="27" baseField="23" baseItem="0" numFmtId="166"/>
  </dataFields>
  <formats count="2">
    <format dxfId="65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6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0"/>
        <item h="1" m="1" x="6"/>
        <item h="1" x="1"/>
        <item h="1" m="1" x="5"/>
        <item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PivotTable6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8">
        <item x="4"/>
        <item x="0"/>
        <item m="1" x="6"/>
        <item x="1"/>
        <item m="1" x="5"/>
        <item x="2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item="0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PivotTable4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4"/>
        <item h="1" x="0"/>
        <item h="1" m="1" x="6"/>
        <item h="1" x="1"/>
        <item h="1" m="1" x="5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0"/>
        <item m="1" x="6"/>
        <item x="1"/>
        <item h="1" m="1" x="5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7000000}" name="PivotTable8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4"/>
        <item h="1" x="0"/>
        <item h="1" m="1" x="6"/>
        <item h="1" x="1"/>
        <item h="1" m="1" x="5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h="1" x="0"/>
        <item h="1" m="1" x="6"/>
        <item h="1" x="1"/>
        <item h="1" m="1" x="5"/>
        <item h="1" x="2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PivotTable7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7">
        <item x="8"/>
        <item x="5"/>
        <item x="4"/>
        <item x="0"/>
        <item x="7"/>
        <item m="1" x="13"/>
        <item m="1" x="11"/>
        <item m="1" x="9"/>
        <item m="1" x="14"/>
        <item m="1" x="12"/>
        <item m="1" x="15"/>
        <item m="1" x="10"/>
        <item x="6"/>
        <item x="1"/>
        <item x="2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PivotTable4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8"/>
        <item h="1" x="5"/>
        <item h="1" x="4"/>
        <item h="1" x="0"/>
        <item h="1" x="7"/>
        <item h="1" m="1" x="13"/>
        <item h="1" m="1" x="11"/>
        <item h="1" m="1" x="9"/>
        <item h="1" m="1" x="14"/>
        <item h="1" m="1" x="12"/>
        <item h="1" m="1" x="15"/>
        <item h="1" m="1" x="10"/>
        <item x="6"/>
        <item h="1" x="1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PivotTable6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x="8"/>
        <item h="1" x="5"/>
        <item h="1" x="4"/>
        <item h="1" x="0"/>
        <item h="1" x="7"/>
        <item h="1" m="1" x="13"/>
        <item h="1" m="1" x="11"/>
        <item h="1" m="1" x="9"/>
        <item h="1" m="1" x="14"/>
        <item h="1" m="1" x="12"/>
        <item h="1" m="1" x="15"/>
        <item h="1" m="1" x="10"/>
        <item h="1" x="6"/>
        <item h="1" x="1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3"/>
        <item m="1" x="6"/>
        <item h="1" m="1" x="4"/>
        <item h="1" x="1"/>
        <item x="0"/>
        <item h="1" m="1" x="5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PivotTable3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8"/>
        <item h="1" x="5"/>
        <item h="1" x="4"/>
        <item x="0"/>
        <item h="1" x="7"/>
        <item h="1" m="1" x="13"/>
        <item h="1" m="1" x="11"/>
        <item h="1" m="1" x="9"/>
        <item h="1" m="1" x="14"/>
        <item h="1" m="1" x="12"/>
        <item h="1" m="1" x="15"/>
        <item h="1" m="1" x="10"/>
        <item h="1" x="6"/>
        <item h="1" x="1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8"/>
        <item h="1" x="5"/>
        <item h="1" x="4"/>
        <item h="1" x="0"/>
        <item x="7"/>
        <item m="1" x="13"/>
        <item h="1" m="1" x="11"/>
        <item h="1" m="1" x="9"/>
        <item h="1" m="1" x="14"/>
        <item h="1" m="1" x="12"/>
        <item h="1" m="1" x="15"/>
        <item h="1" m="1" x="10"/>
        <item h="1" x="6"/>
        <item h="1" x="1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PivotTable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8"/>
        <item x="5"/>
        <item h="1" x="4"/>
        <item h="1" x="0"/>
        <item h="1" x="7"/>
        <item h="1" m="1" x="13"/>
        <item m="1" x="11"/>
        <item h="1" m="1" x="9"/>
        <item m="1" x="14"/>
        <item m="1" x="12"/>
        <item m="1" x="15"/>
        <item h="1" m="1" x="10"/>
        <item h="1" x="6"/>
        <item h="1" x="1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207">
      <pivotArea outline="0" collapsedLevelsAreSubtotals="1" fieldPosition="0"/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2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8"/>
        <item h="1" x="5"/>
        <item x="4"/>
        <item h="1" x="0"/>
        <item h="1" x="7"/>
        <item h="1" m="1" x="13"/>
        <item h="1" m="1" x="11"/>
        <item h="1" m="1" x="9"/>
        <item h="1" m="1" x="14"/>
        <item h="1" m="1" x="12"/>
        <item h="1" m="1" x="15"/>
        <item h="1" m="1" x="10"/>
        <item h="1" x="6"/>
        <item h="1" x="1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0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PivotTable8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7">
        <item h="1" x="8"/>
        <item h="1" x="5"/>
        <item h="1" x="4"/>
        <item h="1" x="0"/>
        <item h="1" x="7"/>
        <item h="1" m="1" x="13"/>
        <item h="1" m="1" x="11"/>
        <item h="1" m="1" x="9"/>
        <item h="1" m="1" x="14"/>
        <item h="1" m="1" x="12"/>
        <item h="1" m="1" x="15"/>
        <item h="1" m="1" x="10"/>
        <item h="1" x="6"/>
        <item x="1"/>
        <item x="2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0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3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3"/>
        <item h="1" x="1"/>
        <item h="1" m="1" x="10"/>
        <item h="1" x="0"/>
        <item h="1" m="1" x="8"/>
        <item h="1" m="1" x="5"/>
        <item h="1" m="1" x="7"/>
        <item h="1" m="1" x="4"/>
        <item h="1" m="1" x="9"/>
        <item h="1" m="1" x="6"/>
        <item h="1" m="1" x="11"/>
        <item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2">
    <format dxfId="189">
      <pivotArea outline="0" collapsedLevelsAreSubtotals="1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PivotTable8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3"/>
        <item h="1" x="1"/>
        <item h="1" m="1" x="10"/>
        <item h="1" x="0"/>
        <item h="1" m="1" x="8"/>
        <item h="1" m="1" x="5"/>
        <item h="1" m="1" x="7"/>
        <item h="1" m="1" x="4"/>
        <item h="1" m="1" x="9"/>
        <item h="1" m="1" x="6"/>
        <item h="1" m="1" x="11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9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PivotTable7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3">
        <item x="3"/>
        <item x="1"/>
        <item m="1" x="10"/>
        <item x="0"/>
        <item m="1" x="8"/>
        <item m="1" x="5"/>
        <item m="1" x="7"/>
        <item m="1" x="4"/>
        <item m="1" x="9"/>
        <item m="1" x="6"/>
        <item m="1" x="11"/>
        <item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PivotTable6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3"/>
        <item h="1" x="1"/>
        <item h="1" m="1" x="10"/>
        <item h="1" x="0"/>
        <item h="1" m="1" x="8"/>
        <item h="1" m="1" x="5"/>
        <item h="1" m="1" x="7"/>
        <item h="1" m="1" x="4"/>
        <item h="1" m="1" x="9"/>
        <item h="1" m="1" x="6"/>
        <item h="1" m="1" x="11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2">
    <format dxfId="192">
      <pivotArea outline="0" collapsedLevelsAreSubtotals="1" fieldPosition="0"/>
    </format>
    <format dxfId="19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3"/>
        <item h="1" x="1"/>
        <item m="1" x="10"/>
        <item x="0"/>
        <item h="1" m="1" x="8"/>
        <item h="1" m="1" x="5"/>
        <item h="1" m="1" x="7"/>
        <item h="1" m="1" x="4"/>
        <item h="1" m="1" x="9"/>
        <item h="1" m="1" x="6"/>
        <item h="1" m="1" x="11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9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le3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3"/>
        <item h="1" m="1" x="6"/>
        <item m="1" x="4"/>
        <item h="1" x="1"/>
        <item h="1" x="0"/>
        <item h="1" m="1" x="5"/>
        <item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PivotTable4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3"/>
        <item h="1" x="1"/>
        <item h="1" m="1" x="10"/>
        <item h="1" x="0"/>
        <item h="1" m="1" x="8"/>
        <item h="1" m="1" x="5"/>
        <item h="1" m="1" x="7"/>
        <item h="1" m="1" x="4"/>
        <item h="1" m="1" x="9"/>
        <item h="1" m="1" x="6"/>
        <item h="1" m="1" x="11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9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3"/>
        <item h="1" x="1"/>
        <item h="1" m="1" x="10"/>
        <item h="1" x="0"/>
        <item h="1" m="1" x="8"/>
        <item h="1" m="1" x="5"/>
        <item h="1" m="1" x="7"/>
        <item h="1" m="1" x="4"/>
        <item h="1" m="1" x="9"/>
        <item h="1" m="1" x="6"/>
        <item h="1" m="1" x="11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9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4000000}" name="PivotTable5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3"/>
        <item x="1"/>
        <item m="1" x="10"/>
        <item h="1" x="0"/>
        <item h="1" m="1" x="8"/>
        <item m="1" x="5"/>
        <item m="1" x="7"/>
        <item h="1" m="1" x="4"/>
        <item m="1" x="9"/>
        <item m="1" x="6"/>
        <item m="1" x="11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99">
      <pivotArea outline="0" collapsedLevelsAreSubtotals="1" fieldPosition="0"/>
    </format>
    <format dxfId="198">
      <pivotArea type="all" dataOnly="0" outline="0" fieldPosition="0"/>
    </format>
    <format dxfId="197">
      <pivotArea outline="0" collapsedLevelsAreSubtotals="1" fieldPosition="0"/>
    </format>
    <format dxfId="1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3000000}" name="PivotTable4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4"/>
        <item h="1" x="2"/>
        <item h="1" m="1" x="9"/>
        <item h="1" x="0"/>
        <item h="1" m="1" x="7"/>
        <item h="1" m="1" x="5"/>
        <item h="1" x="3"/>
        <item h="1" m="1" x="11"/>
        <item h="1" m="1" x="8"/>
        <item h="1" m="1" x="6"/>
        <item h="1" m="1" x="10"/>
        <item h="1"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PivotTable2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h="1" x="2"/>
        <item m="1" x="9"/>
        <item x="0"/>
        <item h="1" m="1" x="7"/>
        <item h="1" m="1" x="5"/>
        <item h="1" x="3"/>
        <item h="1" m="1" x="11"/>
        <item h="1" m="1" x="8"/>
        <item h="1" m="1" x="6"/>
        <item h="1" m="1" x="10"/>
        <item h="1"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7000000}" name="PivotTable8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4"/>
        <item h="1" x="2"/>
        <item h="1" m="1" x="9"/>
        <item h="1" x="0"/>
        <item h="1" m="1" x="7"/>
        <item h="1" m="1" x="5"/>
        <item h="1" x="3"/>
        <item h="1" m="1" x="11"/>
        <item h="1" m="1" x="8"/>
        <item h="1" m="1" x="6"/>
        <item h="1" m="1" x="10"/>
        <item h="1"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6000000}" name="PivotTable7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3">
        <item x="4"/>
        <item x="2"/>
        <item m="1" x="9"/>
        <item x="0"/>
        <item m="1" x="7"/>
        <item m="1" x="5"/>
        <item x="3"/>
        <item m="1" x="11"/>
        <item m="1" x="8"/>
        <item m="1" x="6"/>
        <item m="1" x="10"/>
        <item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5000000}" name="PivotTable6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4"/>
        <item h="1" x="2"/>
        <item h="1" m="1" x="9"/>
        <item h="1" x="0"/>
        <item h="1" m="1" x="7"/>
        <item h="1" m="1" x="5"/>
        <item h="1" x="3"/>
        <item h="1" m="1" x="11"/>
        <item h="1" m="1" x="8"/>
        <item h="1" m="1" x="6"/>
        <item h="1" m="1" x="10"/>
        <item h="1"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h="1" x="2"/>
        <item h="1" m="1" x="9"/>
        <item h="1" x="0"/>
        <item m="1" x="7"/>
        <item h="1" m="1" x="5"/>
        <item h="1" x="3"/>
        <item h="1" m="1" x="11"/>
        <item h="1" m="1" x="8"/>
        <item h="1" m="1" x="6"/>
        <item h="1" m="1" x="10"/>
        <item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3">
    <format dxfId="182">
      <pivotArea outline="0" collapsedLevelsAreSubtotals="1" fieldPosition="0"/>
    </format>
    <format dxfId="181">
      <pivotArea outline="0" collapsedLevelsAreSubtotals="1" fieldPosition="0"/>
    </format>
    <format dxfId="1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PivotTable3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h="1" x="2"/>
        <item h="1" m="1" x="9"/>
        <item h="1" x="0"/>
        <item h="1" m="1" x="7"/>
        <item h="1" m="1" x="5"/>
        <item x="3"/>
        <item h="1" m="1" x="11"/>
        <item h="1" m="1" x="8"/>
        <item h="1" m="1" x="6"/>
        <item h="1" m="1" x="10"/>
        <item h="1"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8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6000000}" name="PivotTable7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8">
        <item x="3"/>
        <item m="1" x="6"/>
        <item m="1" x="4"/>
        <item x="1"/>
        <item x="0"/>
        <item m="1" x="5"/>
        <item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4000000}" name="PivotTable5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x="2"/>
        <item m="1" x="9"/>
        <item h="1" x="0"/>
        <item h="1" m="1" x="7"/>
        <item m="1" x="5"/>
        <item h="1" x="3"/>
        <item h="1" m="1" x="11"/>
        <item m="1" x="8"/>
        <item m="1" x="6"/>
        <item m="1" x="10"/>
        <item h="1" x="1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87">
      <pivotArea outline="0" collapsedLevelsAreSubtotals="1" fieldPosition="0"/>
    </format>
    <format dxfId="186">
      <pivotArea type="all" dataOnly="0" outline="0" fieldPosition="0"/>
    </format>
    <format dxfId="185">
      <pivotArea outline="0" collapsedLevelsAreSubtotals="1" fieldPosition="0"/>
    </format>
    <format dxfId="1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PivotTable5" cacheId="4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h="1" x="1"/>
        <item x="2"/>
        <item m="1" x="9"/>
        <item h="1" m="1" x="7"/>
        <item h="1" m="1" x="11"/>
        <item m="1" x="5"/>
        <item h="1" x="0"/>
        <item m="1" x="8"/>
        <item m="1" x="6"/>
        <item m="1" x="10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69">
      <pivotArea outline="0" collapsedLevelsAreSubtotals="1" fieldPosition="0"/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PivotTable3" cacheId="4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h="1" x="1"/>
        <item h="1" x="2"/>
        <item m="1" x="9"/>
        <item h="1" m="1" x="7"/>
        <item h="1" m="1" x="11"/>
        <item h="1" m="1" x="5"/>
        <item x="0"/>
        <item h="1" m="1" x="8"/>
        <item h="1" m="1" x="6"/>
        <item h="1" m="1" x="10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7000000}" name="PivotTable8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x="4"/>
        <item h="1" x="1"/>
        <item h="1" x="2"/>
        <item h="1" m="1" x="6"/>
        <item m="1" x="7"/>
        <item h="1" m="1" x="5"/>
        <item h="1" x="0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4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4"/>
        <item h="1" x="1"/>
        <item h="1" x="2"/>
        <item h="1" m="1" x="9"/>
        <item m="1" x="7"/>
        <item h="1" m="1" x="11"/>
        <item h="1" m="1" x="5"/>
        <item h="1" x="0"/>
        <item h="1" m="1" x="8"/>
        <item h="1" m="1" x="6"/>
        <item h="1" m="1" x="10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PivotTable2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9">
        <item h="1" x="4"/>
        <item x="1"/>
        <item h="1" x="2"/>
        <item m="1" x="6"/>
        <item m="1" x="7"/>
        <item m="1" x="5"/>
        <item h="1" x="0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6000000}" name="PivotTable7" cacheId="4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3">
        <item x="4"/>
        <item x="1"/>
        <item x="2"/>
        <item m="1" x="9"/>
        <item m="1" x="7"/>
        <item m="1" x="11"/>
        <item m="1" x="5"/>
        <item x="0"/>
        <item m="1" x="8"/>
        <item m="1" x="6"/>
        <item m="1" x="10"/>
        <item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PivotTable4" cacheId="4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4"/>
        <item h="1" x="1"/>
        <item h="1" x="2"/>
        <item h="1" m="1" x="9"/>
        <item h="1" m="1" x="7"/>
        <item m="1" x="11"/>
        <item h="1" m="1" x="5"/>
        <item h="1" x="0"/>
        <item h="1" m="1" x="8"/>
        <item h="1" m="1" x="6"/>
        <item h="1" m="1" x="10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5000000}" name="PivotTable6" cacheId="4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4"/>
        <item h="1" x="1"/>
        <item h="1" x="2"/>
        <item h="1" m="1" x="9"/>
        <item h="1" m="1" x="7"/>
        <item h="1" m="1" x="11"/>
        <item h="1" m="1" x="5"/>
        <item h="1" x="0"/>
        <item h="1" m="1" x="8"/>
        <item h="1" m="1" x="6"/>
        <item h="1" m="1" x="10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3"/>
        <item h="1" m="1" x="5"/>
        <item m="1" x="2"/>
        <item h="1" m="1" x="8"/>
        <item h="1" m="1" x="7"/>
        <item h="1" m="1" x="9"/>
        <item h="1" m="1" x="6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34">
      <pivotArea outline="0" collapsedLevelsAreSubtotals="1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5000000}" name="PivotTable6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3"/>
        <item m="1" x="6"/>
        <item m="1" x="4"/>
        <item h="1" x="1"/>
        <item h="1" x="0"/>
        <item m="1" x="5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PivotTable7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2">
        <item x="0"/>
        <item m="1" x="1"/>
        <item m="1" x="3"/>
        <item m="1" x="5"/>
        <item m="1" x="2"/>
        <item m="1" x="8"/>
        <item m="1" x="7"/>
        <item m="1" x="9"/>
        <item m="1" x="6"/>
        <item m="1" x="4"/>
        <item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formats count="3">
    <format dxfId="137">
      <pivotArea type="all" dataOnly="0" outline="0" fieldPosition="0"/>
    </format>
    <format dxfId="136">
      <pivotArea outline="0" collapsedLevelsAreSubtotals="1" fieldPosition="0"/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PivotTable6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3"/>
        <item m="1" x="5"/>
        <item m="1" x="2"/>
        <item h="1" m="1" x="8"/>
        <item h="1" m="1" x="7"/>
        <item h="1" m="1" x="9"/>
        <item h="1" m="1" x="6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41">
      <pivotArea outline="0" collapsedLevelsAreSubtotals="1" fieldPosition="0"/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PivotTable5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m="1" x="1"/>
        <item m="1" x="3"/>
        <item m="1" x="5"/>
        <item h="1" m="1" x="2"/>
        <item m="1" x="8"/>
        <item m="1" x="7"/>
        <item h="1" m="1" x="9"/>
        <item m="1" x="6"/>
        <item m="1" x="4"/>
        <item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7">
    <format dxfId="148">
      <pivotArea outline="0" collapsedLevelsAreSubtotals="1" fieldPosition="0"/>
    </format>
    <format dxfId="147">
      <pivotArea type="all" dataOnly="0" outline="0" fieldPosition="0"/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m="1" x="3"/>
        <item h="1" m="1" x="5"/>
        <item h="1" m="1" x="2"/>
        <item h="1" m="1" x="8"/>
        <item h="1" m="1" x="7"/>
        <item h="1" m="1" x="9"/>
        <item h="1" m="1" x="6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52">
      <pivotArea outline="0" collapsedLevelsAreSubtotals="1" fieldPosition="0"/>
    </format>
    <format dxfId="151">
      <pivotArea type="all" dataOnly="0" outline="0" fieldPosition="0"/>
    </format>
    <format dxfId="150">
      <pivotArea outline="0" collapsedLevelsAreSubtotals="1" fieldPosition="0"/>
    </format>
    <format dxfId="1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PivotTable3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3"/>
        <item m="1" x="5"/>
        <item h="1" m="1" x="2"/>
        <item h="1" m="1" x="8"/>
        <item h="1" m="1" x="7"/>
        <item h="1" m="1" x="9"/>
        <item h="1" m="1" x="6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56">
      <pivotArea outline="0" collapsedLevelsAreSubtotals="1" fieldPosition="0"/>
    </format>
    <format dxfId="155">
      <pivotArea type="all" dataOnly="0" outline="0" fieldPosition="0"/>
    </format>
    <format dxfId="154">
      <pivotArea outline="0" collapsedLevelsAreSubtotals="1" fieldPosition="0"/>
    </format>
    <format dxfId="1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PivotTable8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3"/>
        <item h="1" m="1" x="5"/>
        <item h="1" m="1" x="2"/>
        <item h="1" m="1" x="8"/>
        <item h="1" m="1" x="7"/>
        <item h="1" m="1" x="9"/>
        <item h="1" m="1" x="6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5">
    <format dxfId="161">
      <pivotArea outline="0" collapsedLevelsAreSubtotals="1" fieldPosition="0"/>
    </format>
    <format dxfId="160">
      <pivotArea type="all" dataOnly="0" outline="0" fieldPosition="0"/>
    </format>
    <format dxfId="159">
      <pivotArea outline="0" collapsedLevelsAreSubtotals="1" fieldPosition="0"/>
    </format>
    <format dxfId="1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PivotTable4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3"/>
        <item h="1" m="1" x="5"/>
        <item h="1" m="1" x="2"/>
        <item h="1" m="1" x="8"/>
        <item h="1" m="1" x="7"/>
        <item h="1" m="1" x="9"/>
        <item h="1" m="1" x="6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65">
      <pivotArea outline="0" collapsedLevelsAreSubtotals="1" fieldPosition="0"/>
    </format>
    <format dxfId="164">
      <pivotArea type="all" dataOnly="0" outline="0" fieldPosition="0"/>
    </format>
    <format dxfId="163">
      <pivotArea outline="0" collapsedLevelsAreSubtotals="1" fieldPosition="0"/>
    </format>
    <format dxfId="1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ivotTable2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m="1" x="9"/>
        <item h="1" m="1" x="3"/>
        <item h="1" m="1" x="6"/>
        <item h="1" m="1" x="7"/>
        <item h="1" m="1" x="4"/>
        <item h="1" m="1" x="2"/>
        <item h="1" m="1" x="8"/>
        <item h="1" m="1" x="5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7000000}" name="PivotTable8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9"/>
        <item h="1" m="1" x="3"/>
        <item h="1" m="1" x="6"/>
        <item h="1" m="1" x="7"/>
        <item h="1" m="1" x="4"/>
        <item h="1" m="1" x="2"/>
        <item h="1" m="1" x="8"/>
        <item h="1" m="1" x="5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4000000}" name="PivotTable5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m="1" x="1"/>
        <item m="1" x="9"/>
        <item h="1" m="1" x="3"/>
        <item m="1" x="6"/>
        <item h="1" m="1" x="7"/>
        <item m="1" x="4"/>
        <item h="1" m="1" x="2"/>
        <item m="1" x="8"/>
        <item m="1" x="5"/>
        <item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26">
      <pivotArea outline="0" collapsedLevelsAreSubtotals="1" fieldPosition="0"/>
    </format>
    <format dxfId="125">
      <pivotArea type="all" dataOnly="0" outline="0" fieldPosition="0"/>
    </format>
    <format dxfId="124">
      <pivotArea outline="0" collapsedLevelsAreSubtotals="1" fieldPosition="0"/>
    </format>
    <format dxfId="1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3000000}" name="PivotTable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3"/>
        <item h="1" m="1" x="6"/>
        <item h="1" m="1" x="4"/>
        <item h="1" x="1"/>
        <item h="1" x="0"/>
        <item h="1" m="1" x="5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PivotTable3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h="1" m="1" x="9"/>
        <item h="1" m="1" x="3"/>
        <item h="1" m="1" x="6"/>
        <item m="1" x="7"/>
        <item h="1" m="1" x="4"/>
        <item h="1" m="1" x="2"/>
        <item h="1" m="1" x="8"/>
        <item h="1" m="1" x="5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h="1" m="1" x="9"/>
        <item h="1" m="1" x="3"/>
        <item m="1" x="6"/>
        <item h="1" m="1" x="7"/>
        <item h="1" m="1" x="4"/>
        <item h="1" m="1" x="2"/>
        <item h="1" m="1" x="8"/>
        <item h="1" m="1" x="5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6000000}" name="PivotTable7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2">
        <item x="0"/>
        <item m="1" x="1"/>
        <item m="1" x="9"/>
        <item m="1" x="3"/>
        <item m="1" x="6"/>
        <item m="1" x="7"/>
        <item m="1" x="4"/>
        <item m="1" x="2"/>
        <item m="1" x="8"/>
        <item m="1" x="5"/>
        <item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5000000}" name="PivotTable6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h="1" m="1" x="9"/>
        <item m="1" x="3"/>
        <item h="1" m="1" x="6"/>
        <item h="1" m="1" x="7"/>
        <item h="1" m="1" x="4"/>
        <item h="1" m="1" x="2"/>
        <item h="1" m="1" x="8"/>
        <item h="1" m="1" x="5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3000000}" name="PivotTable4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9"/>
        <item h="1" m="1" x="3"/>
        <item h="1" m="1" x="6"/>
        <item h="1" m="1" x="7"/>
        <item h="1" m="1" x="4"/>
        <item h="1" m="1" x="2"/>
        <item h="1" m="1" x="8"/>
        <item h="1" m="1" x="5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6000000}" name="PivotTable7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2">
        <item x="0"/>
        <item m="1" x="1"/>
        <item m="1" x="8"/>
        <item m="1" x="5"/>
        <item m="1" x="4"/>
        <item m="1" x="6"/>
        <item m="1" x="2"/>
        <item m="1" x="10"/>
        <item m="1" x="7"/>
        <item m="1" x="3"/>
        <item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1000000}" name="PivotTable2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m="1" x="8"/>
        <item h="1" m="1" x="5"/>
        <item h="1" m="1" x="4"/>
        <item h="1" m="1" x="6"/>
        <item h="1" m="1" x="2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4000000}" name="PivotTable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m="1" x="1"/>
        <item m="1" x="8"/>
        <item m="1" x="5"/>
        <item m="1" x="4"/>
        <item h="1" m="1" x="6"/>
        <item m="1" x="2"/>
        <item h="1" m="1" x="10"/>
        <item m="1" x="7"/>
        <item m="1" x="3"/>
        <item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14">
      <pivotArea outline="0" collapsedLevelsAreSubtotals="1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5000000}" name="PivotTable6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8"/>
        <item h="1" m="1" x="5"/>
        <item h="1" m="1" x="4"/>
        <item h="1" m="1" x="6"/>
        <item h="1" m="1" x="2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3000000}" name="PivotTable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8"/>
        <item h="1" m="1" x="5"/>
        <item h="1" m="1" x="4"/>
        <item h="1" m="1" x="6"/>
        <item h="1" m="1" x="2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2">
    <format dxfId="117">
      <pivotArea outline="0" collapsedLevelsAreSubtotals="1" fieldPosition="0"/>
    </format>
    <format dxfId="1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3"/>
        <item h="1" m="1" x="6"/>
        <item h="1" m="1" x="4"/>
        <item h="1" x="1"/>
        <item h="1" x="0"/>
        <item m="1" x="5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2000000}" name="PivotTable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h="1" m="1" x="8"/>
        <item m="1" x="5"/>
        <item h="1" m="1" x="4"/>
        <item h="1" m="1" x="6"/>
        <item h="1" m="1" x="2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7000000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8"/>
        <item h="1" m="1" x="5"/>
        <item h="1" m="1" x="4"/>
        <item h="1" m="1" x="6"/>
        <item h="1" m="1" x="2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8"/>
        <item h="1" m="1" x="5"/>
        <item h="1" m="1" x="4"/>
        <item h="1" m="1" x="6"/>
        <item h="1" m="1" x="2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7000000}" name="PivotTable8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5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1000000}" name="PivotTable2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m="1" x="5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2000000}" name="PivotTable3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1"/>
        <item h="1" m="1" x="5"/>
        <item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5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4000000}" name="PivotTable5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m="1" x="1"/>
        <item m="1" x="5"/>
        <item m="1" x="8"/>
        <item h="1" m="1" x="6"/>
        <item m="1" x="2"/>
        <item m="1" x="4"/>
        <item h="1" m="1" x="10"/>
        <item m="1" x="7"/>
        <item m="1" x="3"/>
        <item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107">
      <pivotArea outline="0" collapsedLevelsAreSubtotals="1" fieldPosition="0"/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3000000}" name="PivotTable4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5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0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6000000}" name="PivotTable7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2">
        <item x="0"/>
        <item m="1" x="1"/>
        <item m="1" x="5"/>
        <item m="1" x="8"/>
        <item m="1" x="6"/>
        <item m="1" x="2"/>
        <item m="1" x="4"/>
        <item m="1" x="10"/>
        <item m="1" x="7"/>
        <item m="1" x="3"/>
        <item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7000000}" name="PivotTable8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3"/>
        <item h="1" m="1" x="6"/>
        <item h="1" m="1" x="4"/>
        <item h="1" x="1"/>
        <item h="1" x="0"/>
        <item m="1" x="5"/>
        <item h="1" x="2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2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5000000}" name="PivotTable6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1"/>
        <item h="1" m="1" x="5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10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4000000}" name="PivotTable5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m="1" x="5"/>
        <item m="1" x="1"/>
        <item m="1" x="8"/>
        <item h="1" m="1" x="6"/>
        <item m="1" x="2"/>
        <item m="1" x="4"/>
        <item h="1" m="1" x="10"/>
        <item m="1" x="7"/>
        <item m="1" x="3"/>
        <item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93">
      <pivotArea outline="0" collapsedLevelsAreSubtotals="1" fieldPosition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5"/>
        <item h="1" m="1" x="1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9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5000000}" name="PivotTable6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5"/>
        <item h="1" m="1" x="1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9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2000000}" name="PivotTable3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h="1" m="1" x="5"/>
        <item h="1" m="1" x="1"/>
        <item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9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3000000}" name="PivotTable4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5"/>
        <item h="1" m="1" x="1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9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7000000}" name="PivotTable8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0"/>
        <item h="1" m="1" x="5"/>
        <item h="1" m="1" x="1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9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ivotTable2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h="1" x="0"/>
        <item m="1" x="5"/>
        <item h="1" m="1" x="1"/>
        <item h="1" m="1" x="8"/>
        <item h="1" m="1" x="6"/>
        <item h="1" m="1" x="2"/>
        <item h="1" m="1" x="4"/>
        <item h="1" m="1" x="10"/>
        <item h="1" m="1" x="7"/>
        <item h="1" m="1" x="3"/>
        <item h="1"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6000000}" name="PivotTable7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2">
        <item x="0"/>
        <item m="1" x="5"/>
        <item m="1" x="1"/>
        <item m="1" x="8"/>
        <item m="1" x="6"/>
        <item m="1" x="2"/>
        <item m="1" x="4"/>
        <item m="1" x="10"/>
        <item m="1" x="7"/>
        <item m="1" x="3"/>
        <item m="1" x="9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2000000}" name="PivotTable4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8:Y2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h="1" m="1" x="1"/>
        <item h="1" m="1" x="9"/>
        <item h="1" m="1" x="11"/>
        <item h="1" m="1" x="6"/>
        <item h="1" m="1" x="2"/>
        <item h="1" m="1" x="7"/>
        <item h="1" m="1" x="3"/>
        <item h="1" m="1" x="5"/>
        <item h="1" m="1" x="8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7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PivotTable5" cacheId="2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4"/>
        <item x="0"/>
        <item m="1" x="6"/>
        <item h="1" x="1"/>
        <item h="1" m="1" x="5"/>
        <item h="1" x="2"/>
        <item h="1" x="3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4">
    <format dxfId="213">
      <pivotArea outline="0" collapsedLevelsAreSubtotals="1" fieldPosition="0"/>
    </format>
    <format dxfId="212">
      <pivotArea type="all" dataOnly="0" outline="0" fieldPosition="0"/>
    </format>
    <format dxfId="211">
      <pivotArea outline="0" collapsedLevelsAreSubtotals="1" fieldPosition="0"/>
    </format>
    <format dxfId="2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6000000}" name="PivotTable8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3:Y3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h="1" m="1" x="1"/>
        <item h="1" m="1" x="9"/>
        <item h="1" m="1" x="11"/>
        <item h="1" m="1" x="6"/>
        <item h="1" m="1" x="2"/>
        <item h="1" m="1" x="7"/>
        <item h="1" m="1" x="3"/>
        <item h="1" m="1" x="5"/>
        <item h="1" m="1" x="8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7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5000000}" name="PivotTable7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23:Y2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h="1" m="1" x="1"/>
        <item h="1" m="1" x="9"/>
        <item h="1" m="1" x="11"/>
        <item h="1" m="1" x="6"/>
        <item h="1" m="1" x="2"/>
        <item h="1" m="1" x="7"/>
        <item h="1" m="1" x="3"/>
        <item h="1" m="1" x="5"/>
        <item h="1" m="1" x="8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7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7000000}" name="PivotTable9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8:Y1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h="1" m="1" x="1"/>
        <item h="1" m="1" x="9"/>
        <item h="1" m="1" x="11"/>
        <item h="1" m="1" x="6"/>
        <item h="1" m="1" x="2"/>
        <item h="1" m="1" x="7"/>
        <item h="1" m="1" x="3"/>
        <item h="1" m="1" x="5"/>
        <item h="1" m="1" x="8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7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0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13:Y1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h="1" m="1" x="1"/>
        <item h="1" m="1" x="9"/>
        <item h="1" m="1" x="11"/>
        <item h="1" m="1" x="6"/>
        <item h="1" m="1" x="2"/>
        <item h="1" m="1" x="7"/>
        <item h="1" m="1" x="3"/>
        <item h="1" m="1" x="5"/>
        <item h="1" m="1" x="8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2"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3000000}" name="PivotTable5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8:Y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m="1" x="1"/>
        <item m="1" x="9"/>
        <item h="1" m="1" x="11"/>
        <item h="1" m="1" x="6"/>
        <item h="1" m="1" x="2"/>
        <item h="1" m="1" x="7"/>
        <item h="1" m="1" x="3"/>
        <item h="1" m="1" x="5"/>
        <item h="1" m="1" x="8"/>
        <item h="1" m="1" x="4"/>
        <item h="1"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">
    <format dxfId="7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4000000}" name="PivotTable6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:Y4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showAll="0">
      <items count="13">
        <item x="0"/>
        <item m="1" x="1"/>
        <item m="1" x="9"/>
        <item m="1" x="11"/>
        <item m="1" x="6"/>
        <item m="1" x="2"/>
        <item m="1" x="7"/>
        <item m="1" x="3"/>
        <item m="1" x="5"/>
        <item m="1" x="8"/>
        <item m="1" x="4"/>
        <item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 numFmtId="3"/>
    <dataField name="Sum of CI" fld="10" baseField="0" baseItem="1"/>
    <dataField name="Sum of CMI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PivotTable11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W38:Y39" firstHeaderRow="0" firstDataRow="1" firstDataCol="0" rowPageCount="1" colPageCount="1"/>
  <pivotFields count="19">
    <pivotField dataField="1" showAll="0"/>
    <pivotField showAll="0"/>
    <pivotField showAll="0"/>
    <pivotField showAll="0"/>
    <pivotField showAll="0"/>
    <pivotField showAll="0"/>
    <pivotField numFmtId="20" showAll="0"/>
    <pivotField showAll="0"/>
    <pivotField showAll="0"/>
    <pivotField numFmtId="1" showAll="0"/>
    <pivotField dataField="1" showAll="0"/>
    <pivotField dataField="1" numFmtId="3"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m="1" x="1"/>
        <item m="1" x="9"/>
        <item h="1" m="1" x="11"/>
        <item m="1" x="6"/>
        <item h="1" m="1" x="2"/>
        <item h="1" m="1" x="7"/>
        <item m="1" x="3"/>
        <item m="1" x="5"/>
        <item m="1" x="8"/>
        <item m="1" x="4"/>
        <item m="1" x="10"/>
        <item t="default"/>
      </items>
    </pivotField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17" hier="-1"/>
  </pageFields>
  <dataFields count="3">
    <dataField name="Count of ID" fld="0" subtotal="count" baseField="0" baseItem="0"/>
    <dataField name="Sum of CI" fld="10" baseField="0" baseItem="1"/>
    <dataField name="Sum of CMI" fld="11" baseField="0" baseItem="0"/>
  </dataFields>
  <formats count="10">
    <format dxfId="89">
      <pivotArea outline="0" collapsedLevelsAreSubtotals="1" fieldPosition="0"/>
    </format>
    <format dxfId="88">
      <pivotArea type="all" dataOnly="0" outline="0" fieldPosition="0"/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type="all" dataOnly="0" outline="0" fieldPosition="0"/>
    </format>
    <format dxfId="81">
      <pivotArea outline="0" collapsedLevelsAreSubtotals="1" fieldPosition="0"/>
    </format>
    <format dxfId="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B9A49D-299B-47FC-984E-C3B9B71B8733}" name="PivotTable1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6">
  <location ref="A5:D12" firstHeaderRow="0" firstDataRow="1" firstDataCol="1" rowPageCount="3" colPageCount="1"/>
  <pivotFields count="28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axis="axisRow" showAll="0">
      <items count="23">
        <item m="1" x="14"/>
        <item m="1" x="20"/>
        <item m="1" x="19"/>
        <item m="1" x="21"/>
        <item x="8"/>
        <item x="5"/>
        <item m="1" x="17"/>
        <item m="1" x="18"/>
        <item m="1" x="15"/>
        <item m="1" x="16"/>
        <item x="3"/>
        <item x="4"/>
        <item m="1" x="12"/>
        <item x="6"/>
        <item m="1" x="13"/>
        <item x="2"/>
        <item x="1"/>
        <item x="0"/>
        <item m="1" x="11"/>
        <item m="1" x="10"/>
        <item x="9"/>
        <item x="7"/>
        <item t="default"/>
      </items>
    </pivotField>
    <pivotField showAll="0"/>
    <pivotField showAll="0"/>
    <pivotField axis="axisPage" multipleItemSelectionAllowed="1" showAll="0">
      <items count="11">
        <item x="1"/>
        <item h="1" m="1" x="8"/>
        <item h="1" x="3"/>
        <item h="1" x="0"/>
        <item h="1" x="4"/>
        <item h="1" m="1" x="6"/>
        <item h="1" m="1" x="9"/>
        <item h="1" m="1" x="7"/>
        <item h="1" x="5"/>
        <item h="1" x="2"/>
        <item t="default"/>
      </items>
    </pivotField>
    <pivotField showAll="0"/>
    <pivotField axis="axisPage" multipleItemSelectionAllowed="1" showAll="0">
      <items count="14">
        <item x="0"/>
        <item x="1"/>
        <item x="2"/>
        <item x="3"/>
        <item x="4"/>
        <item h="1" m="1" x="6"/>
        <item h="1" m="1" x="7"/>
        <item h="1" m="1" x="8"/>
        <item h="1" m="1" x="9"/>
        <item h="1" m="1" x="10"/>
        <item h="1" m="1" x="11"/>
        <item h="1" m="1" x="12"/>
        <item x="5"/>
        <item t="default"/>
      </items>
    </pivotField>
    <pivotField axis="axisPage" multipleItemSelectionAllowed="1" showAll="0">
      <items count="9">
        <item h="1" m="1" x="3"/>
        <item h="1" m="1" x="4"/>
        <item h="1" m="1" x="5"/>
        <item h="1" m="1" x="6"/>
        <item h="1" m="1" x="7"/>
        <item x="0"/>
        <item h="1" x="1"/>
        <item h="1" x="2"/>
        <item t="default"/>
      </items>
    </pivotField>
    <pivotField showAll="0"/>
    <pivotField numFmtId="3" showAll="0"/>
    <pivotField numFmtId="3" showAll="0"/>
    <pivotField showAll="0"/>
    <pivotField showAll="0"/>
    <pivotField numFmtId="169" showAll="0"/>
    <pivotField numFmtId="169" showAll="0"/>
  </pivotFields>
  <rowFields count="1">
    <field x="14"/>
  </rowFields>
  <rowItems count="7">
    <i>
      <x v="4"/>
    </i>
    <i>
      <x v="5"/>
    </i>
    <i>
      <x v="10"/>
    </i>
    <i>
      <x v="11"/>
    </i>
    <i>
      <x v="13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19" hier="-1"/>
    <pageField fld="17" hier="-1"/>
    <pageField fld="20" hier="-1"/>
  </pageFields>
  <dataFields count="3">
    <dataField name="Count of ID" fld="0" subtotal="count" baseField="12" baseItem="0"/>
    <dataField name="Sum of CI" fld="10" baseField="0" baseItem="0"/>
    <dataField name="Sum of CMI" fld="11" baseField="0" baseItem="0"/>
  </dataFields>
  <formats count="1">
    <format dxfId="72">
      <pivotArea outline="0" collapsedLevelsAreSubtotals="1" fieldPosition="0"/>
    </format>
  </formats>
  <chartFormats count="2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9" format="3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9" format="4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9" format="5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9" format="6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9" format="7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9" format="9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9" format="11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9" format="16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9" format="17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9" format="18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9" format="19">
      <pivotArea type="data" outline="0" fieldPosition="0">
        <references count="2">
          <reference field="4294967294" count="1" selected="0">
            <x v="1"/>
          </reference>
          <reference field="14" count="1" selected="0">
            <x v="6"/>
          </reference>
        </references>
      </pivotArea>
    </chartFormat>
    <chartFormat chart="9" format="20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9" format="22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9" format="23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9" format="24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9" format="25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9" format="26">
      <pivotArea type="data" outline="0" fieldPosition="0">
        <references count="2">
          <reference field="4294967294" count="1" selected="0">
            <x v="2"/>
          </reference>
          <reference field="14" count="1" selected="0">
            <x v="6"/>
          </reference>
        </references>
      </pivotArea>
    </chartFormat>
    <chartFormat chart="9" format="27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14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0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32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14" format="33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14" format="34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14" format="35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14" format="36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14" format="37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14" format="3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40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4" format="4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14" format="42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14" format="43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14" format="44">
      <pivotArea type="data" outline="0" fieldPosition="0">
        <references count="2">
          <reference field="4294967294" count="1" selected="0">
            <x v="1"/>
          </reference>
          <reference field="14" count="1" selected="0">
            <x v="6"/>
          </reference>
        </references>
      </pivotArea>
    </chartFormat>
    <chartFormat chart="14" format="45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14" format="4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48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14" format="49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14" format="50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14" format="51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14" format="52">
      <pivotArea type="data" outline="0" fieldPosition="0">
        <references count="2">
          <reference field="4294967294" count="1" selected="0">
            <x v="2"/>
          </reference>
          <reference field="14" count="1" selected="0">
            <x v="6"/>
          </reference>
        </references>
      </pivotArea>
    </chartFormat>
    <chartFormat chart="14" format="53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15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6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5" format="57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5" format="58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15" format="59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15" format="60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15" format="61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15" format="62">
      <pivotArea type="data" outline="0" fieldPosition="0">
        <references count="2">
          <reference field="4294967294" count="1" selected="0">
            <x v="0"/>
          </reference>
          <reference field="14" count="1" selected="0">
            <x v="6"/>
          </reference>
        </references>
      </pivotArea>
    </chartFormat>
    <chartFormat chart="15" format="63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15" format="6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66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5" format="67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15" format="68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15" format="69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15" format="70">
      <pivotArea type="data" outline="0" fieldPosition="0">
        <references count="2">
          <reference field="4294967294" count="1" selected="0">
            <x v="1"/>
          </reference>
          <reference field="14" count="1" selected="0">
            <x v="6"/>
          </reference>
        </references>
      </pivotArea>
    </chartFormat>
    <chartFormat chart="15" format="71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15" format="7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74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15" format="75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15" format="76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15" format="77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15" format="78">
      <pivotArea type="data" outline="0" fieldPosition="0">
        <references count="2">
          <reference field="4294967294" count="1" selected="0">
            <x v="2"/>
          </reference>
          <reference field="14" count="1" selected="0">
            <x v="6"/>
          </reference>
        </references>
      </pivotArea>
    </chartFormat>
    <chartFormat chart="15" format="79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24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24" format="40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24" format="4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50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24" format="5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24" format="52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24" format="53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24" format="54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24" format="5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4" format="57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24" format="58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24" format="59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24" format="60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24" format="61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25" format="6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64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5" format="66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5" format="67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25" format="68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25" format="69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25" format="70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25" format="71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25" format="7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78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25" format="79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25" format="80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25" format="81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25" format="82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25" format="8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5" format="85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25" format="86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25" format="87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25" format="88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25" format="89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26" format="3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26" format="40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26" format="4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8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26" format="49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26" format="50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26" format="51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26" format="52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26" format="5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6" format="54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26" format="55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26" format="56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26" format="57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26" format="58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27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60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7" format="6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7" format="62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27" format="63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27" format="64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27" format="65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27" format="66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27" format="7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7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27" format="72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27" format="73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27" format="74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27" format="75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27" format="7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7" format="77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27" format="78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27" format="79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27" format="80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27" format="81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28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38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8" format="39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8" format="40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28" format="41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28" format="42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28" format="43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28" format="44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28" format="4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49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28" format="50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28" format="51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28" format="52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28" format="53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28" format="5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8" format="56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28" format="57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28" format="58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28" format="59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28" format="60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29" format="6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63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9" format="64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9" format="65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  <chartFormat chart="29" format="66">
      <pivotArea type="data" outline="0" fieldPosition="0">
        <references count="2">
          <reference field="4294967294" count="1" selected="0">
            <x v="0"/>
          </reference>
          <reference field="14" count="1" selected="0">
            <x v="3"/>
          </reference>
        </references>
      </pivotArea>
    </chartFormat>
    <chartFormat chart="29" format="67">
      <pivotArea type="data" outline="0" fieldPosition="0">
        <references count="2">
          <reference field="4294967294" count="1" selected="0">
            <x v="0"/>
          </reference>
          <reference field="14" count="1" selected="0">
            <x v="4"/>
          </reference>
        </references>
      </pivotArea>
    </chartFormat>
    <chartFormat chart="29" format="68">
      <pivotArea type="data" outline="0" fieldPosition="0">
        <references count="2">
          <reference field="4294967294" count="1" selected="0">
            <x v="0"/>
          </reference>
          <reference field="14" count="1" selected="0">
            <x v="5"/>
          </reference>
        </references>
      </pivotArea>
    </chartFormat>
    <chartFormat chart="29" format="69">
      <pivotArea type="data" outline="0" fieldPosition="0">
        <references count="2">
          <reference field="4294967294" count="1" selected="0">
            <x v="0"/>
          </reference>
          <reference field="14" count="1" selected="0">
            <x v="8"/>
          </reference>
        </references>
      </pivotArea>
    </chartFormat>
    <chartFormat chart="29" format="7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74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29" format="75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  <chartFormat chart="29" format="76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29" format="77">
      <pivotArea type="data" outline="0" fieldPosition="0">
        <references count="2">
          <reference field="4294967294" count="1" selected="0">
            <x v="1"/>
          </reference>
          <reference field="14" count="1" selected="0">
            <x v="4"/>
          </reference>
        </references>
      </pivotArea>
    </chartFormat>
    <chartFormat chart="29" format="78">
      <pivotArea type="data" outline="0" fieldPosition="0">
        <references count="2">
          <reference field="4294967294" count="1" selected="0">
            <x v="1"/>
          </reference>
          <reference field="14" count="1" selected="0">
            <x v="8"/>
          </reference>
        </references>
      </pivotArea>
    </chartFormat>
    <chartFormat chart="29" format="8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81">
      <pivotArea type="data" outline="0" fieldPosition="0">
        <references count="2">
          <reference field="4294967294" count="1" selected="0">
            <x v="2"/>
          </reference>
          <reference field="14" count="1" selected="0">
            <x v="0"/>
          </reference>
        </references>
      </pivotArea>
    </chartFormat>
    <chartFormat chart="29" format="82">
      <pivotArea type="data" outline="0" fieldPosition="0">
        <references count="2">
          <reference field="4294967294" count="1" selected="0">
            <x v="2"/>
          </reference>
          <reference field="14" count="1" selected="0">
            <x v="1"/>
          </reference>
        </references>
      </pivotArea>
    </chartFormat>
    <chartFormat chart="29" format="83">
      <pivotArea type="data" outline="0" fieldPosition="0">
        <references count="2">
          <reference field="4294967294" count="1" selected="0">
            <x v="2"/>
          </reference>
          <reference field="14" count="1" selected="0">
            <x v="3"/>
          </reference>
        </references>
      </pivotArea>
    </chartFormat>
    <chartFormat chart="29" format="84">
      <pivotArea type="data" outline="0" fieldPosition="0">
        <references count="2">
          <reference field="4294967294" count="1" selected="0">
            <x v="2"/>
          </reference>
          <reference field="14" count="1" selected="0">
            <x v="4"/>
          </reference>
        </references>
      </pivotArea>
    </chartFormat>
    <chartFormat chart="29" format="85">
      <pivotArea type="data" outline="0" fieldPosition="0">
        <references count="2">
          <reference field="4294967294" count="1" selected="0">
            <x v="2"/>
          </reference>
          <reference field="14" count="1" selected="0">
            <x v="8"/>
          </reference>
        </references>
      </pivotArea>
    </chartFormat>
    <chartFormat chart="9" format="37">
      <pivotArea type="data" outline="0" fieldPosition="0">
        <references count="2">
          <reference field="4294967294" count="1" selected="0">
            <x v="0"/>
          </reference>
          <reference field="14" count="1" selected="0">
            <x v="9"/>
          </reference>
        </references>
      </pivotArea>
    </chartFormat>
    <chartFormat chart="9" format="38">
      <pivotArea type="data" outline="0" fieldPosition="0">
        <references count="2">
          <reference field="4294967294" count="1" selected="0">
            <x v="0"/>
          </reference>
          <reference field="14" count="1" selected="0">
            <x v="7"/>
          </reference>
        </references>
      </pivotArea>
    </chartFormat>
    <chartFormat chart="9" format="40">
      <pivotArea type="data" outline="0" fieldPosition="0">
        <references count="2">
          <reference field="4294967294" count="1" selected="0">
            <x v="0"/>
          </reference>
          <reference field="14" count="1" selected="0">
            <x v="10"/>
          </reference>
        </references>
      </pivotArea>
    </chartFormat>
    <chartFormat chart="9" format="4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1"/>
          </reference>
        </references>
      </pivotArea>
    </chartFormat>
    <chartFormat chart="9" format="42">
      <pivotArea type="data" outline="0" fieldPosition="0">
        <references count="2">
          <reference field="4294967294" count="1" selected="0">
            <x v="0"/>
          </reference>
          <reference field="14" count="1" selected="0">
            <x v="15"/>
          </reference>
        </references>
      </pivotArea>
    </chartFormat>
    <chartFormat chart="9" format="43">
      <pivotArea type="data" outline="0" fieldPosition="0">
        <references count="2">
          <reference field="4294967294" count="1" selected="0">
            <x v="0"/>
          </reference>
          <reference field="14" count="1" selected="0">
            <x v="16"/>
          </reference>
        </references>
      </pivotArea>
    </chartFormat>
    <chartFormat chart="9" format="44">
      <pivotArea type="data" outline="0" fieldPosition="0">
        <references count="2">
          <reference field="4294967294" count="1" selected="0">
            <x v="0"/>
          </reference>
          <reference field="14" count="1" selected="0">
            <x v="17"/>
          </reference>
        </references>
      </pivotArea>
    </chartFormat>
    <chartFormat chart="9" format="45">
      <pivotArea type="data" outline="0" fieldPosition="0">
        <references count="2">
          <reference field="4294967294" count="1" selected="0">
            <x v="1"/>
          </reference>
          <reference field="14" count="1" selected="0">
            <x v="5"/>
          </reference>
        </references>
      </pivotArea>
    </chartFormat>
    <chartFormat chart="9" format="46">
      <pivotArea type="data" outline="0" fieldPosition="0">
        <references count="2">
          <reference field="4294967294" count="1" selected="0">
            <x v="1"/>
          </reference>
          <reference field="14" count="1" selected="0">
            <x v="10"/>
          </reference>
        </references>
      </pivotArea>
    </chartFormat>
    <chartFormat chart="9" format="47">
      <pivotArea type="data" outline="0" fieldPosition="0">
        <references count="2">
          <reference field="4294967294" count="1" selected="0">
            <x v="1"/>
          </reference>
          <reference field="14" count="1" selected="0">
            <x v="11"/>
          </reference>
        </references>
      </pivotArea>
    </chartFormat>
    <chartFormat chart="9" format="48">
      <pivotArea type="data" outline="0" fieldPosition="0">
        <references count="2">
          <reference field="4294967294" count="1" selected="0">
            <x v="1"/>
          </reference>
          <reference field="14" count="1" selected="0">
            <x v="15"/>
          </reference>
        </references>
      </pivotArea>
    </chartFormat>
    <chartFormat chart="9" format="49">
      <pivotArea type="data" outline="0" fieldPosition="0">
        <references count="2">
          <reference field="4294967294" count="1" selected="0">
            <x v="1"/>
          </reference>
          <reference field="14" count="1" selected="0">
            <x v="16"/>
          </reference>
        </references>
      </pivotArea>
    </chartFormat>
    <chartFormat chart="9" format="50">
      <pivotArea type="data" outline="0" fieldPosition="0">
        <references count="2">
          <reference field="4294967294" count="1" selected="0">
            <x v="1"/>
          </reference>
          <reference field="14" count="1" selected="0">
            <x v="17"/>
          </reference>
        </references>
      </pivotArea>
    </chartFormat>
    <chartFormat chart="9" format="51">
      <pivotArea type="data" outline="0" fieldPosition="0">
        <references count="2">
          <reference field="4294967294" count="1" selected="0">
            <x v="2"/>
          </reference>
          <reference field="14" count="1" selected="0">
            <x v="5"/>
          </reference>
        </references>
      </pivotArea>
    </chartFormat>
    <chartFormat chart="9" format="52">
      <pivotArea type="data" outline="0" fieldPosition="0">
        <references count="2">
          <reference field="4294967294" count="1" selected="0">
            <x v="2"/>
          </reference>
          <reference field="14" count="1" selected="0">
            <x v="10"/>
          </reference>
        </references>
      </pivotArea>
    </chartFormat>
    <chartFormat chart="9" format="53">
      <pivotArea type="data" outline="0" fieldPosition="0">
        <references count="2">
          <reference field="4294967294" count="1" selected="0">
            <x v="2"/>
          </reference>
          <reference field="14" count="1" selected="0">
            <x v="11"/>
          </reference>
        </references>
      </pivotArea>
    </chartFormat>
    <chartFormat chart="9" format="54">
      <pivotArea type="data" outline="0" fieldPosition="0">
        <references count="2">
          <reference field="4294967294" count="1" selected="0">
            <x v="2"/>
          </reference>
          <reference field="14" count="1" selected="0">
            <x v="15"/>
          </reference>
        </references>
      </pivotArea>
    </chartFormat>
    <chartFormat chart="9" format="55">
      <pivotArea type="data" outline="0" fieldPosition="0">
        <references count="2">
          <reference field="4294967294" count="1" selected="0">
            <x v="2"/>
          </reference>
          <reference field="14" count="1" selected="0">
            <x v="16"/>
          </reference>
        </references>
      </pivotArea>
    </chartFormat>
    <chartFormat chart="9" format="56">
      <pivotArea type="data" outline="0" fieldPosition="0">
        <references count="2">
          <reference field="4294967294" count="1" selected="0">
            <x v="2"/>
          </reference>
          <reference field="14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3AF0A5-C620-4267-9E85-E960BDCB5FD4}" name="PivotTable4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Q57:R60" firstHeaderRow="1" firstDataRow="3" firstDataCol="1" rowPageCount="2" colPageCount="1"/>
  <pivotFields count="29">
    <pivotField showAll="0"/>
    <pivotField axis="axisRow" showAll="0">
      <items count="94">
        <item m="1" x="85"/>
        <item m="1" x="84"/>
        <item m="1" x="75"/>
        <item m="1" x="81"/>
        <item m="1" x="58"/>
        <item m="1" x="68"/>
        <item m="1" x="63"/>
        <item m="1" x="57"/>
        <item m="1" x="71"/>
        <item m="1" x="55"/>
        <item m="1" x="60"/>
        <item m="1" x="59"/>
        <item m="1" x="64"/>
        <item m="1" x="66"/>
        <item m="1" x="67"/>
        <item m="1" x="86"/>
        <item m="1" x="52"/>
        <item m="1" x="72"/>
        <item m="1" x="87"/>
        <item m="1" x="73"/>
        <item m="1" x="80"/>
        <item m="1" x="83"/>
        <item m="1" x="74"/>
        <item m="1" x="54"/>
        <item m="1" x="69"/>
        <item m="1" x="56"/>
        <item m="1" x="82"/>
        <item m="1" x="92"/>
        <item m="1" x="90"/>
        <item m="1" x="88"/>
        <item m="1" x="91"/>
        <item m="1" x="89"/>
        <item m="1" x="65"/>
        <item m="1" x="78"/>
        <item m="1" x="53"/>
        <item m="1" x="76"/>
        <item m="1" x="62"/>
        <item m="1" x="77"/>
        <item m="1" x="50"/>
        <item m="1" x="61"/>
        <item m="1" x="51"/>
        <item m="1" x="79"/>
        <item m="1" x="70"/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axis="axisCol" showAll="0">
      <items count="134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72"/>
        <item x="64"/>
        <item x="65"/>
        <item x="60"/>
        <item x="66"/>
        <item x="71"/>
        <item x="73"/>
        <item x="74"/>
        <item x="67"/>
        <item x="59"/>
        <item x="75"/>
        <item x="68"/>
        <item x="76"/>
        <item x="77"/>
        <item x="61"/>
        <item x="69"/>
        <item x="78"/>
        <item x="70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">
        <item x="7"/>
        <item h="1" m="1" x="9"/>
        <item m="1" x="12"/>
        <item h="1" x="3"/>
        <item x="1"/>
        <item x="0"/>
        <item h="1" m="1" x="11"/>
        <item h="1" m="1" x="13"/>
        <item h="1" m="1" x="14"/>
        <item h="1" x="8"/>
        <item h="1" m="1" x="10"/>
        <item h="1" x="2"/>
        <item h="1" x="4"/>
        <item h="1" x="5"/>
        <item h="1" x="6"/>
        <item t="default"/>
      </items>
    </pivotField>
    <pivotField showAll="0"/>
    <pivotField showAll="0"/>
    <pivotField axis="axisPage" multipleItemSelectionAllowed="1" showAll="0">
      <items count="9">
        <item h="1" x="1"/>
        <item h="1" m="1" x="3"/>
        <item h="1" m="1" x="4"/>
        <item h="1" m="1" x="5"/>
        <item h="1" m="1" x="6"/>
        <item m="1" x="7"/>
        <item h="1" x="2"/>
        <item h="1"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1">
    <i t="grand">
      <x/>
    </i>
  </rowItems>
  <colFields count="2">
    <field x="28"/>
    <field x="2"/>
  </colFields>
  <colItems count="1">
    <i t="grand">
      <x/>
    </i>
  </colItems>
  <pageFields count="2">
    <pageField fld="17" hier="-1"/>
    <pageField fld="20" hier="-1"/>
  </pageFields>
  <dataFields count="1">
    <dataField name="Sum of FEEDER SAIFI" fld="24" baseField="1" baseItem="26" numFmtId="2"/>
  </dataFields>
  <formats count="1">
    <format dxfId="6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EF01B6-4F85-48EB-A5A5-9F0521E2FDF4}" name="PivotTable1" cacheId="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B7" firstHeaderRow="1" firstDataRow="3" firstDataCol="1" rowPageCount="2" colPageCount="1"/>
  <pivotFields count="29">
    <pivotField showAll="0"/>
    <pivotField axis="axisRow" showAll="0">
      <items count="94">
        <item m="1" x="85"/>
        <item m="1" x="84"/>
        <item m="1" x="75"/>
        <item m="1" x="81"/>
        <item m="1" x="58"/>
        <item m="1" x="68"/>
        <item m="1" x="63"/>
        <item m="1" x="57"/>
        <item m="1" x="71"/>
        <item m="1" x="55"/>
        <item m="1" x="60"/>
        <item m="1" x="59"/>
        <item m="1" x="64"/>
        <item m="1" x="66"/>
        <item m="1" x="67"/>
        <item m="1" x="86"/>
        <item m="1" x="52"/>
        <item m="1" x="72"/>
        <item m="1" x="87"/>
        <item m="1" x="73"/>
        <item m="1" x="80"/>
        <item m="1" x="83"/>
        <item m="1" x="74"/>
        <item m="1" x="54"/>
        <item m="1" x="69"/>
        <item m="1" x="56"/>
        <item m="1" x="82"/>
        <item m="1" x="92"/>
        <item m="1" x="90"/>
        <item m="1" x="88"/>
        <item m="1" x="91"/>
        <item m="1" x="89"/>
        <item m="1" x="65"/>
        <item m="1" x="78"/>
        <item m="1" x="53"/>
        <item m="1" x="76"/>
        <item m="1" x="62"/>
        <item m="1" x="77"/>
        <item m="1" x="50"/>
        <item m="1" x="61"/>
        <item m="1" x="51"/>
        <item m="1" x="79"/>
        <item m="1" x="70"/>
        <item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axis="axisCol" showAll="0">
      <items count="134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72"/>
        <item x="64"/>
        <item x="65"/>
        <item x="60"/>
        <item x="66"/>
        <item x="71"/>
        <item x="73"/>
        <item x="74"/>
        <item x="67"/>
        <item x="59"/>
        <item x="75"/>
        <item x="68"/>
        <item x="76"/>
        <item x="77"/>
        <item x="61"/>
        <item x="69"/>
        <item x="78"/>
        <item x="70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32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">
        <item x="7"/>
        <item h="1" m="1" x="9"/>
        <item m="1" x="12"/>
        <item h="1" x="3"/>
        <item x="1"/>
        <item x="0"/>
        <item h="1" m="1" x="11"/>
        <item h="1" m="1" x="13"/>
        <item h="1" m="1" x="14"/>
        <item h="1" x="8"/>
        <item h="1" m="1" x="10"/>
        <item h="1" x="2"/>
        <item h="1" x="4"/>
        <item h="1" x="5"/>
        <item h="1" x="6"/>
        <item t="default"/>
      </items>
    </pivotField>
    <pivotField showAll="0"/>
    <pivotField showAll="0"/>
    <pivotField axis="axisPage" multipleItemSelectionAllowed="1" showAll="0">
      <items count="9">
        <item h="1" x="1"/>
        <item m="1" x="3"/>
        <item m="1" x="4"/>
        <item m="1" x="5"/>
        <item m="1" x="6"/>
        <item m="1" x="7"/>
        <item h="1" x="2"/>
        <item h="1"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1">
    <i t="grand">
      <x/>
    </i>
  </rowItems>
  <colFields count="2">
    <field x="28"/>
    <field x="2"/>
  </colFields>
  <colItems count="1">
    <i t="grand">
      <x/>
    </i>
  </colItems>
  <pageFields count="2">
    <pageField fld="17" hier="-1"/>
    <pageField fld="20" hier="-1"/>
  </pageFields>
  <dataFields count="1">
    <dataField name="Sum of FEEDER SAIDI" fld="25" baseField="1" baseItem="0" numFmtId="17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MS Access Database" connectionId="1" xr16:uid="{00000000-0016-0000-0400-000000000000}" autoFormatId="16" applyNumberFormats="0" applyBorderFormats="0" applyFontFormats="1" applyPatternFormats="1" applyAlignmentFormats="0" applyWidthHeightFormats="0">
  <queryTableRefresh nextId="8">
    <queryTableFields count="7">
      <queryTableField id="1" name="Exclusions"/>
      <queryTableField id="2" name="Period Type"/>
      <queryTableField id="3" name="Year"/>
      <queryTableField id="4" name="Period Value"/>
      <queryTableField id="5" name="SAIFI"/>
      <queryTableField id="6" name="SAIDI"/>
      <queryTableField id="7" name="CAIDI"/>
    </queryTableFields>
  </queryTableRefresh>
</queryTable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U56" totalsRowShown="0" headerRowDxfId="71" headerRowBorderDxfId="70" tableBorderDxfId="69">
  <autoFilter ref="A1:U56" xr:uid="{00000000-0009-0000-0100-000001000000}"/>
  <tableColumns count="21">
    <tableColumn id="1" xr3:uid="{00000000-0010-0000-0000-000001000000}" name="Feeder"/>
    <tableColumn id="2" xr3:uid="{00000000-0010-0000-0000-000002000000}" name="Date"/>
    <tableColumn id="3" xr3:uid="{00000000-0010-0000-0000-000003000000}" name="Quarter"/>
    <tableColumn id="4" xr3:uid="{00000000-0010-0000-0000-000004000000}" name="From"/>
    <tableColumn id="5" xr3:uid="{00000000-0010-0000-0000-000005000000}" name="To"/>
    <tableColumn id="6" xr3:uid="{00000000-0010-0000-0000-000006000000}" name="Elapsed"/>
    <tableColumn id="7" xr3:uid="{00000000-0010-0000-0000-000007000000}" name="Hr"/>
    <tableColumn id="8" xr3:uid="{00000000-0010-0000-0000-000008000000}" name="Min"/>
    <tableColumn id="9" xr3:uid="{00000000-0010-0000-0000-000009000000}" name="Duration"/>
    <tableColumn id="10" xr3:uid="{00000000-0010-0000-0000-00000A000000}" name="CI"/>
    <tableColumn id="11" xr3:uid="{00000000-0010-0000-0000-00000B000000}" name="CMI"/>
    <tableColumn id="12" xr3:uid="{00000000-0010-0000-0000-00000C000000}" name="Town"/>
    <tableColumn id="13" xr3:uid="{00000000-0010-0000-0000-00000D000000}" name="Comments" dataDxfId="68">
      <calculatedColumnFormula>UPPER(Table1[[#This Row],[Town]])</calculatedColumnFormula>
    </tableColumn>
    <tableColumn id="14" xr3:uid="{00000000-0010-0000-0000-00000E000000}" name="Cause"/>
    <tableColumn id="15" xr3:uid="{00000000-0010-0000-0000-00000F000000}" name="E2_Exclusion"/>
    <tableColumn id="16" xr3:uid="{00000000-0010-0000-0000-000010000000}" name="Wind"/>
    <tableColumn id="17" xr3:uid="{00000000-0010-0000-0000-000011000000}" name="Weather"/>
    <tableColumn id="18" xr3:uid="{00000000-0010-0000-0000-000012000000}" name="Follow Up Required?"/>
    <tableColumn id="19" xr3:uid="{00000000-0010-0000-0000-000013000000}" name="District"/>
    <tableColumn id="20" xr3:uid="{00000000-0010-0000-0000-000014000000}" name="Legacy Feeder"/>
    <tableColumn id="21" xr3:uid="{DB0B88BA-8730-4556-9EBD-49260F7CE75D}" name="Column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4.xml"/><Relationship Id="rId3" Type="http://schemas.openxmlformats.org/officeDocument/2006/relationships/pivotTable" Target="../pivotTables/pivotTable59.xml"/><Relationship Id="rId7" Type="http://schemas.openxmlformats.org/officeDocument/2006/relationships/pivotTable" Target="../pivotTables/pivotTable63.xml"/><Relationship Id="rId2" Type="http://schemas.openxmlformats.org/officeDocument/2006/relationships/pivotTable" Target="../pivotTables/pivotTable58.xml"/><Relationship Id="rId1" Type="http://schemas.openxmlformats.org/officeDocument/2006/relationships/pivotTable" Target="../pivotTables/pivotTable57.xml"/><Relationship Id="rId6" Type="http://schemas.openxmlformats.org/officeDocument/2006/relationships/pivotTable" Target="../pivotTables/pivotTable62.xml"/><Relationship Id="rId11" Type="http://schemas.openxmlformats.org/officeDocument/2006/relationships/comments" Target="../comments8.xml"/><Relationship Id="rId5" Type="http://schemas.openxmlformats.org/officeDocument/2006/relationships/pivotTable" Target="../pivotTables/pivotTable61.xml"/><Relationship Id="rId10" Type="http://schemas.openxmlformats.org/officeDocument/2006/relationships/vmlDrawing" Target="../drawings/vmlDrawing8.vml"/><Relationship Id="rId4" Type="http://schemas.openxmlformats.org/officeDocument/2006/relationships/pivotTable" Target="../pivotTables/pivotTable60.xml"/><Relationship Id="rId9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72.xml"/><Relationship Id="rId3" Type="http://schemas.openxmlformats.org/officeDocument/2006/relationships/pivotTable" Target="../pivotTables/pivotTable67.xml"/><Relationship Id="rId7" Type="http://schemas.openxmlformats.org/officeDocument/2006/relationships/pivotTable" Target="../pivotTables/pivotTable71.xml"/><Relationship Id="rId2" Type="http://schemas.openxmlformats.org/officeDocument/2006/relationships/pivotTable" Target="../pivotTables/pivotTable66.xml"/><Relationship Id="rId1" Type="http://schemas.openxmlformats.org/officeDocument/2006/relationships/pivotTable" Target="../pivotTables/pivotTable65.xml"/><Relationship Id="rId6" Type="http://schemas.openxmlformats.org/officeDocument/2006/relationships/pivotTable" Target="../pivotTables/pivotTable70.xml"/><Relationship Id="rId11" Type="http://schemas.openxmlformats.org/officeDocument/2006/relationships/comments" Target="../comments9.xml"/><Relationship Id="rId5" Type="http://schemas.openxmlformats.org/officeDocument/2006/relationships/pivotTable" Target="../pivotTables/pivotTable69.xml"/><Relationship Id="rId10" Type="http://schemas.openxmlformats.org/officeDocument/2006/relationships/vmlDrawing" Target="../drawings/vmlDrawing9.vml"/><Relationship Id="rId4" Type="http://schemas.openxmlformats.org/officeDocument/2006/relationships/pivotTable" Target="../pivotTables/pivotTable68.xml"/><Relationship Id="rId9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0.xml"/><Relationship Id="rId3" Type="http://schemas.openxmlformats.org/officeDocument/2006/relationships/pivotTable" Target="../pivotTables/pivotTable75.xml"/><Relationship Id="rId7" Type="http://schemas.openxmlformats.org/officeDocument/2006/relationships/pivotTable" Target="../pivotTables/pivotTable79.xml"/><Relationship Id="rId2" Type="http://schemas.openxmlformats.org/officeDocument/2006/relationships/pivotTable" Target="../pivotTables/pivotTable74.xml"/><Relationship Id="rId1" Type="http://schemas.openxmlformats.org/officeDocument/2006/relationships/pivotTable" Target="../pivotTables/pivotTable73.xml"/><Relationship Id="rId6" Type="http://schemas.openxmlformats.org/officeDocument/2006/relationships/pivotTable" Target="../pivotTables/pivotTable78.xml"/><Relationship Id="rId11" Type="http://schemas.openxmlformats.org/officeDocument/2006/relationships/comments" Target="../comments10.xml"/><Relationship Id="rId5" Type="http://schemas.openxmlformats.org/officeDocument/2006/relationships/pivotTable" Target="../pivotTables/pivotTable77.xml"/><Relationship Id="rId10" Type="http://schemas.openxmlformats.org/officeDocument/2006/relationships/vmlDrawing" Target="../drawings/vmlDrawing10.vml"/><Relationship Id="rId4" Type="http://schemas.openxmlformats.org/officeDocument/2006/relationships/pivotTable" Target="../pivotTables/pivotTable76.xml"/><Relationship Id="rId9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8.xml"/><Relationship Id="rId3" Type="http://schemas.openxmlformats.org/officeDocument/2006/relationships/pivotTable" Target="../pivotTables/pivotTable83.xml"/><Relationship Id="rId7" Type="http://schemas.openxmlformats.org/officeDocument/2006/relationships/pivotTable" Target="../pivotTables/pivotTable87.xml"/><Relationship Id="rId2" Type="http://schemas.openxmlformats.org/officeDocument/2006/relationships/pivotTable" Target="../pivotTables/pivotTable82.xml"/><Relationship Id="rId1" Type="http://schemas.openxmlformats.org/officeDocument/2006/relationships/pivotTable" Target="../pivotTables/pivotTable81.xml"/><Relationship Id="rId6" Type="http://schemas.openxmlformats.org/officeDocument/2006/relationships/pivotTable" Target="../pivotTables/pivotTable86.xml"/><Relationship Id="rId11" Type="http://schemas.openxmlformats.org/officeDocument/2006/relationships/comments" Target="../comments11.xml"/><Relationship Id="rId5" Type="http://schemas.openxmlformats.org/officeDocument/2006/relationships/pivotTable" Target="../pivotTables/pivotTable85.xml"/><Relationship Id="rId10" Type="http://schemas.openxmlformats.org/officeDocument/2006/relationships/vmlDrawing" Target="../drawings/vmlDrawing11.vml"/><Relationship Id="rId4" Type="http://schemas.openxmlformats.org/officeDocument/2006/relationships/pivotTable" Target="../pivotTables/pivotTable84.xml"/><Relationship Id="rId9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6.xml"/><Relationship Id="rId3" Type="http://schemas.openxmlformats.org/officeDocument/2006/relationships/pivotTable" Target="../pivotTables/pivotTable91.xml"/><Relationship Id="rId7" Type="http://schemas.openxmlformats.org/officeDocument/2006/relationships/pivotTable" Target="../pivotTables/pivotTable95.xml"/><Relationship Id="rId2" Type="http://schemas.openxmlformats.org/officeDocument/2006/relationships/pivotTable" Target="../pivotTables/pivotTable90.xml"/><Relationship Id="rId1" Type="http://schemas.openxmlformats.org/officeDocument/2006/relationships/pivotTable" Target="../pivotTables/pivotTable89.xml"/><Relationship Id="rId6" Type="http://schemas.openxmlformats.org/officeDocument/2006/relationships/pivotTable" Target="../pivotTables/pivotTable94.xml"/><Relationship Id="rId11" Type="http://schemas.openxmlformats.org/officeDocument/2006/relationships/comments" Target="../comments12.xml"/><Relationship Id="rId5" Type="http://schemas.openxmlformats.org/officeDocument/2006/relationships/pivotTable" Target="../pivotTables/pivotTable93.xml"/><Relationship Id="rId10" Type="http://schemas.openxmlformats.org/officeDocument/2006/relationships/vmlDrawing" Target="../drawings/vmlDrawing12.vml"/><Relationship Id="rId4" Type="http://schemas.openxmlformats.org/officeDocument/2006/relationships/pivotTable" Target="../pivotTables/pivotTable92.xml"/><Relationship Id="rId9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9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0.xml"/><Relationship Id="rId2" Type="http://schemas.openxmlformats.org/officeDocument/2006/relationships/pivotTable" Target="../pivotTables/pivotTable99.xml"/><Relationship Id="rId1" Type="http://schemas.openxmlformats.org/officeDocument/2006/relationships/pivotTable" Target="../pivotTables/pivotTable98.xm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4.bin"/><Relationship Id="rId4" Type="http://schemas.openxmlformats.org/officeDocument/2006/relationships/pivotTable" Target="../pivotTables/pivotTable10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0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comments" Target="../comments1.xml"/><Relationship Id="rId5" Type="http://schemas.openxmlformats.org/officeDocument/2006/relationships/pivotTable" Target="../pivotTables/pivotTable5.xml"/><Relationship Id="rId10" Type="http://schemas.openxmlformats.org/officeDocument/2006/relationships/vmlDrawing" Target="../drawings/vmlDrawing1.v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6.xml"/><Relationship Id="rId3" Type="http://schemas.openxmlformats.org/officeDocument/2006/relationships/pivotTable" Target="../pivotTables/pivotTable11.xml"/><Relationship Id="rId7" Type="http://schemas.openxmlformats.org/officeDocument/2006/relationships/pivotTable" Target="../pivotTables/pivotTable1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pivotTable" Target="../pivotTables/pivotTable14.xml"/><Relationship Id="rId11" Type="http://schemas.openxmlformats.org/officeDocument/2006/relationships/comments" Target="../comments2.xml"/><Relationship Id="rId5" Type="http://schemas.openxmlformats.org/officeDocument/2006/relationships/pivotTable" Target="../pivotTables/pivotTable13.xml"/><Relationship Id="rId10" Type="http://schemas.openxmlformats.org/officeDocument/2006/relationships/vmlDrawing" Target="../drawings/vmlDrawing2.vml"/><Relationship Id="rId4" Type="http://schemas.openxmlformats.org/officeDocument/2006/relationships/pivotTable" Target="../pivotTables/pivotTable12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4.xml"/><Relationship Id="rId3" Type="http://schemas.openxmlformats.org/officeDocument/2006/relationships/pivotTable" Target="../pivotTables/pivotTable19.xml"/><Relationship Id="rId7" Type="http://schemas.openxmlformats.org/officeDocument/2006/relationships/pivotTable" Target="../pivotTables/pivotTable23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6" Type="http://schemas.openxmlformats.org/officeDocument/2006/relationships/pivotTable" Target="../pivotTables/pivotTable22.xml"/><Relationship Id="rId11" Type="http://schemas.openxmlformats.org/officeDocument/2006/relationships/comments" Target="../comments3.xml"/><Relationship Id="rId5" Type="http://schemas.openxmlformats.org/officeDocument/2006/relationships/pivotTable" Target="../pivotTables/pivotTable21.xml"/><Relationship Id="rId10" Type="http://schemas.openxmlformats.org/officeDocument/2006/relationships/vmlDrawing" Target="../drawings/vmlDrawing3.vml"/><Relationship Id="rId4" Type="http://schemas.openxmlformats.org/officeDocument/2006/relationships/pivotTable" Target="../pivotTables/pivotTable20.xm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2.xml"/><Relationship Id="rId3" Type="http://schemas.openxmlformats.org/officeDocument/2006/relationships/pivotTable" Target="../pivotTables/pivotTable27.xml"/><Relationship Id="rId7" Type="http://schemas.openxmlformats.org/officeDocument/2006/relationships/pivotTable" Target="../pivotTables/pivotTable31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6" Type="http://schemas.openxmlformats.org/officeDocument/2006/relationships/pivotTable" Target="../pivotTables/pivotTable30.xml"/><Relationship Id="rId11" Type="http://schemas.openxmlformats.org/officeDocument/2006/relationships/comments" Target="../comments4.xml"/><Relationship Id="rId5" Type="http://schemas.openxmlformats.org/officeDocument/2006/relationships/pivotTable" Target="../pivotTables/pivotTable29.xml"/><Relationship Id="rId10" Type="http://schemas.openxmlformats.org/officeDocument/2006/relationships/vmlDrawing" Target="../drawings/vmlDrawing4.vml"/><Relationship Id="rId4" Type="http://schemas.openxmlformats.org/officeDocument/2006/relationships/pivotTable" Target="../pivotTables/pivotTable28.xm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0.xml"/><Relationship Id="rId3" Type="http://schemas.openxmlformats.org/officeDocument/2006/relationships/pivotTable" Target="../pivotTables/pivotTable35.xml"/><Relationship Id="rId7" Type="http://schemas.openxmlformats.org/officeDocument/2006/relationships/pivotTable" Target="../pivotTables/pivotTable39.xml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6" Type="http://schemas.openxmlformats.org/officeDocument/2006/relationships/pivotTable" Target="../pivotTables/pivotTable38.xml"/><Relationship Id="rId11" Type="http://schemas.openxmlformats.org/officeDocument/2006/relationships/comments" Target="../comments5.xml"/><Relationship Id="rId5" Type="http://schemas.openxmlformats.org/officeDocument/2006/relationships/pivotTable" Target="../pivotTables/pivotTable37.xml"/><Relationship Id="rId10" Type="http://schemas.openxmlformats.org/officeDocument/2006/relationships/vmlDrawing" Target="../drawings/vmlDrawing5.vml"/><Relationship Id="rId4" Type="http://schemas.openxmlformats.org/officeDocument/2006/relationships/pivotTable" Target="../pivotTables/pivotTable36.xml"/><Relationship Id="rId9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8.xml"/><Relationship Id="rId3" Type="http://schemas.openxmlformats.org/officeDocument/2006/relationships/pivotTable" Target="../pivotTables/pivotTable43.xml"/><Relationship Id="rId7" Type="http://schemas.openxmlformats.org/officeDocument/2006/relationships/pivotTable" Target="../pivotTables/pivotTable47.xml"/><Relationship Id="rId2" Type="http://schemas.openxmlformats.org/officeDocument/2006/relationships/pivotTable" Target="../pivotTables/pivotTable42.xml"/><Relationship Id="rId1" Type="http://schemas.openxmlformats.org/officeDocument/2006/relationships/pivotTable" Target="../pivotTables/pivotTable41.xml"/><Relationship Id="rId6" Type="http://schemas.openxmlformats.org/officeDocument/2006/relationships/pivotTable" Target="../pivotTables/pivotTable46.xml"/><Relationship Id="rId11" Type="http://schemas.openxmlformats.org/officeDocument/2006/relationships/comments" Target="../comments6.xml"/><Relationship Id="rId5" Type="http://schemas.openxmlformats.org/officeDocument/2006/relationships/pivotTable" Target="../pivotTables/pivotTable45.xml"/><Relationship Id="rId10" Type="http://schemas.openxmlformats.org/officeDocument/2006/relationships/vmlDrawing" Target="../drawings/vmlDrawing6.vml"/><Relationship Id="rId4" Type="http://schemas.openxmlformats.org/officeDocument/2006/relationships/pivotTable" Target="../pivotTables/pivotTable44.xml"/><Relationship Id="rId9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6.xml"/><Relationship Id="rId3" Type="http://schemas.openxmlformats.org/officeDocument/2006/relationships/pivotTable" Target="../pivotTables/pivotTable51.xml"/><Relationship Id="rId7" Type="http://schemas.openxmlformats.org/officeDocument/2006/relationships/pivotTable" Target="../pivotTables/pivotTable55.xml"/><Relationship Id="rId2" Type="http://schemas.openxmlformats.org/officeDocument/2006/relationships/pivotTable" Target="../pivotTables/pivotTable50.xml"/><Relationship Id="rId1" Type="http://schemas.openxmlformats.org/officeDocument/2006/relationships/pivotTable" Target="../pivotTables/pivotTable49.xml"/><Relationship Id="rId6" Type="http://schemas.openxmlformats.org/officeDocument/2006/relationships/pivotTable" Target="../pivotTables/pivotTable54.xml"/><Relationship Id="rId11" Type="http://schemas.openxmlformats.org/officeDocument/2006/relationships/comments" Target="../comments7.xml"/><Relationship Id="rId5" Type="http://schemas.openxmlformats.org/officeDocument/2006/relationships/pivotTable" Target="../pivotTables/pivotTable53.xml"/><Relationship Id="rId10" Type="http://schemas.openxmlformats.org/officeDocument/2006/relationships/vmlDrawing" Target="../drawings/vmlDrawing7.vml"/><Relationship Id="rId4" Type="http://schemas.openxmlformats.org/officeDocument/2006/relationships/pivotTable" Target="../pivotTables/pivotTable52.xml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79"/>
  <sheetViews>
    <sheetView topLeftCell="A22" zoomScale="40" zoomScaleNormal="40" workbookViewId="0">
      <selection activeCell="E65" sqref="E65"/>
    </sheetView>
  </sheetViews>
  <sheetFormatPr defaultRowHeight="15" x14ac:dyDescent="0.25"/>
  <cols>
    <col min="1" max="1" width="14.140625" bestFit="1" customWidth="1"/>
    <col min="2" max="2" width="10.42578125" customWidth="1"/>
    <col min="3" max="3" width="10.85546875" bestFit="1" customWidth="1"/>
    <col min="4" max="4" width="17.5703125" bestFit="1" customWidth="1"/>
    <col min="5" max="5" width="21.42578125" bestFit="1" customWidth="1"/>
    <col min="6" max="6" width="16.5703125" bestFit="1" customWidth="1"/>
    <col min="7" max="7" width="20.42578125" bestFit="1" customWidth="1"/>
    <col min="8" max="8" width="21.5703125" bestFit="1" customWidth="1"/>
    <col min="9" max="9" width="20.85546875" bestFit="1" customWidth="1"/>
    <col min="10" max="10" width="38.140625" bestFit="1" customWidth="1"/>
    <col min="11" max="11" width="9.140625" customWidth="1"/>
  </cols>
  <sheetData>
    <row r="1" spans="1:10" ht="17.25" hidden="1" thickTop="1" thickBot="1" x14ac:dyDescent="0.3">
      <c r="A1" s="69" t="s">
        <v>0</v>
      </c>
      <c r="B1" s="24" t="s">
        <v>1</v>
      </c>
      <c r="C1" s="25" t="s">
        <v>2</v>
      </c>
      <c r="D1" s="25" t="s">
        <v>3</v>
      </c>
      <c r="E1" s="25" t="s">
        <v>5</v>
      </c>
      <c r="F1" s="26" t="s">
        <v>4</v>
      </c>
      <c r="G1" s="27" t="s">
        <v>6</v>
      </c>
      <c r="H1" s="48"/>
      <c r="I1" s="48"/>
      <c r="J1" s="85" t="s">
        <v>87</v>
      </c>
    </row>
    <row r="2" spans="1:10" hidden="1" x14ac:dyDescent="0.25">
      <c r="A2" s="3">
        <v>2000</v>
      </c>
      <c r="B2" s="44">
        <v>53328</v>
      </c>
      <c r="C2" s="45">
        <v>3683689</v>
      </c>
      <c r="D2" s="1">
        <v>1.42</v>
      </c>
      <c r="E2" s="8">
        <v>0</v>
      </c>
      <c r="F2" s="1">
        <v>98.02</v>
      </c>
      <c r="G2" s="7">
        <v>0</v>
      </c>
      <c r="H2" s="8"/>
      <c r="I2" s="8"/>
    </row>
    <row r="3" spans="1:10" hidden="1" x14ac:dyDescent="0.25">
      <c r="A3" s="4">
        <v>2001</v>
      </c>
      <c r="B3" s="44">
        <v>92647</v>
      </c>
      <c r="C3" s="45">
        <v>6629840</v>
      </c>
      <c r="D3" s="1">
        <v>2.44</v>
      </c>
      <c r="E3" s="8">
        <v>0</v>
      </c>
      <c r="F3" s="1">
        <v>174.29</v>
      </c>
      <c r="G3" s="7">
        <v>0</v>
      </c>
      <c r="H3" s="8"/>
      <c r="I3" s="8"/>
    </row>
    <row r="4" spans="1:10" hidden="1" x14ac:dyDescent="0.25">
      <c r="A4" s="4">
        <v>2002</v>
      </c>
      <c r="B4" s="44">
        <v>69139</v>
      </c>
      <c r="C4" s="45">
        <v>5947725</v>
      </c>
      <c r="D4" s="1">
        <v>1.8</v>
      </c>
      <c r="E4" s="8">
        <v>0</v>
      </c>
      <c r="F4" s="1">
        <v>154.75</v>
      </c>
      <c r="G4" s="7">
        <v>0</v>
      </c>
      <c r="H4" s="8"/>
      <c r="I4" s="8"/>
    </row>
    <row r="5" spans="1:10" hidden="1" x14ac:dyDescent="0.25">
      <c r="A5" s="4">
        <v>2003</v>
      </c>
      <c r="B5" s="44">
        <v>60739</v>
      </c>
      <c r="C5" s="45">
        <v>5686958</v>
      </c>
      <c r="D5" s="1">
        <v>1.57</v>
      </c>
      <c r="E5" s="8">
        <v>0</v>
      </c>
      <c r="F5" s="1">
        <v>145.72999999999999</v>
      </c>
      <c r="G5" s="7">
        <v>0</v>
      </c>
      <c r="H5" s="8"/>
      <c r="I5" s="8"/>
    </row>
    <row r="6" spans="1:10" hidden="1" x14ac:dyDescent="0.25">
      <c r="A6" s="4">
        <v>2004</v>
      </c>
      <c r="B6" s="44">
        <v>59169</v>
      </c>
      <c r="C6" s="45">
        <v>4867092</v>
      </c>
      <c r="D6" s="1">
        <v>1.49</v>
      </c>
      <c r="E6" s="13">
        <f>(+D6+D5+D4+D3+D2)/5</f>
        <v>1.7440000000000002</v>
      </c>
      <c r="F6" s="1">
        <v>122.78</v>
      </c>
      <c r="G6" s="2">
        <f>(+F6+F5+F4+F3+F2)/5</f>
        <v>139.11399999999998</v>
      </c>
      <c r="H6" s="13"/>
      <c r="I6" s="13"/>
    </row>
    <row r="7" spans="1:10" hidden="1" x14ac:dyDescent="0.25">
      <c r="A7" s="4">
        <v>2005</v>
      </c>
      <c r="B7" s="44">
        <v>72356</v>
      </c>
      <c r="C7" s="45">
        <v>8667063</v>
      </c>
      <c r="D7" s="1">
        <v>1.8</v>
      </c>
      <c r="E7" s="13">
        <f t="shared" ref="E7:E14" si="0">(+D7+D6+D5+D4+D3)/5</f>
        <v>1.8199999999999998</v>
      </c>
      <c r="F7" s="1">
        <v>215.56</v>
      </c>
      <c r="G7" s="2">
        <f t="shared" ref="G7:G14" si="1">(+F7+F6+F5+F4+F3)/5</f>
        <v>162.62200000000001</v>
      </c>
      <c r="H7" s="13"/>
      <c r="I7" s="13"/>
    </row>
    <row r="8" spans="1:10" hidden="1" x14ac:dyDescent="0.25">
      <c r="A8" s="4">
        <v>2006</v>
      </c>
      <c r="B8" s="44">
        <v>94190</v>
      </c>
      <c r="C8" s="45">
        <v>12251231</v>
      </c>
      <c r="D8" s="1">
        <v>2.37</v>
      </c>
      <c r="E8" s="13">
        <f t="shared" si="0"/>
        <v>1.8060000000000003</v>
      </c>
      <c r="F8" s="1">
        <v>308.42</v>
      </c>
      <c r="G8" s="2">
        <f t="shared" si="1"/>
        <v>189.44800000000001</v>
      </c>
      <c r="H8" s="13"/>
      <c r="I8" s="13"/>
    </row>
    <row r="9" spans="1:10" hidden="1" x14ac:dyDescent="0.25">
      <c r="A9" s="4">
        <v>2007</v>
      </c>
      <c r="B9" s="44">
        <v>97553</v>
      </c>
      <c r="C9" s="45">
        <v>9538500</v>
      </c>
      <c r="D9" s="1">
        <v>2.4900000000000002</v>
      </c>
      <c r="E9" s="13">
        <f t="shared" si="0"/>
        <v>1.9440000000000002</v>
      </c>
      <c r="F9" s="1">
        <v>243.05</v>
      </c>
      <c r="G9" s="2">
        <f t="shared" si="1"/>
        <v>207.108</v>
      </c>
      <c r="H9" s="13"/>
      <c r="I9" s="13"/>
    </row>
    <row r="10" spans="1:10" hidden="1" x14ac:dyDescent="0.25">
      <c r="A10" s="4">
        <v>2008</v>
      </c>
      <c r="B10" s="44">
        <v>83027</v>
      </c>
      <c r="C10" s="45">
        <v>9542625</v>
      </c>
      <c r="D10" s="1">
        <v>2.04</v>
      </c>
      <c r="E10" s="13">
        <f t="shared" si="0"/>
        <v>2.0380000000000003</v>
      </c>
      <c r="F10" s="1">
        <v>234.79</v>
      </c>
      <c r="G10" s="2">
        <f t="shared" si="1"/>
        <v>224.92</v>
      </c>
      <c r="H10" s="13"/>
      <c r="I10" s="13"/>
    </row>
    <row r="11" spans="1:10" hidden="1" x14ac:dyDescent="0.25">
      <c r="A11" s="4">
        <v>2009</v>
      </c>
      <c r="B11" s="44">
        <v>78037</v>
      </c>
      <c r="C11" s="45">
        <v>7613909</v>
      </c>
      <c r="D11" s="1">
        <v>1.92</v>
      </c>
      <c r="E11" s="13">
        <f t="shared" si="0"/>
        <v>2.1240000000000001</v>
      </c>
      <c r="F11" s="1">
        <v>186.91</v>
      </c>
      <c r="G11" s="2">
        <f t="shared" si="1"/>
        <v>237.74600000000001</v>
      </c>
      <c r="H11" s="13"/>
      <c r="I11" s="13"/>
    </row>
    <row r="12" spans="1:10" hidden="1" x14ac:dyDescent="0.25">
      <c r="A12" s="4">
        <v>2010</v>
      </c>
      <c r="B12" s="44">
        <v>55636</v>
      </c>
      <c r="C12" s="45">
        <v>6536445</v>
      </c>
      <c r="D12" s="1">
        <v>1.34</v>
      </c>
      <c r="E12" s="13">
        <f t="shared" si="0"/>
        <v>2.032</v>
      </c>
      <c r="F12" s="1">
        <v>157.76</v>
      </c>
      <c r="G12" s="2">
        <f t="shared" si="1"/>
        <v>226.18600000000001</v>
      </c>
      <c r="H12" s="13"/>
      <c r="I12" s="13"/>
    </row>
    <row r="13" spans="1:10" hidden="1" x14ac:dyDescent="0.25">
      <c r="A13" s="4">
        <v>2011</v>
      </c>
      <c r="B13" s="44">
        <v>61728</v>
      </c>
      <c r="C13" s="45">
        <v>6803781</v>
      </c>
      <c r="D13" s="1">
        <v>1.49</v>
      </c>
      <c r="E13" s="13">
        <f t="shared" si="0"/>
        <v>1.8560000000000003</v>
      </c>
      <c r="F13" s="1">
        <v>163.76</v>
      </c>
      <c r="G13" s="2">
        <f t="shared" si="1"/>
        <v>197.25399999999999</v>
      </c>
      <c r="H13" s="13"/>
      <c r="I13" s="13"/>
    </row>
    <row r="14" spans="1:10" hidden="1" x14ac:dyDescent="0.25">
      <c r="A14" s="4">
        <v>2012</v>
      </c>
      <c r="B14" s="44">
        <v>48358</v>
      </c>
      <c r="C14" s="45">
        <v>4464691</v>
      </c>
      <c r="D14" s="1">
        <v>1.1599999999999999</v>
      </c>
      <c r="E14" s="13">
        <f t="shared" si="0"/>
        <v>1.59</v>
      </c>
      <c r="F14" s="1">
        <v>106.73</v>
      </c>
      <c r="G14" s="2">
        <f t="shared" si="1"/>
        <v>169.98999999999998</v>
      </c>
      <c r="H14" s="13"/>
      <c r="I14" s="13"/>
    </row>
    <row r="15" spans="1:10" hidden="1" x14ac:dyDescent="0.25">
      <c r="A15" s="4">
        <v>2013</v>
      </c>
      <c r="B15" s="44">
        <v>68817</v>
      </c>
      <c r="C15" s="45">
        <v>6834349</v>
      </c>
      <c r="D15" s="13">
        <f>1.64-0.0188</f>
        <v>1.6212</v>
      </c>
      <c r="E15" s="13">
        <f>(+D15+D14+D13+D12+D11)/5</f>
        <v>1.50624</v>
      </c>
      <c r="F15" s="13">
        <f>163.29-1.0138</f>
        <v>162.27619999999999</v>
      </c>
      <c r="G15" s="2">
        <f>(+F15+F14+F13+F12+F11)/5</f>
        <v>155.48723999999999</v>
      </c>
      <c r="H15" s="13"/>
      <c r="I15" s="13"/>
    </row>
    <row r="16" spans="1:10" ht="15.75" hidden="1" thickBot="1" x14ac:dyDescent="0.3">
      <c r="A16" s="12">
        <v>2014</v>
      </c>
      <c r="B16" s="46">
        <v>63877.666666666672</v>
      </c>
      <c r="C16" s="47">
        <v>7145798.333333333</v>
      </c>
      <c r="D16" s="10">
        <v>1.5364381300361045</v>
      </c>
      <c r="E16" s="10">
        <v>1.4295276260072209</v>
      </c>
      <c r="F16" s="10">
        <v>172.11514433373387</v>
      </c>
      <c r="G16" s="11">
        <v>152.52826886674677</v>
      </c>
      <c r="H16" s="13"/>
      <c r="I16" s="13"/>
    </row>
    <row r="17" spans="1:13" ht="16.5" hidden="1" thickTop="1" thickBot="1" x14ac:dyDescent="0.3">
      <c r="A17" s="5">
        <v>2015</v>
      </c>
      <c r="B17" s="15">
        <f>'Live Indices'!O27</f>
        <v>19963</v>
      </c>
      <c r="C17" s="16">
        <f>'Live Indices'!O33</f>
        <v>3045226.1999999974</v>
      </c>
      <c r="D17" s="6">
        <v>0.57999999999999996</v>
      </c>
      <c r="E17" s="67">
        <f>AVERAGE(D13:D17)</f>
        <v>1.277527626007221</v>
      </c>
      <c r="F17" s="6">
        <v>61.05</v>
      </c>
      <c r="G17" s="68">
        <f>AVERAGE(F13:F17)</f>
        <v>133.18626886674676</v>
      </c>
      <c r="H17" s="13"/>
      <c r="I17" s="13"/>
    </row>
    <row r="18" spans="1:13" ht="15.75" hidden="1" thickTop="1" x14ac:dyDescent="0.25">
      <c r="A18" s="1"/>
      <c r="B18" s="1"/>
      <c r="C18" s="1"/>
      <c r="D18" s="1"/>
      <c r="E18" s="13"/>
      <c r="F18" s="1"/>
      <c r="G18" s="13"/>
      <c r="H18" s="13"/>
      <c r="I18" s="13"/>
    </row>
    <row r="19" spans="1:13" hidden="1" x14ac:dyDescent="0.25">
      <c r="A19" s="1"/>
      <c r="B19" s="1"/>
      <c r="C19" s="1"/>
      <c r="D19" s="1"/>
      <c r="E19" s="13"/>
      <c r="F19" s="1"/>
      <c r="G19" s="13"/>
      <c r="H19" s="13"/>
      <c r="I19" s="13"/>
    </row>
    <row r="20" spans="1:13" hidden="1" x14ac:dyDescent="0.25">
      <c r="A20" s="1"/>
      <c r="B20" s="1"/>
      <c r="C20" s="1"/>
      <c r="D20" s="1"/>
      <c r="E20" s="13"/>
      <c r="F20" s="1"/>
      <c r="G20" s="13"/>
      <c r="H20" s="13"/>
      <c r="I20" s="13"/>
    </row>
    <row r="21" spans="1:13" ht="15.75" hidden="1" thickBot="1" x14ac:dyDescent="0.3">
      <c r="A21" s="1"/>
      <c r="B21" s="1"/>
      <c r="C21" s="1"/>
      <c r="D21" s="1"/>
      <c r="E21" s="13"/>
      <c r="F21" s="1"/>
      <c r="G21" s="13"/>
      <c r="H21" s="13"/>
      <c r="I21" s="13"/>
    </row>
    <row r="22" spans="1:13" ht="17.25" thickTop="1" thickBot="1" x14ac:dyDescent="0.3">
      <c r="A22" s="70" t="s">
        <v>66</v>
      </c>
      <c r="B22" s="57" t="s">
        <v>1</v>
      </c>
      <c r="C22" s="58" t="s">
        <v>2</v>
      </c>
      <c r="D22" s="58" t="s">
        <v>92</v>
      </c>
      <c r="E22" s="58" t="s">
        <v>83</v>
      </c>
      <c r="F22" s="58" t="s">
        <v>91</v>
      </c>
      <c r="G22" s="59" t="s">
        <v>84</v>
      </c>
      <c r="H22" s="13"/>
      <c r="I22" s="13"/>
      <c r="J22" s="13"/>
      <c r="K22" s="13"/>
      <c r="M22" s="86"/>
    </row>
    <row r="23" spans="1:13" ht="15.75" thickTop="1" x14ac:dyDescent="0.25">
      <c r="A23" s="55">
        <v>2000</v>
      </c>
      <c r="B23" s="60"/>
      <c r="C23" s="61"/>
      <c r="D23" s="62"/>
      <c r="E23" s="49"/>
      <c r="F23" s="62"/>
      <c r="G23" s="63"/>
      <c r="H23" s="13"/>
      <c r="I23" s="13"/>
      <c r="J23" s="13"/>
      <c r="K23" s="13"/>
    </row>
    <row r="24" spans="1:13" x14ac:dyDescent="0.25">
      <c r="A24" s="56">
        <v>2001</v>
      </c>
      <c r="B24" s="54"/>
      <c r="C24" s="50"/>
      <c r="D24" s="51"/>
      <c r="E24" s="52"/>
      <c r="F24" s="51"/>
      <c r="G24" s="53"/>
      <c r="H24" s="13"/>
      <c r="I24" s="13"/>
      <c r="J24" s="13"/>
      <c r="K24" s="13"/>
    </row>
    <row r="25" spans="1:13" x14ac:dyDescent="0.25">
      <c r="A25" s="56">
        <v>2002</v>
      </c>
      <c r="B25" s="54"/>
      <c r="C25" s="50"/>
      <c r="D25" s="51"/>
      <c r="E25" s="52"/>
      <c r="F25" s="51"/>
      <c r="G25" s="53"/>
      <c r="H25" s="13"/>
      <c r="I25" s="13"/>
      <c r="J25" s="13"/>
      <c r="K25" s="13"/>
    </row>
    <row r="26" spans="1:13" x14ac:dyDescent="0.25">
      <c r="A26" s="56">
        <v>2003</v>
      </c>
      <c r="B26" s="54"/>
      <c r="C26" s="50"/>
      <c r="D26" s="51"/>
      <c r="E26" s="52"/>
      <c r="F26" s="51"/>
      <c r="G26" s="53"/>
      <c r="H26" s="13"/>
      <c r="I26" s="13"/>
      <c r="J26" s="13"/>
      <c r="K26" s="13"/>
    </row>
    <row r="27" spans="1:13" x14ac:dyDescent="0.25">
      <c r="A27" s="56">
        <v>2004</v>
      </c>
      <c r="B27" s="54"/>
      <c r="C27" s="50"/>
      <c r="D27" s="51"/>
      <c r="E27" s="51"/>
      <c r="F27" s="51"/>
      <c r="G27" s="53"/>
      <c r="H27" s="13"/>
      <c r="I27" s="13"/>
      <c r="J27" s="13"/>
      <c r="K27" s="13"/>
    </row>
    <row r="28" spans="1:13" x14ac:dyDescent="0.25">
      <c r="A28" s="56">
        <v>2005</v>
      </c>
      <c r="B28" s="54"/>
      <c r="C28" s="50"/>
      <c r="D28" s="51"/>
      <c r="E28" s="51"/>
      <c r="F28" s="51"/>
      <c r="G28" s="53"/>
      <c r="H28" s="13"/>
      <c r="I28" s="13"/>
      <c r="J28" s="13"/>
      <c r="K28" s="13"/>
    </row>
    <row r="29" spans="1:13" x14ac:dyDescent="0.25">
      <c r="A29" s="56">
        <v>2006</v>
      </c>
      <c r="B29" s="54"/>
      <c r="C29" s="50"/>
      <c r="D29" s="51"/>
      <c r="E29" s="51"/>
      <c r="F29" s="51"/>
      <c r="G29" s="53"/>
      <c r="H29" s="13"/>
      <c r="I29" s="13"/>
      <c r="J29" s="13"/>
      <c r="K29" s="13"/>
    </row>
    <row r="30" spans="1:13" x14ac:dyDescent="0.25">
      <c r="A30" s="56">
        <v>2007</v>
      </c>
      <c r="B30" s="54"/>
      <c r="C30" s="50"/>
      <c r="D30" s="51"/>
      <c r="E30" s="51"/>
      <c r="F30" s="51"/>
      <c r="G30" s="53"/>
      <c r="H30" s="13"/>
      <c r="I30" s="13"/>
      <c r="J30" s="13"/>
      <c r="K30" s="13"/>
    </row>
    <row r="31" spans="1:13" x14ac:dyDescent="0.25">
      <c r="A31" s="56">
        <v>2008</v>
      </c>
      <c r="B31" s="54"/>
      <c r="C31" s="50"/>
      <c r="D31" s="51"/>
      <c r="E31" s="51"/>
      <c r="F31" s="51"/>
      <c r="G31" s="53"/>
      <c r="H31" s="13"/>
      <c r="I31" s="13"/>
      <c r="J31" s="13"/>
      <c r="K31" s="13"/>
    </row>
    <row r="32" spans="1:13" x14ac:dyDescent="0.25">
      <c r="A32" s="56">
        <v>2009</v>
      </c>
      <c r="B32" s="54"/>
      <c r="C32" s="50"/>
      <c r="D32" s="51"/>
      <c r="E32" s="51"/>
      <c r="F32" s="51"/>
      <c r="G32" s="53"/>
      <c r="H32" s="13"/>
      <c r="I32" s="13"/>
      <c r="J32" s="13"/>
      <c r="K32" s="13"/>
    </row>
    <row r="33" spans="1:11" x14ac:dyDescent="0.25">
      <c r="A33" s="56">
        <v>2010</v>
      </c>
      <c r="B33" s="54"/>
      <c r="C33" s="50"/>
      <c r="D33" s="51"/>
      <c r="E33" s="51"/>
      <c r="F33" s="51"/>
      <c r="G33" s="53"/>
      <c r="H33" s="13"/>
      <c r="I33" s="13"/>
      <c r="J33" s="13"/>
      <c r="K33" s="13"/>
    </row>
    <row r="34" spans="1:11" x14ac:dyDescent="0.25">
      <c r="A34" s="56">
        <v>2011</v>
      </c>
      <c r="B34" s="54"/>
      <c r="C34" s="50"/>
      <c r="D34" s="51"/>
      <c r="E34" s="51"/>
      <c r="F34" s="51"/>
      <c r="G34" s="53"/>
      <c r="H34" s="13"/>
      <c r="I34" s="13"/>
      <c r="J34" s="13"/>
      <c r="K34" s="13"/>
    </row>
    <row r="35" spans="1:11" x14ac:dyDescent="0.25">
      <c r="A35" s="56">
        <v>2012</v>
      </c>
      <c r="B35" s="54"/>
      <c r="C35" s="50"/>
      <c r="D35" s="51"/>
      <c r="E35" s="51"/>
      <c r="F35" s="51"/>
      <c r="G35" s="53"/>
      <c r="H35" s="13"/>
      <c r="I35" s="13"/>
      <c r="J35" s="13"/>
      <c r="K35" s="13"/>
    </row>
    <row r="36" spans="1:11" x14ac:dyDescent="0.25">
      <c r="A36" s="56">
        <v>2013</v>
      </c>
      <c r="B36" s="54"/>
      <c r="C36" s="50"/>
      <c r="D36" s="51"/>
      <c r="E36" s="51"/>
      <c r="F36" s="51"/>
      <c r="G36" s="53"/>
      <c r="H36" s="13"/>
      <c r="I36" s="13"/>
      <c r="J36" s="13"/>
      <c r="K36" s="13"/>
    </row>
    <row r="37" spans="1:11" x14ac:dyDescent="0.25">
      <c r="A37" s="71">
        <v>2014</v>
      </c>
      <c r="B37" s="72"/>
      <c r="C37" s="73"/>
      <c r="D37" s="74"/>
      <c r="E37" s="74"/>
      <c r="F37" s="74"/>
      <c r="G37" s="75"/>
      <c r="H37" s="13"/>
      <c r="I37" s="13"/>
      <c r="J37" s="13"/>
      <c r="K37" s="13"/>
    </row>
    <row r="38" spans="1:11" x14ac:dyDescent="0.25">
      <c r="A38" s="71">
        <v>2015</v>
      </c>
      <c r="B38" s="72"/>
      <c r="C38" s="73"/>
      <c r="D38" s="74"/>
      <c r="E38" s="74"/>
      <c r="F38" s="74"/>
      <c r="G38" s="75"/>
      <c r="H38" s="13"/>
      <c r="I38" s="13"/>
      <c r="J38" s="13"/>
      <c r="K38" s="13"/>
    </row>
    <row r="39" spans="1:11" x14ac:dyDescent="0.25">
      <c r="A39" s="71">
        <v>2016</v>
      </c>
      <c r="B39" s="72"/>
      <c r="C39" s="73"/>
      <c r="D39" s="74"/>
      <c r="E39" s="74"/>
      <c r="F39" s="74"/>
      <c r="G39" s="75"/>
      <c r="H39" s="13"/>
      <c r="I39" s="13"/>
      <c r="J39" s="13"/>
      <c r="K39" s="13"/>
    </row>
    <row r="40" spans="1:11" x14ac:dyDescent="0.25">
      <c r="A40" s="71">
        <v>2017</v>
      </c>
      <c r="B40" s="72"/>
      <c r="C40" s="73"/>
      <c r="D40" s="74"/>
      <c r="E40" s="74"/>
      <c r="F40" s="74"/>
      <c r="G40" s="75"/>
      <c r="H40" s="13"/>
      <c r="I40" s="13"/>
      <c r="J40" s="13"/>
      <c r="K40" s="13"/>
    </row>
    <row r="41" spans="1:11" x14ac:dyDescent="0.25">
      <c r="A41" s="71">
        <v>2018</v>
      </c>
      <c r="B41" s="72"/>
      <c r="C41" s="73"/>
      <c r="D41" s="74"/>
      <c r="E41" s="74"/>
      <c r="F41" s="74"/>
      <c r="G41" s="75"/>
      <c r="H41" s="13"/>
      <c r="I41" s="13"/>
      <c r="J41" s="13"/>
      <c r="K41" s="13"/>
    </row>
    <row r="42" spans="1:11" x14ac:dyDescent="0.25">
      <c r="A42" s="171">
        <v>2019</v>
      </c>
      <c r="B42" s="172"/>
      <c r="C42" s="173"/>
      <c r="D42" s="252"/>
      <c r="E42" s="74"/>
      <c r="F42" s="252"/>
      <c r="G42" s="75"/>
      <c r="H42" s="13"/>
      <c r="I42" s="13"/>
      <c r="J42" s="13"/>
      <c r="K42" s="13"/>
    </row>
    <row r="43" spans="1:11" x14ac:dyDescent="0.25">
      <c r="A43" s="171">
        <v>2020</v>
      </c>
      <c r="B43" s="172">
        <v>38628</v>
      </c>
      <c r="C43" s="173">
        <v>4736058</v>
      </c>
      <c r="D43" s="252">
        <v>1.5764</v>
      </c>
      <c r="E43" s="74">
        <f t="shared" ref="E43:E47" si="2">AVERAGE(D39:D43)</f>
        <v>1.5764</v>
      </c>
      <c r="F43" s="252">
        <v>181.64</v>
      </c>
      <c r="G43" s="75">
        <f t="shared" ref="G43" si="3">AVERAGE(F39:F43)</f>
        <v>181.64</v>
      </c>
      <c r="H43" s="13"/>
      <c r="I43" s="13"/>
      <c r="J43" s="13"/>
      <c r="K43" s="13"/>
    </row>
    <row r="44" spans="1:11" x14ac:dyDescent="0.25">
      <c r="A44" s="171">
        <v>2021</v>
      </c>
      <c r="B44" s="245">
        <v>31534</v>
      </c>
      <c r="C44" s="246">
        <v>5208246</v>
      </c>
      <c r="D44" s="253">
        <v>2.202</v>
      </c>
      <c r="E44" s="74">
        <f t="shared" si="2"/>
        <v>1.8892</v>
      </c>
      <c r="F44" s="253">
        <v>455.65879999999999</v>
      </c>
      <c r="G44" s="75">
        <f>AVERAGE(F40:F44)</f>
        <v>318.64940000000001</v>
      </c>
      <c r="H44" s="13"/>
      <c r="I44" s="13"/>
      <c r="J44" s="13"/>
      <c r="K44" s="13"/>
    </row>
    <row r="45" spans="1:11" x14ac:dyDescent="0.25">
      <c r="A45" s="318">
        <v>2022</v>
      </c>
      <c r="B45" s="319">
        <v>27258</v>
      </c>
      <c r="C45" s="320">
        <v>3758826</v>
      </c>
      <c r="D45" s="321">
        <v>2.3079999999999998</v>
      </c>
      <c r="E45" s="74">
        <f t="shared" si="2"/>
        <v>2.0287999999999999</v>
      </c>
      <c r="F45" s="321">
        <v>378.54840000000002</v>
      </c>
      <c r="G45" s="75">
        <f>AVERAGE(F41:F45)</f>
        <v>338.61573333333337</v>
      </c>
      <c r="H45" s="13"/>
      <c r="I45" s="13"/>
      <c r="J45" s="13"/>
      <c r="K45" s="13"/>
    </row>
    <row r="46" spans="1:11" x14ac:dyDescent="0.25">
      <c r="A46" s="318">
        <v>2023</v>
      </c>
      <c r="B46" s="319">
        <v>32435</v>
      </c>
      <c r="C46" s="320">
        <v>4331882.6599999983</v>
      </c>
      <c r="D46" s="321">
        <v>1.4532</v>
      </c>
      <c r="E46" s="74">
        <f t="shared" si="2"/>
        <v>1.8848999999999998</v>
      </c>
      <c r="F46" s="321">
        <v>219.5669</v>
      </c>
      <c r="G46" s="75">
        <f>AVERAGE(F42:F46)</f>
        <v>308.85352499999999</v>
      </c>
      <c r="H46" s="13"/>
      <c r="I46" s="13"/>
      <c r="J46" s="13"/>
      <c r="K46" s="13"/>
    </row>
    <row r="47" spans="1:11" x14ac:dyDescent="0.25">
      <c r="A47" s="318">
        <v>2024</v>
      </c>
      <c r="B47" s="245">
        <v>33884</v>
      </c>
      <c r="C47" s="614">
        <v>3642292.2299999967</v>
      </c>
      <c r="D47" s="615">
        <v>1.4651000000000001</v>
      </c>
      <c r="E47" s="74">
        <f t="shared" si="2"/>
        <v>1.80094</v>
      </c>
      <c r="F47" s="615">
        <v>207.57859999999999</v>
      </c>
      <c r="G47" s="75">
        <f>AVERAGE(F43:F47)</f>
        <v>288.59854000000001</v>
      </c>
      <c r="H47" s="13"/>
      <c r="I47" s="13"/>
      <c r="J47" s="13"/>
      <c r="K47" s="13"/>
    </row>
    <row r="48" spans="1:11" ht="15.75" thickBot="1" x14ac:dyDescent="0.3">
      <c r="A48" s="64" t="s">
        <v>247</v>
      </c>
      <c r="B48" s="65">
        <f>'Live Indices'!O27</f>
        <v>19963</v>
      </c>
      <c r="C48" s="66">
        <f>'Live Indices'!O33</f>
        <v>3045226.1999999974</v>
      </c>
      <c r="D48" s="67">
        <f>'Live Indices'!O3</f>
        <v>1.493255743472423</v>
      </c>
      <c r="E48" s="67">
        <f>AVERAGE(D44:D48)</f>
        <v>1.7843111486944845</v>
      </c>
      <c r="F48" s="67">
        <f>'Live Indices'!O9</f>
        <v>244.72112295761951</v>
      </c>
      <c r="G48" s="68">
        <f>AVERAGE(F44:F48)</f>
        <v>301.21476459152393</v>
      </c>
      <c r="H48" s="13"/>
      <c r="I48" s="13"/>
    </row>
    <row r="49" spans="1:9" ht="15.75" thickTop="1" x14ac:dyDescent="0.25">
      <c r="A49" s="1"/>
      <c r="B49" s="1"/>
      <c r="C49" s="1"/>
      <c r="D49" s="1"/>
      <c r="E49" s="13"/>
      <c r="F49" s="1"/>
      <c r="G49" s="13"/>
      <c r="H49" s="13"/>
      <c r="I49" s="13"/>
    </row>
    <row r="50" spans="1:9" x14ac:dyDescent="0.25">
      <c r="A50" s="1"/>
      <c r="B50" s="1"/>
      <c r="C50" s="1"/>
      <c r="D50" s="1"/>
      <c r="E50" s="13"/>
      <c r="F50" s="1"/>
      <c r="G50" s="13"/>
    </row>
    <row r="57" spans="1:9" x14ac:dyDescent="0.25">
      <c r="B57" s="9"/>
    </row>
    <row r="79" spans="2:2" x14ac:dyDescent="0.25">
      <c r="B79" s="9"/>
    </row>
  </sheetData>
  <printOptions horizontalCentered="1" verticalCentered="1"/>
  <pageMargins left="0.25" right="0.25" top="0.75" bottom="0.75" header="0.3" footer="0.3"/>
  <pageSetup paperSize="3" scale="6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pageSetUpPr fitToPage="1"/>
  </sheetPr>
  <dimension ref="A1:BE251"/>
  <sheetViews>
    <sheetView zoomScale="60" zoomScaleNormal="60" workbookViewId="0">
      <pane ySplit="1" topLeftCell="A210" activePane="bottomLeft" state="frozen"/>
      <selection pane="bottomLeft" activeCell="J2" sqref="J2:J251"/>
    </sheetView>
  </sheetViews>
  <sheetFormatPr defaultRowHeight="15" x14ac:dyDescent="0.25"/>
  <cols>
    <col min="1" max="1" width="13.42578125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5" width="18.42578125" bestFit="1" customWidth="1"/>
    <col min="6" max="6" width="17.42578125" bestFit="1" customWidth="1"/>
    <col min="7" max="7" width="10" customWidth="1"/>
    <col min="8" max="8" width="4.5703125" customWidth="1"/>
    <col min="9" max="9" width="4.42578125" customWidth="1"/>
    <col min="10" max="10" width="9.85546875" customWidth="1"/>
    <col min="11" max="11" width="6.5703125" bestFit="1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9.140625" customWidth="1"/>
    <col min="23" max="23" width="16.28515625" bestFit="1" customWidth="1"/>
    <col min="24" max="24" width="20.85546875" bestFit="1" customWidth="1"/>
    <col min="25" max="25" width="16.5703125" bestFit="1" customWidth="1"/>
    <col min="26" max="35" width="11" customWidth="1"/>
    <col min="36" max="36" width="12.85546875" customWidth="1"/>
    <col min="37" max="37" width="11" customWidth="1"/>
    <col min="38" max="38" width="16.42578125" bestFit="1" customWidth="1"/>
    <col min="39" max="39" width="6.5703125" customWidth="1"/>
    <col min="40" max="40" width="16.42578125" bestFit="1" customWidth="1"/>
    <col min="41" max="42" width="9.42578125" bestFit="1" customWidth="1"/>
    <col min="43" max="43" width="13" bestFit="1" customWidth="1"/>
    <col min="45" max="45" width="11.42578125" bestFit="1" customWidth="1"/>
    <col min="46" max="46" width="10.5703125" bestFit="1" customWidth="1"/>
    <col min="48" max="48" width="13.42578125" bestFit="1" customWidth="1"/>
    <col min="49" max="50" width="10.42578125" bestFit="1" customWidth="1"/>
    <col min="51" max="51" width="9.5703125" bestFit="1" customWidth="1"/>
    <col min="53" max="53" width="13.85546875" bestFit="1" customWidth="1"/>
    <col min="55" max="55" width="10.5703125" bestFit="1" customWidth="1"/>
    <col min="57" max="57" width="14.85546875" bestFit="1" customWidth="1"/>
    <col min="58" max="58" width="13.140625" bestFit="1" customWidth="1"/>
  </cols>
  <sheetData>
    <row r="1" spans="1:5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s="87"/>
      <c r="W1" s="94" t="s">
        <v>80</v>
      </c>
      <c r="X1" t="s">
        <v>114</v>
      </c>
    </row>
    <row r="2" spans="1:51" ht="15.75" x14ac:dyDescent="0.25">
      <c r="A2" s="480"/>
      <c r="B2" s="480"/>
      <c r="C2" s="481"/>
      <c r="D2" s="482"/>
      <c r="E2" s="483"/>
      <c r="F2" s="483"/>
      <c r="G2" s="484"/>
      <c r="H2" s="485"/>
      <c r="I2" s="485"/>
      <c r="J2" s="132" t="e">
        <f t="shared" ref="J2:J65" si="0">L2/K2</f>
        <v>#DIV/0!</v>
      </c>
      <c r="K2" s="480"/>
      <c r="L2" s="480"/>
      <c r="M2" s="480"/>
      <c r="N2" s="480"/>
      <c r="O2" s="480"/>
      <c r="P2" s="742"/>
      <c r="Q2" s="485"/>
      <c r="R2" s="487"/>
      <c r="S2" s="485" t="e">
        <f>VLOOKUP(B2,Table1[],21,FALSE)</f>
        <v>#N/A</v>
      </c>
      <c r="T2" s="93"/>
      <c r="U2" s="93"/>
      <c r="V2" s="93"/>
      <c r="AY2" s="138"/>
    </row>
    <row r="3" spans="1:51" ht="15.75" x14ac:dyDescent="0.25">
      <c r="A3" s="480"/>
      <c r="B3" s="480"/>
      <c r="C3" s="481"/>
      <c r="D3" s="482"/>
      <c r="E3" s="483"/>
      <c r="F3" s="483"/>
      <c r="G3" s="484"/>
      <c r="H3" s="485"/>
      <c r="I3" s="485"/>
      <c r="J3" s="132" t="e">
        <f t="shared" si="0"/>
        <v>#DIV/0!</v>
      </c>
      <c r="K3" s="480"/>
      <c r="L3" s="480"/>
      <c r="M3" s="480"/>
      <c r="N3" s="480"/>
      <c r="O3" s="480"/>
      <c r="P3" s="742"/>
      <c r="Q3" s="485"/>
      <c r="R3" s="487"/>
      <c r="S3" s="485" t="e">
        <f>VLOOKUP(B3,Table1[],21,FALSE)</f>
        <v>#N/A</v>
      </c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51" ht="15.75" x14ac:dyDescent="0.25">
      <c r="A4" s="480"/>
      <c r="B4" s="480"/>
      <c r="C4" s="481"/>
      <c r="D4" s="482"/>
      <c r="E4" s="483"/>
      <c r="F4" s="483"/>
      <c r="G4" s="484"/>
      <c r="H4" s="485"/>
      <c r="I4" s="485"/>
      <c r="J4" s="132" t="e">
        <f t="shared" si="0"/>
        <v>#DIV/0!</v>
      </c>
      <c r="K4" s="480"/>
      <c r="L4" s="480"/>
      <c r="M4" s="480"/>
      <c r="N4" s="480"/>
      <c r="O4" s="480"/>
      <c r="P4" s="742"/>
      <c r="Q4" s="485"/>
      <c r="R4" s="487"/>
      <c r="S4" s="485" t="e">
        <f>VLOOKUP(B4,Table1[],21,FALSE)</f>
        <v>#N/A</v>
      </c>
      <c r="T4" s="93"/>
      <c r="U4" s="93"/>
      <c r="V4" s="93"/>
      <c r="W4" s="105"/>
      <c r="X4" s="445"/>
      <c r="Y4" s="445">
        <v>0</v>
      </c>
      <c r="Z4" s="112">
        <v>46573</v>
      </c>
      <c r="AA4" s="106">
        <f>Y4/Z4</f>
        <v>0</v>
      </c>
      <c r="AB4" s="106">
        <f>X4/Z4</f>
        <v>0</v>
      </c>
      <c r="AC4" s="106" t="e">
        <f>Y4/X4</f>
        <v>#DIV/0!</v>
      </c>
      <c r="AD4" s="106" t="e">
        <f>X4/W4</f>
        <v>#DIV/0!</v>
      </c>
    </row>
    <row r="5" spans="1:51" ht="15.75" x14ac:dyDescent="0.25">
      <c r="A5" s="480"/>
      <c r="B5" s="480"/>
      <c r="C5" s="481"/>
      <c r="D5" s="482"/>
      <c r="E5" s="483"/>
      <c r="F5" s="483"/>
      <c r="G5" s="484"/>
      <c r="H5" s="485"/>
      <c r="I5" s="485"/>
      <c r="J5" s="132" t="e">
        <f t="shared" si="0"/>
        <v>#DIV/0!</v>
      </c>
      <c r="K5" s="480"/>
      <c r="L5" s="480"/>
      <c r="M5" s="480"/>
      <c r="N5" s="480"/>
      <c r="O5" s="480"/>
      <c r="P5" s="742"/>
      <c r="Q5" s="485"/>
      <c r="R5" s="487"/>
      <c r="S5" s="485" t="e">
        <f>VLOOKUP(B5,Table1[],21,FALSE)</f>
        <v>#N/A</v>
      </c>
      <c r="T5" s="141"/>
      <c r="U5" s="93"/>
      <c r="V5" s="93"/>
    </row>
    <row r="6" spans="1:51" ht="15.75" x14ac:dyDescent="0.25">
      <c r="A6" s="480"/>
      <c r="B6" s="480"/>
      <c r="C6" s="481"/>
      <c r="D6" s="482"/>
      <c r="E6" s="483"/>
      <c r="F6" s="483"/>
      <c r="G6" s="484"/>
      <c r="H6" s="485"/>
      <c r="I6" s="485"/>
      <c r="J6" s="132" t="e">
        <f t="shared" si="0"/>
        <v>#DIV/0!</v>
      </c>
      <c r="K6" s="480"/>
      <c r="L6" s="480"/>
      <c r="M6" s="480"/>
      <c r="N6" s="480"/>
      <c r="O6" s="480"/>
      <c r="P6" s="742"/>
      <c r="Q6" s="485"/>
      <c r="R6" s="487"/>
      <c r="S6" s="485" t="e">
        <f>VLOOKUP(B6,Table1[],21,FALSE)</f>
        <v>#N/A</v>
      </c>
      <c r="T6" s="93"/>
      <c r="U6" s="93"/>
      <c r="V6" s="93"/>
      <c r="W6" s="94" t="s">
        <v>80</v>
      </c>
      <c r="X6" t="s">
        <v>118</v>
      </c>
    </row>
    <row r="7" spans="1:51" ht="15.75" x14ac:dyDescent="0.25">
      <c r="A7" s="480"/>
      <c r="B7" s="480"/>
      <c r="C7" s="481"/>
      <c r="D7" s="482"/>
      <c r="E7" s="483"/>
      <c r="F7" s="483"/>
      <c r="G7" s="484"/>
      <c r="H7" s="485"/>
      <c r="I7" s="485"/>
      <c r="J7" s="132" t="e">
        <f t="shared" si="0"/>
        <v>#DIV/0!</v>
      </c>
      <c r="K7" s="480"/>
      <c r="L7" s="480"/>
      <c r="M7" s="480"/>
      <c r="N7" s="480"/>
      <c r="O7" s="480"/>
      <c r="P7" s="742"/>
      <c r="Q7" s="485"/>
      <c r="R7" s="487"/>
      <c r="S7" s="485" t="e">
        <f>VLOOKUP(B7,Table1[],21,FALSE)</f>
        <v>#N/A</v>
      </c>
      <c r="T7" s="93"/>
      <c r="U7" s="93"/>
      <c r="V7" s="93"/>
    </row>
    <row r="8" spans="1:51" ht="15.75" x14ac:dyDescent="0.25">
      <c r="A8" s="480"/>
      <c r="B8" s="480"/>
      <c r="C8" s="481"/>
      <c r="D8" s="482"/>
      <c r="E8" s="483"/>
      <c r="F8" s="483"/>
      <c r="G8" s="484"/>
      <c r="H8" s="485"/>
      <c r="I8" s="485"/>
      <c r="J8" s="132" t="e">
        <f t="shared" si="0"/>
        <v>#DIV/0!</v>
      </c>
      <c r="K8" s="480"/>
      <c r="L8" s="480"/>
      <c r="M8" s="480"/>
      <c r="N8" s="480"/>
      <c r="O8" s="480"/>
      <c r="P8" s="742"/>
      <c r="Q8" s="485"/>
      <c r="R8" s="487"/>
      <c r="S8" s="485" t="e">
        <f>VLOOKUP(B8,Table1[],21,FALSE)</f>
        <v>#N/A</v>
      </c>
      <c r="T8" s="93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G8" s="92"/>
      <c r="AJ8" s="92"/>
    </row>
    <row r="9" spans="1:51" ht="15.75" x14ac:dyDescent="0.25">
      <c r="A9" s="480"/>
      <c r="B9" s="480"/>
      <c r="C9" s="481"/>
      <c r="D9" s="482"/>
      <c r="E9" s="483"/>
      <c r="F9" s="483"/>
      <c r="G9" s="484"/>
      <c r="H9" s="485"/>
      <c r="I9" s="485"/>
      <c r="J9" s="132" t="e">
        <f t="shared" si="0"/>
        <v>#DIV/0!</v>
      </c>
      <c r="K9" s="480"/>
      <c r="L9" s="480"/>
      <c r="M9" s="480"/>
      <c r="N9" s="480"/>
      <c r="O9" s="480"/>
      <c r="P9" s="742"/>
      <c r="Q9" s="485"/>
      <c r="R9" s="487"/>
      <c r="S9" s="485" t="e">
        <f>VLOOKUP(B9,Table1[],21,FALSE)</f>
        <v>#N/A</v>
      </c>
      <c r="T9" s="93"/>
      <c r="U9" s="93"/>
      <c r="V9" s="93"/>
      <c r="W9" s="105"/>
      <c r="X9" s="105"/>
      <c r="Y9" s="105"/>
      <c r="Z9" s="105">
        <f>$Z$4</f>
        <v>46573</v>
      </c>
      <c r="AA9" s="106">
        <f>Y9/Z9</f>
        <v>0</v>
      </c>
      <c r="AB9" s="106">
        <f>X9/Z9</f>
        <v>0</v>
      </c>
      <c r="AC9" s="106" t="e">
        <f>Y9/X9</f>
        <v>#DIV/0!</v>
      </c>
      <c r="AD9" s="106" t="e">
        <f>X9/W9</f>
        <v>#DIV/0!</v>
      </c>
    </row>
    <row r="10" spans="1:51" ht="15.75" x14ac:dyDescent="0.25">
      <c r="A10" s="480"/>
      <c r="B10" s="480"/>
      <c r="C10" s="481"/>
      <c r="D10" s="482"/>
      <c r="E10" s="483"/>
      <c r="F10" s="483"/>
      <c r="G10" s="484"/>
      <c r="H10" s="485"/>
      <c r="I10" s="485"/>
      <c r="J10" s="132" t="e">
        <f t="shared" si="0"/>
        <v>#DIV/0!</v>
      </c>
      <c r="K10" s="480"/>
      <c r="L10" s="480"/>
      <c r="M10" s="480"/>
      <c r="N10" s="480"/>
      <c r="O10" s="480"/>
      <c r="P10" s="742"/>
      <c r="Q10" s="485"/>
      <c r="R10" s="487"/>
      <c r="S10" s="485" t="e">
        <f>VLOOKUP(B10,Table1[],21,FALSE)</f>
        <v>#N/A</v>
      </c>
      <c r="T10" s="93"/>
      <c r="U10" s="93"/>
      <c r="V10" s="93"/>
    </row>
    <row r="11" spans="1:51" ht="15.75" x14ac:dyDescent="0.25">
      <c r="A11" s="480"/>
      <c r="B11" s="480"/>
      <c r="C11" s="481"/>
      <c r="D11" s="482"/>
      <c r="E11" s="483"/>
      <c r="F11" s="483"/>
      <c r="G11" s="484"/>
      <c r="H11" s="485"/>
      <c r="I11" s="485"/>
      <c r="J11" s="132" t="e">
        <f t="shared" si="0"/>
        <v>#DIV/0!</v>
      </c>
      <c r="K11" s="480"/>
      <c r="L11" s="480"/>
      <c r="M11" s="480"/>
      <c r="N11" s="480"/>
      <c r="O11" s="480"/>
      <c r="P11" s="742"/>
      <c r="Q11" s="485"/>
      <c r="R11" s="487"/>
      <c r="S11" s="485" t="e">
        <f>VLOOKUP(B11,Table1[],21,FALSE)</f>
        <v>#N/A</v>
      </c>
      <c r="T11" s="93"/>
      <c r="U11" s="93"/>
      <c r="V11" s="93"/>
      <c r="W11" s="94" t="s">
        <v>80</v>
      </c>
      <c r="X11" t="s">
        <v>118</v>
      </c>
      <c r="AG11" s="92"/>
      <c r="AJ11" s="92"/>
    </row>
    <row r="12" spans="1:51" ht="15.75" x14ac:dyDescent="0.25">
      <c r="A12" s="480"/>
      <c r="B12" s="480"/>
      <c r="C12" s="481"/>
      <c r="D12" s="482"/>
      <c r="E12" s="483"/>
      <c r="F12" s="483"/>
      <c r="G12" s="484"/>
      <c r="H12" s="485"/>
      <c r="I12" s="485"/>
      <c r="J12" s="132" t="e">
        <f t="shared" si="0"/>
        <v>#DIV/0!</v>
      </c>
      <c r="K12" s="480"/>
      <c r="L12" s="480"/>
      <c r="M12" s="480"/>
      <c r="N12" s="480"/>
      <c r="O12" s="480"/>
      <c r="P12" s="742"/>
      <c r="Q12" s="485"/>
      <c r="R12" s="487"/>
      <c r="S12" s="485" t="e">
        <f>VLOOKUP(B12,Table1[],21,FALSE)</f>
        <v>#N/A</v>
      </c>
      <c r="T12" s="93"/>
      <c r="U12" s="93"/>
      <c r="V12" s="93"/>
      <c r="AY12" s="88"/>
    </row>
    <row r="13" spans="1:51" ht="15.75" x14ac:dyDescent="0.25">
      <c r="A13" s="480"/>
      <c r="B13" s="480"/>
      <c r="C13" s="481"/>
      <c r="D13" s="482"/>
      <c r="E13" s="483"/>
      <c r="F13" s="483"/>
      <c r="G13" s="484"/>
      <c r="H13" s="485"/>
      <c r="I13" s="485"/>
      <c r="J13" s="132" t="e">
        <f t="shared" si="0"/>
        <v>#DIV/0!</v>
      </c>
      <c r="K13" s="480"/>
      <c r="L13" s="480"/>
      <c r="M13" s="480"/>
      <c r="N13" s="480"/>
      <c r="O13" s="480"/>
      <c r="P13" s="742"/>
      <c r="Q13" s="485"/>
      <c r="R13" s="487"/>
      <c r="S13" s="485" t="e">
        <f>VLOOKUP(B13,Table1[],21,FALSE)</f>
        <v>#N/A</v>
      </c>
      <c r="T13" s="93"/>
      <c r="U13" s="93"/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51" ht="15.75" x14ac:dyDescent="0.25">
      <c r="A14" s="480"/>
      <c r="B14" s="480"/>
      <c r="C14" s="481"/>
      <c r="D14" s="482"/>
      <c r="E14" s="483"/>
      <c r="F14" s="483"/>
      <c r="G14" s="484"/>
      <c r="H14" s="485"/>
      <c r="I14" s="485"/>
      <c r="J14" s="132" t="e">
        <f t="shared" si="0"/>
        <v>#DIV/0!</v>
      </c>
      <c r="K14" s="480"/>
      <c r="L14" s="480"/>
      <c r="M14" s="480"/>
      <c r="N14" s="480"/>
      <c r="O14" s="480"/>
      <c r="P14" s="742"/>
      <c r="Q14" s="485"/>
      <c r="R14" s="487"/>
      <c r="S14" s="485" t="e">
        <f>VLOOKUP(B14,Table1[],21,FALSE)</f>
        <v>#N/A</v>
      </c>
      <c r="T14" s="93"/>
      <c r="U14" s="93"/>
      <c r="V14" s="93"/>
      <c r="W14" s="105"/>
      <c r="X14" s="105"/>
      <c r="Y14" s="105"/>
      <c r="Z14" s="105">
        <f>$Z$4</f>
        <v>46573</v>
      </c>
      <c r="AA14" s="106">
        <f>Y14/Z14</f>
        <v>0</v>
      </c>
      <c r="AB14" s="106">
        <f>X14/Z14</f>
        <v>0</v>
      </c>
      <c r="AC14" s="106" t="e">
        <f>Y14/X14</f>
        <v>#DIV/0!</v>
      </c>
      <c r="AD14" s="106" t="e">
        <f>X14/W14</f>
        <v>#DIV/0!</v>
      </c>
      <c r="AG14" s="92"/>
      <c r="AJ14" s="92"/>
    </row>
    <row r="15" spans="1:51" ht="15.75" x14ac:dyDescent="0.25">
      <c r="A15" s="480"/>
      <c r="B15" s="480"/>
      <c r="C15" s="481"/>
      <c r="D15" s="482"/>
      <c r="E15" s="483"/>
      <c r="F15" s="483"/>
      <c r="G15" s="484"/>
      <c r="H15" s="485"/>
      <c r="I15" s="485"/>
      <c r="J15" s="132" t="e">
        <f t="shared" si="0"/>
        <v>#DIV/0!</v>
      </c>
      <c r="K15" s="480"/>
      <c r="L15" s="480"/>
      <c r="M15" s="480"/>
      <c r="N15" s="480"/>
      <c r="O15" s="480"/>
      <c r="P15" s="742"/>
      <c r="Q15" s="485"/>
      <c r="R15" s="487"/>
      <c r="S15" s="485" t="e">
        <f>VLOOKUP(B15,Table1[],21,FALSE)</f>
        <v>#N/A</v>
      </c>
      <c r="T15" s="93"/>
      <c r="U15" s="93"/>
      <c r="V15" s="93"/>
      <c r="AG15" s="92"/>
      <c r="AJ15" s="92"/>
    </row>
    <row r="16" spans="1:51" ht="15.75" x14ac:dyDescent="0.25">
      <c r="A16" s="472"/>
      <c r="B16" s="472"/>
      <c r="C16" s="473"/>
      <c r="D16" s="474"/>
      <c r="E16" s="475"/>
      <c r="F16" s="475"/>
      <c r="G16" s="476"/>
      <c r="H16" s="477"/>
      <c r="I16" s="477"/>
      <c r="J16" s="132" t="e">
        <f t="shared" si="0"/>
        <v>#DIV/0!</v>
      </c>
      <c r="K16" s="472"/>
      <c r="L16" s="472"/>
      <c r="M16" s="472"/>
      <c r="N16" s="472"/>
      <c r="O16" s="472"/>
      <c r="P16" s="748"/>
      <c r="Q16" s="477"/>
      <c r="R16" s="479"/>
      <c r="S16" s="477" t="e">
        <f>VLOOKUP(B16,Table1[],21,FALSE)</f>
        <v>#N/A</v>
      </c>
      <c r="T16" s="93"/>
      <c r="U16" s="93"/>
      <c r="V16" s="93"/>
      <c r="W16" s="94" t="s">
        <v>80</v>
      </c>
      <c r="X16" t="s">
        <v>118</v>
      </c>
    </row>
    <row r="17" spans="1:42" ht="15.75" x14ac:dyDescent="0.25">
      <c r="A17" s="480"/>
      <c r="B17" s="480"/>
      <c r="C17" s="481"/>
      <c r="D17" s="482"/>
      <c r="E17" s="483"/>
      <c r="F17" s="483"/>
      <c r="G17" s="484"/>
      <c r="H17" s="485"/>
      <c r="I17" s="485"/>
      <c r="J17" s="132" t="e">
        <f t="shared" si="0"/>
        <v>#DIV/0!</v>
      </c>
      <c r="K17" s="480"/>
      <c r="L17" s="480"/>
      <c r="M17" s="480"/>
      <c r="N17" s="480"/>
      <c r="O17" s="480"/>
      <c r="P17" s="742"/>
      <c r="Q17" s="485"/>
      <c r="R17" s="487"/>
      <c r="S17" s="485" t="e">
        <f>VLOOKUP(B17,Table1[],21,FALSE)</f>
        <v>#N/A</v>
      </c>
      <c r="T17" s="93"/>
      <c r="U17" s="93"/>
      <c r="V17" s="93"/>
      <c r="AG17" s="92"/>
      <c r="AJ17" s="92"/>
    </row>
    <row r="18" spans="1:42" ht="15.75" x14ac:dyDescent="0.25">
      <c r="A18" s="472"/>
      <c r="B18" s="472"/>
      <c r="C18" s="473"/>
      <c r="D18" s="474"/>
      <c r="E18" s="475"/>
      <c r="F18" s="475"/>
      <c r="G18" s="476"/>
      <c r="H18" s="477"/>
      <c r="I18" s="477"/>
      <c r="J18" s="132" t="e">
        <f t="shared" si="0"/>
        <v>#DIV/0!</v>
      </c>
      <c r="K18" s="472"/>
      <c r="L18" s="472"/>
      <c r="M18" s="472"/>
      <c r="N18" s="472"/>
      <c r="O18" s="472"/>
      <c r="P18" s="748"/>
      <c r="Q18" s="477"/>
      <c r="R18" s="479"/>
      <c r="S18" s="477" t="e">
        <f>VLOOKUP(B18,Table1[],21,FALSE)</f>
        <v>#N/A</v>
      </c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</row>
    <row r="19" spans="1:42" ht="15.75" x14ac:dyDescent="0.25">
      <c r="A19" s="472"/>
      <c r="B19" s="472"/>
      <c r="C19" s="473"/>
      <c r="D19" s="474"/>
      <c r="E19" s="475"/>
      <c r="F19" s="475"/>
      <c r="G19" s="476"/>
      <c r="H19" s="477"/>
      <c r="I19" s="477"/>
      <c r="J19" s="132" t="e">
        <f t="shared" si="0"/>
        <v>#DIV/0!</v>
      </c>
      <c r="K19" s="472"/>
      <c r="L19" s="472"/>
      <c r="M19" s="472"/>
      <c r="N19" s="472"/>
      <c r="O19" s="472"/>
      <c r="P19" s="748"/>
      <c r="Q19" s="477"/>
      <c r="R19" s="479"/>
      <c r="S19" s="477" t="e">
        <f>VLOOKUP(B19,Table1[],21,FALSE)</f>
        <v>#N/A</v>
      </c>
      <c r="T19" s="93"/>
      <c r="U19" s="93"/>
      <c r="V19" s="93"/>
      <c r="W19" s="105"/>
      <c r="X19" s="105"/>
      <c r="Y19" s="105"/>
      <c r="Z19" s="105">
        <f>$Z$4</f>
        <v>46573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</row>
    <row r="20" spans="1:42" ht="15.75" x14ac:dyDescent="0.25">
      <c r="A20" s="480"/>
      <c r="B20" s="480"/>
      <c r="C20" s="481"/>
      <c r="D20" s="482"/>
      <c r="E20" s="483"/>
      <c r="F20" s="483"/>
      <c r="G20" s="484"/>
      <c r="H20" s="485"/>
      <c r="I20" s="485"/>
      <c r="J20" s="132" t="e">
        <f t="shared" si="0"/>
        <v>#DIV/0!</v>
      </c>
      <c r="K20" s="480"/>
      <c r="L20" s="480"/>
      <c r="M20" s="480"/>
      <c r="N20" s="480"/>
      <c r="O20" s="480"/>
      <c r="P20" s="742"/>
      <c r="Q20" s="485"/>
      <c r="R20" s="487"/>
      <c r="S20" s="485" t="e">
        <f>VLOOKUP(B20,Table1[],21,FALSE)</f>
        <v>#N/A</v>
      </c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</row>
    <row r="21" spans="1:42" ht="15.75" x14ac:dyDescent="0.25">
      <c r="A21" s="480"/>
      <c r="B21" s="480"/>
      <c r="C21" s="481"/>
      <c r="D21" s="482"/>
      <c r="E21" s="483"/>
      <c r="F21" s="483"/>
      <c r="G21" s="484"/>
      <c r="H21" s="485"/>
      <c r="I21" s="485"/>
      <c r="J21" s="132" t="e">
        <f t="shared" si="0"/>
        <v>#DIV/0!</v>
      </c>
      <c r="K21" s="480"/>
      <c r="L21" s="480"/>
      <c r="M21" s="480"/>
      <c r="N21" s="480"/>
      <c r="O21" s="480"/>
      <c r="P21" s="742"/>
      <c r="Q21" s="485"/>
      <c r="R21" s="487"/>
      <c r="S21" s="485" t="e">
        <f>VLOOKUP(B21,Table1[],21,FALSE)</f>
        <v>#N/A</v>
      </c>
      <c r="T21" s="93"/>
      <c r="U21" s="93"/>
      <c r="V21" s="93"/>
      <c r="W21" s="94" t="s">
        <v>80</v>
      </c>
      <c r="X21" t="s">
        <v>173</v>
      </c>
      <c r="AE21" s="88"/>
      <c r="AG21" s="92"/>
      <c r="AJ21" s="92"/>
      <c r="AP21" s="138"/>
    </row>
    <row r="22" spans="1:42" ht="15.75" x14ac:dyDescent="0.25">
      <c r="A22" s="480"/>
      <c r="B22" s="480"/>
      <c r="C22" s="481"/>
      <c r="D22" s="482"/>
      <c r="E22" s="483"/>
      <c r="F22" s="483"/>
      <c r="G22" s="484"/>
      <c r="H22" s="485"/>
      <c r="I22" s="485"/>
      <c r="J22" s="132" t="e">
        <f t="shared" si="0"/>
        <v>#DIV/0!</v>
      </c>
      <c r="K22" s="480"/>
      <c r="L22" s="480"/>
      <c r="M22" s="480"/>
      <c r="N22" s="480"/>
      <c r="O22" s="480"/>
      <c r="P22" s="742"/>
      <c r="Q22" s="485"/>
      <c r="R22" s="487"/>
      <c r="S22" s="485" t="e">
        <f>VLOOKUP(B22,Table1[],21,FALSE)</f>
        <v>#N/A</v>
      </c>
      <c r="T22" s="93"/>
      <c r="U22" s="93"/>
      <c r="V22" s="93"/>
      <c r="AE22" s="88"/>
      <c r="AF22" s="88"/>
      <c r="AG22" s="88"/>
      <c r="AH22" s="88"/>
      <c r="AI22" s="88"/>
      <c r="AJ22" s="88"/>
      <c r="AK22" s="88"/>
    </row>
    <row r="23" spans="1:42" ht="15.75" x14ac:dyDescent="0.25">
      <c r="A23" s="480"/>
      <c r="B23" s="480"/>
      <c r="C23" s="481"/>
      <c r="D23" s="482"/>
      <c r="E23" s="483"/>
      <c r="F23" s="483"/>
      <c r="G23" s="484"/>
      <c r="H23" s="485"/>
      <c r="I23" s="485"/>
      <c r="J23" s="132" t="e">
        <f t="shared" si="0"/>
        <v>#DIV/0!</v>
      </c>
      <c r="K23" s="480"/>
      <c r="L23" s="480"/>
      <c r="M23" s="480"/>
      <c r="N23" s="480"/>
      <c r="O23" s="480"/>
      <c r="P23" s="742"/>
      <c r="Q23" s="485"/>
      <c r="R23" s="487"/>
      <c r="S23" s="485" t="e">
        <f>VLOOKUP(B23,Table1[],21,FALSE)</f>
        <v>#N/A</v>
      </c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</row>
    <row r="24" spans="1:42" ht="15.75" x14ac:dyDescent="0.25">
      <c r="A24" s="480"/>
      <c r="B24" s="480"/>
      <c r="C24" s="481"/>
      <c r="D24" s="482"/>
      <c r="E24" s="483"/>
      <c r="F24" s="483"/>
      <c r="G24" s="484"/>
      <c r="H24" s="485"/>
      <c r="I24" s="485"/>
      <c r="J24" s="132" t="e">
        <f t="shared" si="0"/>
        <v>#DIV/0!</v>
      </c>
      <c r="K24" s="480"/>
      <c r="L24" s="480"/>
      <c r="M24" s="480"/>
      <c r="N24" s="480"/>
      <c r="O24" s="480"/>
      <c r="P24" s="742"/>
      <c r="Q24" s="485"/>
      <c r="R24" s="487"/>
      <c r="S24" s="485" t="e">
        <f>VLOOKUP(B24,Table1[],21,FALSE)</f>
        <v>#N/A</v>
      </c>
      <c r="T24" s="93"/>
      <c r="U24" s="93"/>
      <c r="V24" s="93"/>
      <c r="W24" s="105"/>
      <c r="X24" s="105"/>
      <c r="Y24" s="105">
        <v>0</v>
      </c>
      <c r="Z24" s="105">
        <f>$Z$4</f>
        <v>46573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G24" s="92"/>
      <c r="AJ24" s="92"/>
      <c r="AK24" s="88"/>
      <c r="AP24" s="138"/>
    </row>
    <row r="25" spans="1:42" ht="15.75" x14ac:dyDescent="0.25">
      <c r="A25" s="480"/>
      <c r="B25" s="480"/>
      <c r="C25" s="481"/>
      <c r="D25" s="482"/>
      <c r="E25" s="483"/>
      <c r="F25" s="483"/>
      <c r="G25" s="484"/>
      <c r="H25" s="485"/>
      <c r="I25" s="485"/>
      <c r="J25" s="132" t="e">
        <f t="shared" si="0"/>
        <v>#DIV/0!</v>
      </c>
      <c r="K25" s="480"/>
      <c r="L25" s="480"/>
      <c r="M25" s="480"/>
      <c r="N25" s="480"/>
      <c r="O25" s="480"/>
      <c r="P25" s="742"/>
      <c r="Q25" s="485"/>
      <c r="R25" s="487"/>
      <c r="S25" s="485" t="e">
        <f>VLOOKUP(B25,Table1[],21,FALSE)</f>
        <v>#N/A</v>
      </c>
      <c r="T25" s="93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42" ht="15.75" x14ac:dyDescent="0.25">
      <c r="A26" s="480"/>
      <c r="B26" s="480"/>
      <c r="C26" s="481"/>
      <c r="D26" s="482"/>
      <c r="E26" s="483"/>
      <c r="F26" s="483"/>
      <c r="G26" s="484"/>
      <c r="H26" s="485"/>
      <c r="I26" s="485"/>
      <c r="J26" s="132" t="e">
        <f t="shared" si="0"/>
        <v>#DIV/0!</v>
      </c>
      <c r="K26" s="480"/>
      <c r="L26" s="480"/>
      <c r="M26" s="480"/>
      <c r="N26" s="480"/>
      <c r="O26" s="480"/>
      <c r="P26" s="742"/>
      <c r="Q26" s="485"/>
      <c r="R26" s="487"/>
      <c r="S26" s="485" t="e">
        <f>VLOOKUP(B26,Table1[],21,FALSE)</f>
        <v>#N/A</v>
      </c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</row>
    <row r="27" spans="1:42" ht="15.75" x14ac:dyDescent="0.25">
      <c r="A27" s="480"/>
      <c r="B27" s="480"/>
      <c r="C27" s="481"/>
      <c r="D27" s="482"/>
      <c r="E27" s="483"/>
      <c r="F27" s="483"/>
      <c r="G27" s="484"/>
      <c r="H27" s="485"/>
      <c r="I27" s="485"/>
      <c r="J27" s="132" t="e">
        <f t="shared" si="0"/>
        <v>#DIV/0!</v>
      </c>
      <c r="K27" s="480"/>
      <c r="L27" s="480"/>
      <c r="M27" s="480"/>
      <c r="N27" s="480"/>
      <c r="O27" s="480"/>
      <c r="P27" s="742"/>
      <c r="Q27" s="485"/>
      <c r="R27" s="487"/>
      <c r="S27" s="485" t="e">
        <f>VLOOKUP(B27,Table1[],21,FALSE)</f>
        <v>#N/A</v>
      </c>
      <c r="T27" s="93"/>
      <c r="U27" s="93"/>
      <c r="V27" s="93"/>
      <c r="AE27" s="88"/>
      <c r="AF27" s="88"/>
      <c r="AG27" s="88"/>
      <c r="AH27" s="88"/>
      <c r="AI27" s="88"/>
      <c r="AJ27" s="88"/>
      <c r="AK27" s="88"/>
      <c r="AL27" s="89"/>
      <c r="AM27" s="88"/>
      <c r="AN27" s="88"/>
      <c r="AP27" s="138"/>
    </row>
    <row r="28" spans="1:42" ht="15.75" x14ac:dyDescent="0.25">
      <c r="A28" s="480"/>
      <c r="B28" s="480"/>
      <c r="C28" s="481"/>
      <c r="D28" s="482"/>
      <c r="E28" s="483"/>
      <c r="F28" s="483"/>
      <c r="G28" s="484"/>
      <c r="H28" s="485"/>
      <c r="I28" s="485"/>
      <c r="J28" s="132" t="e">
        <f t="shared" si="0"/>
        <v>#DIV/0!</v>
      </c>
      <c r="K28" s="480"/>
      <c r="L28" s="480"/>
      <c r="M28" s="480"/>
      <c r="N28" s="480"/>
      <c r="O28" s="480"/>
      <c r="P28" s="742"/>
      <c r="Q28" s="485"/>
      <c r="R28" s="487"/>
      <c r="S28" s="485" t="e">
        <f>VLOOKUP(B28,Table1[],21,FALSE)</f>
        <v>#N/A</v>
      </c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G28" s="92"/>
      <c r="AJ28" s="92"/>
      <c r="AK28" s="88"/>
      <c r="AL28" s="89"/>
      <c r="AM28" s="88"/>
      <c r="AN28" s="88"/>
    </row>
    <row r="29" spans="1:42" ht="15.75" x14ac:dyDescent="0.25">
      <c r="A29" s="480"/>
      <c r="B29" s="480"/>
      <c r="C29" s="481"/>
      <c r="D29" s="482"/>
      <c r="E29" s="483"/>
      <c r="F29" s="483"/>
      <c r="G29" s="484"/>
      <c r="H29" s="485"/>
      <c r="I29" s="485"/>
      <c r="J29" s="132" t="e">
        <f t="shared" si="0"/>
        <v>#DIV/0!</v>
      </c>
      <c r="K29" s="480"/>
      <c r="L29" s="480"/>
      <c r="M29" s="480"/>
      <c r="N29" s="480"/>
      <c r="O29" s="480"/>
      <c r="P29" s="742"/>
      <c r="Q29" s="485"/>
      <c r="R29" s="487"/>
      <c r="S29" s="485" t="e">
        <f>VLOOKUP(B29,Table1[],21,FALSE)</f>
        <v>#N/A</v>
      </c>
      <c r="T29" s="93"/>
      <c r="U29" s="93"/>
      <c r="V29" s="93"/>
      <c r="W29" s="105"/>
      <c r="X29" s="105"/>
      <c r="Y29" s="105">
        <v>0</v>
      </c>
      <c r="Z29" s="105">
        <f>$Z$4</f>
        <v>46573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G29" s="92"/>
      <c r="AJ29" s="92"/>
      <c r="AK29" s="88"/>
      <c r="AL29" s="179"/>
      <c r="AM29" s="179"/>
      <c r="AN29" s="179"/>
      <c r="AO29" s="180"/>
    </row>
    <row r="30" spans="1:42" ht="15.75" x14ac:dyDescent="0.25">
      <c r="A30" s="480"/>
      <c r="B30" s="480"/>
      <c r="C30" s="481"/>
      <c r="D30" s="482"/>
      <c r="E30" s="483"/>
      <c r="F30" s="483"/>
      <c r="G30" s="484"/>
      <c r="H30" s="485"/>
      <c r="I30" s="485"/>
      <c r="J30" s="132" t="e">
        <f t="shared" si="0"/>
        <v>#DIV/0!</v>
      </c>
      <c r="K30" s="480"/>
      <c r="L30" s="480"/>
      <c r="M30" s="480"/>
      <c r="N30" s="480"/>
      <c r="O30" s="480"/>
      <c r="P30" s="742"/>
      <c r="Q30" s="485"/>
      <c r="R30" s="487"/>
      <c r="S30" s="485" t="e">
        <f>VLOOKUP(B30,Table1[],21,FALSE)</f>
        <v>#N/A</v>
      </c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</row>
    <row r="31" spans="1:42" ht="15.75" x14ac:dyDescent="0.25">
      <c r="A31" s="480"/>
      <c r="B31" s="480"/>
      <c r="C31" s="481"/>
      <c r="D31" s="482"/>
      <c r="E31" s="483"/>
      <c r="F31" s="483"/>
      <c r="G31" s="484"/>
      <c r="H31" s="485"/>
      <c r="I31" s="485"/>
      <c r="J31" s="132" t="e">
        <f t="shared" si="0"/>
        <v>#DIV/0!</v>
      </c>
      <c r="K31" s="480"/>
      <c r="L31" s="480"/>
      <c r="M31" s="480"/>
      <c r="N31" s="480"/>
      <c r="O31" s="480"/>
      <c r="P31" s="742"/>
      <c r="Q31" s="485"/>
      <c r="R31" s="487"/>
      <c r="S31" s="485" t="e">
        <f>VLOOKUP(B31,Table1[],21,FALSE)</f>
        <v>#N/A</v>
      </c>
      <c r="T31" s="93"/>
      <c r="U31" s="93"/>
      <c r="V31" s="93"/>
      <c r="W31" s="94" t="s">
        <v>80</v>
      </c>
      <c r="X31" t="s">
        <v>118</v>
      </c>
      <c r="AE31" s="88"/>
      <c r="AF31" s="88"/>
      <c r="AG31" s="88"/>
      <c r="AH31" s="88"/>
      <c r="AI31" s="88"/>
      <c r="AJ31" s="88"/>
      <c r="AK31" s="88"/>
    </row>
    <row r="32" spans="1:42" ht="15.75" x14ac:dyDescent="0.25">
      <c r="A32" s="480"/>
      <c r="B32" s="480"/>
      <c r="C32" s="481"/>
      <c r="D32" s="482"/>
      <c r="E32" s="483"/>
      <c r="F32" s="483"/>
      <c r="G32" s="484"/>
      <c r="H32" s="485"/>
      <c r="I32" s="485"/>
      <c r="J32" s="132" t="e">
        <f t="shared" si="0"/>
        <v>#DIV/0!</v>
      </c>
      <c r="K32" s="480"/>
      <c r="L32" s="480"/>
      <c r="M32" s="480"/>
      <c r="N32" s="480"/>
      <c r="O32" s="480"/>
      <c r="P32" s="742"/>
      <c r="Q32" s="485"/>
      <c r="R32" s="487"/>
      <c r="S32" s="485" t="e">
        <f>VLOOKUP(B32,Table1[],21,FALSE)</f>
        <v>#N/A</v>
      </c>
      <c r="T32" s="93"/>
      <c r="U32" s="93"/>
      <c r="V32" s="93"/>
      <c r="AE32" s="88"/>
      <c r="AG32" s="92"/>
      <c r="AJ32" s="92"/>
      <c r="AK32" s="88"/>
    </row>
    <row r="33" spans="1:57" ht="15.75" x14ac:dyDescent="0.25">
      <c r="A33" s="480"/>
      <c r="B33" s="480"/>
      <c r="C33" s="481"/>
      <c r="D33" s="482"/>
      <c r="E33" s="483"/>
      <c r="F33" s="483"/>
      <c r="G33" s="484"/>
      <c r="H33" s="485"/>
      <c r="I33" s="485"/>
      <c r="J33" s="132" t="e">
        <f t="shared" si="0"/>
        <v>#DIV/0!</v>
      </c>
      <c r="K33" s="480"/>
      <c r="L33" s="480"/>
      <c r="M33" s="480"/>
      <c r="N33" s="480"/>
      <c r="O33" s="480"/>
      <c r="P33" s="742"/>
      <c r="Q33" s="485"/>
      <c r="R33" s="487"/>
      <c r="S33" s="485" t="e">
        <f>VLOOKUP(B33,Table1[],21,FALSE)</f>
        <v>#N/A</v>
      </c>
      <c r="T33" s="93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E33" s="92"/>
    </row>
    <row r="34" spans="1:57" ht="15.75" x14ac:dyDescent="0.25">
      <c r="A34" s="480"/>
      <c r="B34" s="480"/>
      <c r="C34" s="481"/>
      <c r="D34" s="482"/>
      <c r="E34" s="483"/>
      <c r="F34" s="483"/>
      <c r="G34" s="484"/>
      <c r="H34" s="485"/>
      <c r="I34" s="485"/>
      <c r="J34" s="132" t="e">
        <f t="shared" si="0"/>
        <v>#DIV/0!</v>
      </c>
      <c r="K34" s="480"/>
      <c r="L34" s="480"/>
      <c r="M34" s="480"/>
      <c r="N34" s="480"/>
      <c r="O34" s="480"/>
      <c r="P34" s="742"/>
      <c r="Q34" s="485"/>
      <c r="R34" s="487"/>
      <c r="S34" s="485" t="e">
        <f>VLOOKUP(B34,Table1[],21,FALSE)</f>
        <v>#N/A</v>
      </c>
      <c r="T34" s="93"/>
      <c r="U34" s="93"/>
      <c r="V34" s="93"/>
      <c r="W34" s="105"/>
      <c r="X34" s="105"/>
      <c r="Y34" s="105"/>
      <c r="Z34" s="105">
        <f>$Z$4</f>
        <v>46573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57" ht="16.5" thickBot="1" x14ac:dyDescent="0.3">
      <c r="A35" s="480"/>
      <c r="B35" s="480"/>
      <c r="C35" s="481"/>
      <c r="D35" s="482"/>
      <c r="E35" s="483"/>
      <c r="F35" s="483"/>
      <c r="G35" s="484"/>
      <c r="H35" s="485"/>
      <c r="I35" s="485"/>
      <c r="J35" s="132" t="e">
        <f t="shared" si="0"/>
        <v>#DIV/0!</v>
      </c>
      <c r="K35" s="480"/>
      <c r="L35" s="480"/>
      <c r="M35" s="480"/>
      <c r="N35" s="480"/>
      <c r="O35" s="480"/>
      <c r="P35" s="742"/>
      <c r="Q35" s="485"/>
      <c r="R35" s="487"/>
      <c r="S35" s="485" t="e">
        <f>VLOOKUP(B35,Table1[],21,FALSE)</f>
        <v>#N/A</v>
      </c>
      <c r="T35" s="93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57" ht="16.5" thickBot="1" x14ac:dyDescent="0.3">
      <c r="A36" s="480"/>
      <c r="B36" s="480"/>
      <c r="C36" s="481"/>
      <c r="D36" s="482"/>
      <c r="E36" s="483"/>
      <c r="F36" s="483"/>
      <c r="G36" s="484"/>
      <c r="H36" s="485"/>
      <c r="I36" s="485"/>
      <c r="J36" s="132" t="e">
        <f t="shared" si="0"/>
        <v>#DIV/0!</v>
      </c>
      <c r="K36" s="480"/>
      <c r="L36" s="480"/>
      <c r="M36" s="480"/>
      <c r="N36" s="480"/>
      <c r="O36" s="480"/>
      <c r="P36" s="742"/>
      <c r="Q36" s="485"/>
      <c r="R36" s="487"/>
      <c r="S36" s="485" t="e">
        <f>VLOOKUP(B36,Table1[],21,FALSE)</f>
        <v>#N/A</v>
      </c>
      <c r="T36" s="93"/>
      <c r="U36" s="93"/>
      <c r="V36" s="93"/>
      <c r="W36" s="121" t="s">
        <v>80</v>
      </c>
      <c r="X36" s="122" t="s">
        <v>118</v>
      </c>
      <c r="Y36" s="113"/>
      <c r="Z36" s="113"/>
      <c r="AA36" s="113"/>
      <c r="AB36" s="113"/>
      <c r="AC36" s="113"/>
      <c r="AD36" s="114"/>
      <c r="AE36" s="88" t="s">
        <v>175</v>
      </c>
      <c r="AF36" s="88"/>
      <c r="AG36" s="88"/>
      <c r="AH36" s="88"/>
      <c r="AI36" s="88"/>
      <c r="AJ36" s="88"/>
      <c r="AK36" s="88"/>
    </row>
    <row r="37" spans="1:57" ht="16.5" thickBot="1" x14ac:dyDescent="0.3">
      <c r="A37" s="480"/>
      <c r="B37" s="480"/>
      <c r="C37" s="481"/>
      <c r="D37" s="482"/>
      <c r="E37" s="483"/>
      <c r="F37" s="483"/>
      <c r="G37" s="484"/>
      <c r="H37" s="485"/>
      <c r="I37" s="485"/>
      <c r="J37" s="132" t="e">
        <f t="shared" si="0"/>
        <v>#DIV/0!</v>
      </c>
      <c r="K37" s="480"/>
      <c r="L37" s="480"/>
      <c r="M37" s="480"/>
      <c r="N37" s="480"/>
      <c r="O37" s="480"/>
      <c r="P37" s="742"/>
      <c r="Q37" s="485"/>
      <c r="R37" s="487"/>
      <c r="S37" s="485" t="e">
        <f>VLOOKUP(B37,Table1[],21,FALSE)</f>
        <v>#N/A</v>
      </c>
      <c r="T37" s="93"/>
      <c r="U37" s="93"/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</row>
    <row r="38" spans="1:57" ht="16.5" thickBot="1" x14ac:dyDescent="0.3">
      <c r="A38" s="480"/>
      <c r="B38" s="480"/>
      <c r="C38" s="481"/>
      <c r="D38" s="482"/>
      <c r="E38" s="483"/>
      <c r="F38" s="483"/>
      <c r="G38" s="484"/>
      <c r="H38" s="485"/>
      <c r="I38" s="485"/>
      <c r="J38" s="132" t="e">
        <f t="shared" si="0"/>
        <v>#DIV/0!</v>
      </c>
      <c r="K38" s="480"/>
      <c r="L38" s="480"/>
      <c r="M38" s="480"/>
      <c r="N38" s="480"/>
      <c r="O38" s="480"/>
      <c r="P38" s="742"/>
      <c r="Q38" s="485"/>
      <c r="R38" s="487"/>
      <c r="S38" s="485" t="e">
        <f>VLOOKUP(B38,Table1[],21,FALSE)</f>
        <v>#N/A</v>
      </c>
      <c r="T38" s="93"/>
      <c r="U38" s="93"/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176</v>
      </c>
      <c r="AF38" s="88"/>
      <c r="AG38" s="88"/>
      <c r="AH38" s="88"/>
      <c r="AI38" s="88"/>
      <c r="AJ38" s="88"/>
      <c r="AK38" s="88"/>
      <c r="BE38" s="92"/>
    </row>
    <row r="39" spans="1:57" ht="16.5" thickBot="1" x14ac:dyDescent="0.3">
      <c r="A39" s="480"/>
      <c r="B39" s="480"/>
      <c r="C39" s="481"/>
      <c r="D39" s="482"/>
      <c r="E39" s="483"/>
      <c r="F39" s="483"/>
      <c r="G39" s="484"/>
      <c r="H39" s="485"/>
      <c r="I39" s="485"/>
      <c r="J39" s="132" t="e">
        <f t="shared" si="0"/>
        <v>#DIV/0!</v>
      </c>
      <c r="K39" s="480"/>
      <c r="L39" s="480"/>
      <c r="M39" s="480"/>
      <c r="N39" s="480"/>
      <c r="O39" s="480"/>
      <c r="P39" s="742"/>
      <c r="Q39" s="485"/>
      <c r="R39" s="487"/>
      <c r="S39" s="485" t="e">
        <f>VLOOKUP(B39,Table1[],21,FALSE)</f>
        <v>#N/A</v>
      </c>
      <c r="T39" s="93"/>
      <c r="U39" s="93"/>
      <c r="V39" s="93"/>
      <c r="W39" s="123"/>
      <c r="X39" s="124"/>
      <c r="Y39" s="125"/>
      <c r="Z39" s="118">
        <f>$Z$4</f>
        <v>46573</v>
      </c>
      <c r="AA39" s="119">
        <f>IFERROR(Y39/Z39,0)</f>
        <v>0</v>
      </c>
      <c r="AB39" s="256">
        <f>IFERROR(X39/Z39,0)</f>
        <v>0</v>
      </c>
      <c r="AC39" s="119">
        <f>IFERROR(Y39/X39,0)</f>
        <v>0</v>
      </c>
      <c r="AD39" s="120">
        <f>IFERROR(X39/W39,0)</f>
        <v>0</v>
      </c>
      <c r="AE39" s="88"/>
      <c r="AF39" s="88"/>
      <c r="AG39" s="88"/>
      <c r="AH39" s="88"/>
      <c r="AI39" s="88"/>
      <c r="AJ39" s="88"/>
      <c r="AK39" s="88"/>
    </row>
    <row r="40" spans="1:57" ht="15.75" x14ac:dyDescent="0.25">
      <c r="A40" s="480"/>
      <c r="B40" s="480"/>
      <c r="C40" s="481"/>
      <c r="D40" s="482"/>
      <c r="E40" s="483"/>
      <c r="F40" s="483"/>
      <c r="G40" s="484"/>
      <c r="H40" s="485"/>
      <c r="I40" s="485"/>
      <c r="J40" s="132" t="e">
        <f t="shared" si="0"/>
        <v>#DIV/0!</v>
      </c>
      <c r="K40" s="480"/>
      <c r="L40" s="480"/>
      <c r="M40" s="480"/>
      <c r="N40" s="480"/>
      <c r="O40" s="480"/>
      <c r="P40" s="742"/>
      <c r="Q40" s="485"/>
      <c r="R40" s="487"/>
      <c r="S40" s="485" t="e">
        <f>VLOOKUP(B40,Table1[],21,FALSE)</f>
        <v>#N/A</v>
      </c>
      <c r="T40" s="93"/>
      <c r="U40" s="93"/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</row>
    <row r="41" spans="1:57" ht="15.75" x14ac:dyDescent="0.25">
      <c r="A41" s="480"/>
      <c r="B41" s="480"/>
      <c r="C41" s="481"/>
      <c r="D41" s="482"/>
      <c r="E41" s="483"/>
      <c r="F41" s="483"/>
      <c r="G41" s="484"/>
      <c r="H41" s="485"/>
      <c r="I41" s="485"/>
      <c r="J41" s="132" t="e">
        <f t="shared" si="0"/>
        <v>#DIV/0!</v>
      </c>
      <c r="K41" s="480"/>
      <c r="L41" s="480"/>
      <c r="M41" s="480"/>
      <c r="N41" s="480"/>
      <c r="O41" s="480"/>
      <c r="P41" s="742"/>
      <c r="Q41" s="485"/>
      <c r="R41" s="487"/>
      <c r="S41" s="485" t="e">
        <f>VLOOKUP(B41,Table1[],21,FALSE)</f>
        <v>#N/A</v>
      </c>
      <c r="T41" s="93"/>
      <c r="U41" s="93"/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57" ht="15.75" x14ac:dyDescent="0.25">
      <c r="A42" s="480"/>
      <c r="B42" s="480"/>
      <c r="C42" s="481"/>
      <c r="D42" s="482"/>
      <c r="E42" s="483"/>
      <c r="F42" s="483"/>
      <c r="G42" s="484"/>
      <c r="H42" s="485"/>
      <c r="I42" s="485"/>
      <c r="J42" s="132" t="e">
        <f t="shared" si="0"/>
        <v>#DIV/0!</v>
      </c>
      <c r="K42" s="480"/>
      <c r="L42" s="480"/>
      <c r="M42" s="480"/>
      <c r="N42" s="480"/>
      <c r="O42" s="480"/>
      <c r="P42" s="742"/>
      <c r="Q42" s="485"/>
      <c r="R42" s="487"/>
      <c r="S42" s="485" t="e">
        <f>VLOOKUP(B42,Table1[],21,FALSE)</f>
        <v>#N/A</v>
      </c>
      <c r="T42" s="93"/>
      <c r="U42" s="93"/>
      <c r="V42" s="93"/>
      <c r="W42" s="89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57" ht="15.75" x14ac:dyDescent="0.25">
      <c r="A43" s="480"/>
      <c r="B43" s="480"/>
      <c r="C43" s="481"/>
      <c r="D43" s="482"/>
      <c r="E43" s="483"/>
      <c r="F43" s="483"/>
      <c r="G43" s="484"/>
      <c r="H43" s="485"/>
      <c r="I43" s="485"/>
      <c r="J43" s="132" t="e">
        <f t="shared" si="0"/>
        <v>#DIV/0!</v>
      </c>
      <c r="K43" s="480"/>
      <c r="L43" s="480"/>
      <c r="M43" s="480"/>
      <c r="N43" s="480"/>
      <c r="O43" s="480"/>
      <c r="P43" s="742"/>
      <c r="Q43" s="485"/>
      <c r="R43" s="487"/>
      <c r="S43" s="485" t="e">
        <f>VLOOKUP(B43,Table1[],21,FALSE)</f>
        <v>#N/A</v>
      </c>
      <c r="T43" s="93"/>
      <c r="U43" s="93"/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</row>
    <row r="44" spans="1:57" ht="15.75" x14ac:dyDescent="0.25">
      <c r="A44" s="480"/>
      <c r="B44" s="480"/>
      <c r="C44" s="481"/>
      <c r="D44" s="482"/>
      <c r="E44" s="483"/>
      <c r="F44" s="483"/>
      <c r="G44" s="484"/>
      <c r="H44" s="485"/>
      <c r="I44" s="485"/>
      <c r="J44" s="132" t="e">
        <f t="shared" si="0"/>
        <v>#DIV/0!</v>
      </c>
      <c r="K44" s="480"/>
      <c r="L44" s="480"/>
      <c r="M44" s="480"/>
      <c r="N44" s="480"/>
      <c r="O44" s="480"/>
      <c r="P44" s="742"/>
      <c r="Q44" s="485"/>
      <c r="R44" s="487"/>
      <c r="S44" s="485" t="e">
        <f>VLOOKUP(B44,Table1[],21,FALSE)</f>
        <v>#N/A</v>
      </c>
      <c r="T44" s="93"/>
      <c r="U44" s="93"/>
      <c r="V44" s="93"/>
      <c r="W44" s="89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</row>
    <row r="45" spans="1:57" ht="15.75" x14ac:dyDescent="0.25">
      <c r="A45" s="480"/>
      <c r="B45" s="480"/>
      <c r="C45" s="481"/>
      <c r="D45" s="482"/>
      <c r="E45" s="483"/>
      <c r="F45" s="483"/>
      <c r="G45" s="484"/>
      <c r="H45" s="485"/>
      <c r="I45" s="485"/>
      <c r="J45" s="132" t="e">
        <f t="shared" si="0"/>
        <v>#DIV/0!</v>
      </c>
      <c r="K45" s="480"/>
      <c r="L45" s="480"/>
      <c r="M45" s="480"/>
      <c r="N45" s="480"/>
      <c r="O45" s="480"/>
      <c r="P45" s="742"/>
      <c r="Q45" s="485"/>
      <c r="R45" s="487"/>
      <c r="S45" s="485" t="e">
        <f>VLOOKUP(B45,Table1[],21,FALSE)</f>
        <v>#N/A</v>
      </c>
      <c r="T45" s="93"/>
      <c r="U45" s="93"/>
      <c r="V45" s="93"/>
      <c r="W45" s="89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57" ht="15.75" x14ac:dyDescent="0.25">
      <c r="A46" s="480"/>
      <c r="B46" s="480"/>
      <c r="C46" s="481"/>
      <c r="D46" s="482"/>
      <c r="E46" s="483"/>
      <c r="F46" s="483"/>
      <c r="G46" s="484"/>
      <c r="H46" s="485"/>
      <c r="I46" s="485"/>
      <c r="J46" s="132" t="e">
        <f t="shared" si="0"/>
        <v>#DIV/0!</v>
      </c>
      <c r="K46" s="480"/>
      <c r="L46" s="480"/>
      <c r="M46" s="480"/>
      <c r="N46" s="480"/>
      <c r="O46" s="480"/>
      <c r="P46" s="742"/>
      <c r="Q46" s="485"/>
      <c r="R46" s="487"/>
      <c r="S46" s="485" t="e">
        <f>VLOOKUP(B46,Table1[],21,FALSE)</f>
        <v>#N/A</v>
      </c>
      <c r="T46" s="93"/>
      <c r="U46" s="93"/>
      <c r="V46" s="93"/>
      <c r="W46" s="89"/>
      <c r="X46" s="88"/>
      <c r="Y46" s="88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BB46" s="138"/>
    </row>
    <row r="47" spans="1:57" ht="15.75" x14ac:dyDescent="0.25">
      <c r="A47" s="480"/>
      <c r="B47" s="480"/>
      <c r="C47" s="481"/>
      <c r="D47" s="482"/>
      <c r="E47" s="483"/>
      <c r="F47" s="483"/>
      <c r="G47" s="484"/>
      <c r="H47" s="485"/>
      <c r="I47" s="485"/>
      <c r="J47" s="132" t="e">
        <f t="shared" si="0"/>
        <v>#DIV/0!</v>
      </c>
      <c r="K47" s="480"/>
      <c r="L47" s="480"/>
      <c r="M47" s="480"/>
      <c r="N47" s="480"/>
      <c r="O47" s="480"/>
      <c r="P47" s="742"/>
      <c r="Q47" s="485"/>
      <c r="R47" s="487"/>
      <c r="S47" s="485" t="e">
        <f>VLOOKUP(B47,Table1[],21,FALSE)</f>
        <v>#N/A</v>
      </c>
      <c r="T47" s="93"/>
      <c r="U47" s="93"/>
      <c r="V47" s="93"/>
      <c r="W47" s="89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</row>
    <row r="48" spans="1:57" ht="15.75" x14ac:dyDescent="0.25">
      <c r="A48" s="480"/>
      <c r="B48" s="480"/>
      <c r="C48" s="481"/>
      <c r="D48" s="482"/>
      <c r="E48" s="483"/>
      <c r="F48" s="483"/>
      <c r="G48" s="484"/>
      <c r="H48" s="485"/>
      <c r="I48" s="485"/>
      <c r="J48" s="132" t="e">
        <f t="shared" si="0"/>
        <v>#DIV/0!</v>
      </c>
      <c r="K48" s="480"/>
      <c r="L48" s="480"/>
      <c r="M48" s="480"/>
      <c r="N48" s="480"/>
      <c r="O48" s="480"/>
      <c r="P48" s="742"/>
      <c r="Q48" s="485"/>
      <c r="R48" s="487"/>
      <c r="S48" s="485" t="e">
        <f>VLOOKUP(B48,Table1[],21,FALSE)</f>
        <v>#N/A</v>
      </c>
      <c r="T48" s="93"/>
      <c r="U48" s="93"/>
      <c r="V48" s="93"/>
      <c r="W48" s="89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</row>
    <row r="49" spans="1:42" ht="15.75" x14ac:dyDescent="0.25">
      <c r="A49" s="480"/>
      <c r="B49" s="480"/>
      <c r="C49" s="481"/>
      <c r="D49" s="482"/>
      <c r="E49" s="483"/>
      <c r="F49" s="483"/>
      <c r="G49" s="484"/>
      <c r="H49" s="485"/>
      <c r="I49" s="485"/>
      <c r="J49" s="132" t="e">
        <f t="shared" si="0"/>
        <v>#DIV/0!</v>
      </c>
      <c r="K49" s="480"/>
      <c r="L49" s="480"/>
      <c r="M49" s="480"/>
      <c r="N49" s="480"/>
      <c r="O49" s="480"/>
      <c r="P49" s="742"/>
      <c r="Q49" s="485"/>
      <c r="R49" s="487"/>
      <c r="S49" s="485" t="e">
        <f>VLOOKUP(B49,Table1[],21,FALSE)</f>
        <v>#N/A</v>
      </c>
      <c r="T49" s="93"/>
      <c r="U49" s="93"/>
      <c r="V49" s="93"/>
      <c r="W49" s="89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42" ht="15.75" x14ac:dyDescent="0.25">
      <c r="A50" s="480"/>
      <c r="B50" s="480"/>
      <c r="C50" s="481"/>
      <c r="D50" s="482"/>
      <c r="E50" s="483"/>
      <c r="F50" s="483"/>
      <c r="G50" s="484"/>
      <c r="H50" s="485"/>
      <c r="I50" s="485"/>
      <c r="J50" s="132" t="e">
        <f t="shared" si="0"/>
        <v>#DIV/0!</v>
      </c>
      <c r="K50" s="480"/>
      <c r="L50" s="480"/>
      <c r="M50" s="480"/>
      <c r="N50" s="480"/>
      <c r="O50" s="480"/>
      <c r="P50" s="742"/>
      <c r="Q50" s="485"/>
      <c r="R50" s="487"/>
      <c r="S50" s="485" t="e">
        <f>VLOOKUP(B50,Table1[],21,FALSE)</f>
        <v>#N/A</v>
      </c>
      <c r="T50" s="93"/>
      <c r="U50" s="93"/>
      <c r="V50" s="93"/>
      <c r="W50" s="89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42" ht="15.75" x14ac:dyDescent="0.25">
      <c r="A51" s="480"/>
      <c r="B51" s="480"/>
      <c r="C51" s="481"/>
      <c r="D51" s="482"/>
      <c r="E51" s="483"/>
      <c r="F51" s="483"/>
      <c r="G51" s="484"/>
      <c r="H51" s="485"/>
      <c r="I51" s="485"/>
      <c r="J51" s="132" t="e">
        <f t="shared" si="0"/>
        <v>#DIV/0!</v>
      </c>
      <c r="K51" s="480"/>
      <c r="L51" s="480"/>
      <c r="M51" s="480"/>
      <c r="N51" s="480"/>
      <c r="O51" s="480"/>
      <c r="P51" s="742"/>
      <c r="Q51" s="485"/>
      <c r="R51" s="487"/>
      <c r="S51" s="485" t="e">
        <f>VLOOKUP(B51,Table1[],21,FALSE)</f>
        <v>#N/A</v>
      </c>
      <c r="T51" s="93"/>
      <c r="U51" s="93"/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G51" s="92"/>
      <c r="AJ51" s="92"/>
      <c r="AK51" s="88"/>
    </row>
    <row r="52" spans="1:42" ht="15.75" x14ac:dyDescent="0.25">
      <c r="A52" s="480"/>
      <c r="B52" s="480"/>
      <c r="C52" s="481"/>
      <c r="D52" s="482"/>
      <c r="E52" s="483"/>
      <c r="F52" s="483"/>
      <c r="G52" s="484"/>
      <c r="H52" s="485"/>
      <c r="I52" s="485"/>
      <c r="J52" s="132" t="e">
        <f t="shared" si="0"/>
        <v>#DIV/0!</v>
      </c>
      <c r="K52" s="480"/>
      <c r="L52" s="480"/>
      <c r="M52" s="480"/>
      <c r="N52" s="480"/>
      <c r="O52" s="480"/>
      <c r="P52" s="742"/>
      <c r="Q52" s="485"/>
      <c r="R52" s="487"/>
      <c r="S52" s="485" t="e">
        <f>VLOOKUP(B52,Table1[],21,FALSE)</f>
        <v>#N/A</v>
      </c>
      <c r="T52" s="93"/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</row>
    <row r="53" spans="1:42" ht="15.75" x14ac:dyDescent="0.25">
      <c r="A53" s="472"/>
      <c r="B53" s="472"/>
      <c r="C53" s="473"/>
      <c r="D53" s="474"/>
      <c r="E53" s="475"/>
      <c r="F53" s="475"/>
      <c r="G53" s="476"/>
      <c r="H53" s="477"/>
      <c r="I53" s="477"/>
      <c r="J53" s="132" t="e">
        <f t="shared" si="0"/>
        <v>#DIV/0!</v>
      </c>
      <c r="K53" s="472"/>
      <c r="L53" s="472"/>
      <c r="M53" s="472"/>
      <c r="N53" s="472"/>
      <c r="O53" s="472"/>
      <c r="P53" s="748"/>
      <c r="Q53" s="477"/>
      <c r="R53" s="479"/>
      <c r="S53" s="477" t="e">
        <f>VLOOKUP(B53,Table1[],21,FALSE)</f>
        <v>#N/A</v>
      </c>
      <c r="T53" s="93"/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1:42" ht="15.75" x14ac:dyDescent="0.25">
      <c r="A54" s="472"/>
      <c r="B54" s="472"/>
      <c r="C54" s="473"/>
      <c r="D54" s="474"/>
      <c r="E54" s="475"/>
      <c r="F54" s="475"/>
      <c r="G54" s="476"/>
      <c r="H54" s="477"/>
      <c r="I54" s="477"/>
      <c r="J54" s="132" t="e">
        <f t="shared" si="0"/>
        <v>#DIV/0!</v>
      </c>
      <c r="K54" s="472"/>
      <c r="L54" s="472"/>
      <c r="M54" s="472"/>
      <c r="N54" s="472"/>
      <c r="O54" s="472"/>
      <c r="P54" s="748"/>
      <c r="Q54" s="477"/>
      <c r="R54" s="479"/>
      <c r="S54" s="477" t="e">
        <f>VLOOKUP(B54,Table1[],21,FALSE)</f>
        <v>#N/A</v>
      </c>
      <c r="T54" s="93"/>
      <c r="W54" s="89"/>
      <c r="X54" s="88"/>
      <c r="Y54" s="88"/>
      <c r="Z54" s="88"/>
      <c r="AA54" s="88"/>
      <c r="AB54" s="88"/>
      <c r="AC54" s="88"/>
      <c r="AD54" s="88"/>
      <c r="AE54" s="88"/>
      <c r="AG54" s="92"/>
      <c r="AJ54" s="92"/>
      <c r="AK54" s="88"/>
    </row>
    <row r="55" spans="1:42" ht="15.75" x14ac:dyDescent="0.25">
      <c r="A55" s="480"/>
      <c r="B55" s="480"/>
      <c r="C55" s="481"/>
      <c r="D55" s="482"/>
      <c r="E55" s="483"/>
      <c r="F55" s="483"/>
      <c r="G55" s="484"/>
      <c r="H55" s="485"/>
      <c r="I55" s="485"/>
      <c r="J55" s="132" t="e">
        <f t="shared" si="0"/>
        <v>#DIV/0!</v>
      </c>
      <c r="K55" s="480"/>
      <c r="L55" s="480"/>
      <c r="M55" s="480"/>
      <c r="N55" s="480"/>
      <c r="O55" s="480"/>
      <c r="P55" s="742"/>
      <c r="Q55" s="485"/>
      <c r="R55" s="487"/>
      <c r="S55" s="485" t="e">
        <f>VLOOKUP(B55,Table1[],21,FALSE)</f>
        <v>#N/A</v>
      </c>
      <c r="T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1:42" ht="15.75" x14ac:dyDescent="0.25">
      <c r="A56" s="480"/>
      <c r="B56" s="480"/>
      <c r="C56" s="481"/>
      <c r="D56" s="482"/>
      <c r="E56" s="483"/>
      <c r="F56" s="483"/>
      <c r="G56" s="484"/>
      <c r="H56" s="485"/>
      <c r="I56" s="485"/>
      <c r="J56" s="132" t="e">
        <f t="shared" si="0"/>
        <v>#DIV/0!</v>
      </c>
      <c r="K56" s="480"/>
      <c r="L56" s="480"/>
      <c r="M56" s="480"/>
      <c r="N56" s="480"/>
      <c r="O56" s="480"/>
      <c r="P56" s="742"/>
      <c r="Q56" s="485"/>
      <c r="R56" s="487"/>
      <c r="S56" s="485" t="e">
        <f>VLOOKUP(B56,Table1[],21,FALSE)</f>
        <v>#N/A</v>
      </c>
      <c r="T56" s="93"/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M56" s="137"/>
    </row>
    <row r="57" spans="1:42" ht="15.75" x14ac:dyDescent="0.25">
      <c r="A57" s="480"/>
      <c r="B57" s="480"/>
      <c r="C57" s="481"/>
      <c r="D57" s="482"/>
      <c r="E57" s="483"/>
      <c r="F57" s="483"/>
      <c r="G57" s="484"/>
      <c r="H57" s="485"/>
      <c r="I57" s="485"/>
      <c r="J57" s="132" t="e">
        <f t="shared" si="0"/>
        <v>#DIV/0!</v>
      </c>
      <c r="K57" s="480"/>
      <c r="L57" s="480"/>
      <c r="M57" s="480"/>
      <c r="N57" s="480"/>
      <c r="O57" s="480"/>
      <c r="P57" s="742"/>
      <c r="Q57" s="485"/>
      <c r="R57" s="487"/>
      <c r="S57" s="485" t="e">
        <f>VLOOKUP(B57,Table1[],21,FALSE)</f>
        <v>#N/A</v>
      </c>
      <c r="T57" s="93"/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37"/>
      <c r="AK57" s="837"/>
      <c r="AL57" s="365"/>
      <c r="AM57" s="238"/>
      <c r="AN57" s="365"/>
      <c r="AO57" s="365"/>
      <c r="AP57" s="238"/>
    </row>
    <row r="58" spans="1:42" ht="15.75" x14ac:dyDescent="0.25">
      <c r="A58" s="480"/>
      <c r="B58" s="480"/>
      <c r="C58" s="481"/>
      <c r="D58" s="482"/>
      <c r="E58" s="483"/>
      <c r="F58" s="483"/>
      <c r="G58" s="484"/>
      <c r="H58" s="485"/>
      <c r="I58" s="485"/>
      <c r="J58" s="132" t="e">
        <f t="shared" si="0"/>
        <v>#DIV/0!</v>
      </c>
      <c r="K58" s="480"/>
      <c r="L58" s="480"/>
      <c r="M58" s="480"/>
      <c r="N58" s="480"/>
      <c r="O58" s="480"/>
      <c r="P58" s="742"/>
      <c r="Q58" s="485"/>
      <c r="R58" s="487"/>
      <c r="S58" s="485" t="e">
        <f>VLOOKUP(B58,Table1[],21,FALSE)</f>
        <v>#N/A</v>
      </c>
      <c r="T58" s="93"/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137"/>
      <c r="AN58" s="137"/>
      <c r="AO58" s="137"/>
    </row>
    <row r="59" spans="1:42" ht="15.75" x14ac:dyDescent="0.25">
      <c r="A59" s="480"/>
      <c r="B59" s="480"/>
      <c r="C59" s="481"/>
      <c r="D59" s="482"/>
      <c r="E59" s="483"/>
      <c r="F59" s="483"/>
      <c r="G59" s="484"/>
      <c r="H59" s="485"/>
      <c r="I59" s="485"/>
      <c r="J59" s="132" t="e">
        <f t="shared" si="0"/>
        <v>#DIV/0!</v>
      </c>
      <c r="K59" s="480"/>
      <c r="L59" s="480"/>
      <c r="M59" s="480"/>
      <c r="N59" s="480"/>
      <c r="O59" s="480"/>
      <c r="P59" s="742"/>
      <c r="Q59" s="485"/>
      <c r="R59" s="487"/>
      <c r="S59" s="485" t="e">
        <f>VLOOKUP(B59,Table1[],21,FALSE)</f>
        <v>#N/A</v>
      </c>
      <c r="T59" s="93"/>
      <c r="W59" s="89"/>
      <c r="X59" s="88"/>
      <c r="Y59" s="88"/>
      <c r="Z59" s="88"/>
      <c r="AA59" s="88"/>
      <c r="AB59" s="88"/>
      <c r="AC59" s="88"/>
      <c r="AD59" s="88"/>
      <c r="AE59" s="88"/>
      <c r="AG59" s="92"/>
      <c r="AJ59" s="92"/>
      <c r="AK59" s="88"/>
      <c r="AL59" s="106"/>
      <c r="AM59" s="106"/>
      <c r="AN59" s="106"/>
      <c r="AO59" s="106"/>
    </row>
    <row r="60" spans="1:42" ht="15.75" x14ac:dyDescent="0.25">
      <c r="A60" s="480"/>
      <c r="B60" s="480"/>
      <c r="C60" s="481"/>
      <c r="D60" s="482"/>
      <c r="E60" s="483"/>
      <c r="F60" s="483"/>
      <c r="G60" s="484"/>
      <c r="H60" s="485"/>
      <c r="I60" s="485"/>
      <c r="J60" s="132" t="e">
        <f t="shared" si="0"/>
        <v>#DIV/0!</v>
      </c>
      <c r="K60" s="480"/>
      <c r="L60" s="480"/>
      <c r="M60" s="480"/>
      <c r="N60" s="480"/>
      <c r="O60" s="480"/>
      <c r="P60" s="742"/>
      <c r="Q60" s="485"/>
      <c r="R60" s="487"/>
      <c r="S60" s="485" t="e">
        <f>VLOOKUP(B60,Table1[],21,FALSE)</f>
        <v>#N/A</v>
      </c>
      <c r="T60" s="93"/>
      <c r="W60" s="89"/>
      <c r="X60" s="88"/>
      <c r="Y60" s="88"/>
      <c r="Z60" s="88"/>
      <c r="AA60" s="88"/>
      <c r="AB60" s="88"/>
      <c r="AC60" s="88"/>
      <c r="AD60" s="88"/>
      <c r="AE60" s="88"/>
      <c r="AG60" s="92"/>
      <c r="AJ60" s="88"/>
      <c r="AL60" s="366"/>
      <c r="AM60" s="366"/>
      <c r="AN60" s="366"/>
      <c r="AO60" s="106"/>
    </row>
    <row r="61" spans="1:42" ht="15.75" x14ac:dyDescent="0.25">
      <c r="A61" s="480"/>
      <c r="B61" s="480"/>
      <c r="C61" s="481"/>
      <c r="D61" s="482"/>
      <c r="E61" s="483"/>
      <c r="F61" s="483"/>
      <c r="G61" s="484"/>
      <c r="H61" s="485"/>
      <c r="I61" s="485"/>
      <c r="J61" s="132" t="e">
        <f t="shared" si="0"/>
        <v>#DIV/0!</v>
      </c>
      <c r="K61" s="480"/>
      <c r="L61" s="480"/>
      <c r="M61" s="480"/>
      <c r="N61" s="480"/>
      <c r="O61" s="480"/>
      <c r="P61" s="742"/>
      <c r="Q61" s="485"/>
      <c r="R61" s="487"/>
      <c r="S61" s="485" t="e">
        <f>VLOOKUP(B61,Table1[],21,FALSE)</f>
        <v>#N/A</v>
      </c>
      <c r="T61" s="93"/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366"/>
      <c r="AM61" s="366"/>
      <c r="AN61" s="366"/>
      <c r="AO61" s="106"/>
    </row>
    <row r="62" spans="1:42" ht="15.75" x14ac:dyDescent="0.25">
      <c r="A62" s="480"/>
      <c r="B62" s="480"/>
      <c r="C62" s="481"/>
      <c r="D62" s="482"/>
      <c r="E62" s="483"/>
      <c r="F62" s="483"/>
      <c r="G62" s="484"/>
      <c r="H62" s="485"/>
      <c r="I62" s="485"/>
      <c r="J62" s="132" t="e">
        <f t="shared" si="0"/>
        <v>#DIV/0!</v>
      </c>
      <c r="K62" s="480"/>
      <c r="L62" s="480"/>
      <c r="M62" s="480"/>
      <c r="N62" s="480"/>
      <c r="O62" s="480"/>
      <c r="P62" s="742"/>
      <c r="Q62" s="485"/>
      <c r="R62" s="487"/>
      <c r="S62" s="485" t="e">
        <f>VLOOKUP(B62,Table1[],21,FALSE)</f>
        <v>#N/A</v>
      </c>
      <c r="T62" s="93"/>
      <c r="W62" s="89"/>
      <c r="X62" s="88"/>
      <c r="Y62" s="88"/>
      <c r="Z62" s="88"/>
      <c r="AA62" s="88"/>
      <c r="AB62" s="88"/>
      <c r="AC62" s="88"/>
      <c r="AD62" s="88"/>
      <c r="AE62" s="88"/>
      <c r="AG62" s="92"/>
      <c r="AJ62" s="92"/>
      <c r="AK62" s="88"/>
      <c r="AL62" s="88"/>
      <c r="AM62" s="106"/>
      <c r="AN62" s="88"/>
      <c r="AO62" s="106"/>
    </row>
    <row r="63" spans="1:42" ht="15.75" x14ac:dyDescent="0.25">
      <c r="A63" s="480"/>
      <c r="B63" s="480"/>
      <c r="C63" s="481"/>
      <c r="D63" s="482"/>
      <c r="E63" s="483"/>
      <c r="F63" s="483"/>
      <c r="G63" s="484"/>
      <c r="H63" s="485"/>
      <c r="I63" s="485"/>
      <c r="J63" s="132" t="e">
        <f t="shared" si="0"/>
        <v>#DIV/0!</v>
      </c>
      <c r="K63" s="480"/>
      <c r="L63" s="480"/>
      <c r="M63" s="480"/>
      <c r="N63" s="480"/>
      <c r="O63" s="480"/>
      <c r="P63" s="742"/>
      <c r="Q63" s="485"/>
      <c r="R63" s="487"/>
      <c r="S63" s="485" t="e">
        <f>VLOOKUP(B63,Table1[],21,FALSE)</f>
        <v>#N/A</v>
      </c>
      <c r="T63" s="93"/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K63" s="88"/>
      <c r="AL63" s="137"/>
      <c r="AM63" s="106"/>
      <c r="AN63" s="137"/>
      <c r="AO63" s="106"/>
    </row>
    <row r="64" spans="1:42" ht="15.75" x14ac:dyDescent="0.25">
      <c r="A64" s="480"/>
      <c r="B64" s="480"/>
      <c r="C64" s="481"/>
      <c r="D64" s="482"/>
      <c r="E64" s="483"/>
      <c r="F64" s="483"/>
      <c r="G64" s="484"/>
      <c r="H64" s="485"/>
      <c r="I64" s="485"/>
      <c r="J64" s="132" t="e">
        <f t="shared" si="0"/>
        <v>#DIV/0!</v>
      </c>
      <c r="K64" s="480"/>
      <c r="L64" s="480"/>
      <c r="M64" s="480"/>
      <c r="N64" s="480"/>
      <c r="O64" s="480"/>
      <c r="P64" s="742"/>
      <c r="Q64" s="485"/>
      <c r="R64" s="487"/>
      <c r="S64" s="485" t="e">
        <f>VLOOKUP(B64,Table1[],21,FALSE)</f>
        <v>#N/A</v>
      </c>
      <c r="T64" s="93"/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137"/>
      <c r="AM64" s="106"/>
      <c r="AN64" s="137"/>
      <c r="AO64" s="106"/>
    </row>
    <row r="65" spans="1:42" ht="15.75" x14ac:dyDescent="0.25">
      <c r="A65" s="480"/>
      <c r="B65" s="480"/>
      <c r="C65" s="481"/>
      <c r="D65" s="482"/>
      <c r="E65" s="483"/>
      <c r="F65" s="483"/>
      <c r="G65" s="484"/>
      <c r="H65" s="485"/>
      <c r="I65" s="485"/>
      <c r="J65" s="132" t="e">
        <f t="shared" si="0"/>
        <v>#DIV/0!</v>
      </c>
      <c r="K65" s="480"/>
      <c r="L65" s="480"/>
      <c r="M65" s="480"/>
      <c r="N65" s="480"/>
      <c r="O65" s="480"/>
      <c r="P65" s="742"/>
      <c r="Q65" s="485"/>
      <c r="R65" s="487"/>
      <c r="S65" s="485" t="e">
        <f>VLOOKUP(B65,Table1[],21,FALSE)</f>
        <v>#N/A</v>
      </c>
      <c r="T65" s="93"/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106"/>
      <c r="AM65" s="106"/>
      <c r="AN65" s="106"/>
      <c r="AO65" s="106"/>
      <c r="AP65" s="106"/>
    </row>
    <row r="66" spans="1:42" ht="15.75" x14ac:dyDescent="0.25">
      <c r="A66" s="480"/>
      <c r="B66" s="480"/>
      <c r="C66" s="481"/>
      <c r="D66" s="482"/>
      <c r="E66" s="483"/>
      <c r="F66" s="483"/>
      <c r="G66" s="484"/>
      <c r="H66" s="485"/>
      <c r="I66" s="485"/>
      <c r="J66" s="132" t="e">
        <f t="shared" ref="J66:J73" si="1">L66/K66</f>
        <v>#DIV/0!</v>
      </c>
      <c r="K66" s="480"/>
      <c r="L66" s="480"/>
      <c r="M66" s="480"/>
      <c r="N66" s="480"/>
      <c r="O66" s="480"/>
      <c r="P66" s="742"/>
      <c r="Q66" s="485"/>
      <c r="R66" s="487"/>
      <c r="S66" s="485" t="e">
        <f>VLOOKUP(B66,Table1[],21,FALSE)</f>
        <v>#N/A</v>
      </c>
      <c r="T66" s="93"/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1:42" ht="15.75" x14ac:dyDescent="0.25">
      <c r="A67" s="480"/>
      <c r="B67" s="480"/>
      <c r="C67" s="481"/>
      <c r="D67" s="482"/>
      <c r="E67" s="483"/>
      <c r="F67" s="483"/>
      <c r="G67" s="484"/>
      <c r="H67" s="485"/>
      <c r="I67" s="485"/>
      <c r="J67" s="132" t="e">
        <f t="shared" si="1"/>
        <v>#DIV/0!</v>
      </c>
      <c r="K67" s="480"/>
      <c r="L67" s="480"/>
      <c r="M67" s="480"/>
      <c r="N67" s="480"/>
      <c r="O67" s="480"/>
      <c r="P67" s="742"/>
      <c r="Q67" s="485"/>
      <c r="R67" s="487"/>
      <c r="S67" s="485" t="e">
        <f>VLOOKUP(B67,Table1[],21,FALSE)</f>
        <v>#N/A</v>
      </c>
      <c r="T67" s="93"/>
      <c r="W67" s="89"/>
      <c r="X67" s="88"/>
      <c r="Y67" s="88"/>
      <c r="Z67" s="88"/>
      <c r="AA67" s="88"/>
      <c r="AB67" s="88"/>
      <c r="AC67" s="88"/>
      <c r="AD67" s="88"/>
      <c r="AE67" s="88"/>
      <c r="AG67" s="92"/>
      <c r="AJ67" s="88"/>
      <c r="AK67" s="88"/>
    </row>
    <row r="68" spans="1:42" ht="15.75" x14ac:dyDescent="0.25">
      <c r="A68" s="480"/>
      <c r="B68" s="480"/>
      <c r="C68" s="481"/>
      <c r="D68" s="482"/>
      <c r="E68" s="483"/>
      <c r="F68" s="483"/>
      <c r="G68" s="484"/>
      <c r="H68" s="485"/>
      <c r="I68" s="485"/>
      <c r="J68" s="132" t="e">
        <f t="shared" si="1"/>
        <v>#DIV/0!</v>
      </c>
      <c r="K68" s="480"/>
      <c r="L68" s="480"/>
      <c r="M68" s="480"/>
      <c r="N68" s="480"/>
      <c r="O68" s="480"/>
      <c r="P68" s="742"/>
      <c r="Q68" s="485"/>
      <c r="R68" s="487"/>
      <c r="S68" s="485" t="e">
        <f>VLOOKUP(B68,Table1[],21,FALSE)</f>
        <v>#N/A</v>
      </c>
      <c r="T68" s="93"/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1:42" ht="15.75" x14ac:dyDescent="0.25">
      <c r="A69" s="480"/>
      <c r="B69" s="480"/>
      <c r="C69" s="481"/>
      <c r="D69" s="482"/>
      <c r="E69" s="483"/>
      <c r="F69" s="483"/>
      <c r="G69" s="484"/>
      <c r="H69" s="485"/>
      <c r="I69" s="485"/>
      <c r="J69" s="132" t="e">
        <f t="shared" si="1"/>
        <v>#DIV/0!</v>
      </c>
      <c r="K69" s="480"/>
      <c r="L69" s="480"/>
      <c r="M69" s="480"/>
      <c r="N69" s="480"/>
      <c r="O69" s="480"/>
      <c r="P69" s="742"/>
      <c r="Q69" s="485"/>
      <c r="R69" s="487"/>
      <c r="S69" s="485" t="e">
        <f>VLOOKUP(B69,Table1[],21,FALSE)</f>
        <v>#N/A</v>
      </c>
      <c r="T69" s="93"/>
      <c r="W69" s="89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</row>
    <row r="70" spans="1:42" ht="15.75" x14ac:dyDescent="0.25">
      <c r="A70" s="480"/>
      <c r="B70" s="480"/>
      <c r="C70" s="481"/>
      <c r="D70" s="482"/>
      <c r="E70" s="483"/>
      <c r="F70" s="483"/>
      <c r="G70" s="484"/>
      <c r="H70" s="485"/>
      <c r="I70" s="485"/>
      <c r="J70" s="132" t="e">
        <f t="shared" si="1"/>
        <v>#DIV/0!</v>
      </c>
      <c r="K70" s="480"/>
      <c r="L70" s="480"/>
      <c r="M70" s="480"/>
      <c r="N70" s="480"/>
      <c r="O70" s="480"/>
      <c r="P70" s="742"/>
      <c r="Q70" s="485"/>
      <c r="R70" s="487"/>
      <c r="S70" s="485" t="e">
        <f>VLOOKUP(B70,Table1[],21,FALSE)</f>
        <v>#N/A</v>
      </c>
      <c r="T70" s="93"/>
      <c r="W70" s="89"/>
      <c r="X70" s="88"/>
      <c r="Y70" s="88"/>
      <c r="Z70" s="88"/>
      <c r="AA70" s="88"/>
      <c r="AB70" s="88"/>
      <c r="AC70" s="88"/>
      <c r="AD70" s="88"/>
      <c r="AE70" s="88"/>
      <c r="AG70" s="92"/>
      <c r="AJ70" s="92"/>
      <c r="AK70" s="88"/>
    </row>
    <row r="71" spans="1:42" ht="15.75" x14ac:dyDescent="0.25">
      <c r="A71" s="480"/>
      <c r="B71" s="480"/>
      <c r="C71" s="481"/>
      <c r="D71" s="482"/>
      <c r="E71" s="483"/>
      <c r="F71" s="483"/>
      <c r="G71" s="484"/>
      <c r="H71" s="485"/>
      <c r="I71" s="485"/>
      <c r="J71" s="132" t="e">
        <f t="shared" si="1"/>
        <v>#DIV/0!</v>
      </c>
      <c r="K71" s="480"/>
      <c r="L71" s="480"/>
      <c r="M71" s="480"/>
      <c r="N71" s="480"/>
      <c r="O71" s="480"/>
      <c r="P71" s="742"/>
      <c r="Q71" s="485"/>
      <c r="R71" s="487"/>
      <c r="S71" s="485" t="e">
        <f>VLOOKUP(B71,Table1[],21,FALSE)</f>
        <v>#N/A</v>
      </c>
      <c r="T71" s="93"/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P71" s="106"/>
    </row>
    <row r="72" spans="1:42" ht="15.75" x14ac:dyDescent="0.25">
      <c r="A72" s="480"/>
      <c r="B72" s="480"/>
      <c r="C72" s="481"/>
      <c r="D72" s="482"/>
      <c r="E72" s="483"/>
      <c r="F72" s="483"/>
      <c r="G72" s="484"/>
      <c r="H72" s="485"/>
      <c r="I72" s="485"/>
      <c r="J72" s="132" t="e">
        <f t="shared" si="1"/>
        <v>#DIV/0!</v>
      </c>
      <c r="K72" s="480"/>
      <c r="L72" s="480"/>
      <c r="M72" s="480"/>
      <c r="N72" s="480"/>
      <c r="O72" s="480"/>
      <c r="P72" s="742"/>
      <c r="Q72" s="485"/>
      <c r="R72" s="487"/>
      <c r="S72" s="485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9"/>
      <c r="AM72" s="88"/>
      <c r="AN72" s="88"/>
    </row>
    <row r="73" spans="1:42" ht="15.75" x14ac:dyDescent="0.25">
      <c r="A73" s="480"/>
      <c r="B73" s="480"/>
      <c r="C73" s="481"/>
      <c r="D73" s="482"/>
      <c r="E73" s="483"/>
      <c r="F73" s="483"/>
      <c r="G73" s="484"/>
      <c r="H73" s="485"/>
      <c r="I73" s="485"/>
      <c r="J73" s="132" t="e">
        <f t="shared" si="1"/>
        <v>#DIV/0!</v>
      </c>
      <c r="K73" s="480"/>
      <c r="L73" s="480"/>
      <c r="M73" s="480"/>
      <c r="N73" s="480"/>
      <c r="O73" s="480"/>
      <c r="P73" s="742"/>
      <c r="Q73" s="485"/>
      <c r="R73" s="487"/>
      <c r="S73" s="485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</row>
    <row r="74" spans="1:42" ht="15.75" x14ac:dyDescent="0.25">
      <c r="A74" s="154"/>
      <c r="B74" s="139"/>
      <c r="C74" s="96"/>
      <c r="D74" s="96" t="s">
        <v>126</v>
      </c>
      <c r="E74" s="98"/>
      <c r="F74" s="98"/>
      <c r="G74" s="98">
        <f t="shared" ref="G74:G105" si="2">F74-E74</f>
        <v>0</v>
      </c>
      <c r="H74" s="97">
        <f t="shared" ref="H74:H129" si="3">HOUR(G74)</f>
        <v>0</v>
      </c>
      <c r="I74" s="97">
        <f t="shared" ref="I74:I129" si="4">MINUTE(G74)</f>
        <v>0</v>
      </c>
      <c r="J74" s="132" t="e">
        <f t="shared" ref="J74:J129" si="5">L74/K74</f>
        <v>#DIV/0!</v>
      </c>
      <c r="K74" s="135"/>
      <c r="L74" s="147">
        <f t="shared" ref="L74:L105" si="6">((60*H74)+I74)*K74</f>
        <v>0</v>
      </c>
      <c r="M74" s="99"/>
      <c r="N74" s="151"/>
      <c r="O74" s="133"/>
      <c r="P74" s="744"/>
      <c r="Q74" s="97"/>
      <c r="R74" s="99"/>
      <c r="S74" s="97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P74" s="106"/>
    </row>
    <row r="75" spans="1:42" ht="15.75" x14ac:dyDescent="0.25">
      <c r="A75" s="154"/>
      <c r="B75" s="139"/>
      <c r="C75" s="96"/>
      <c r="D75" s="96" t="s">
        <v>126</v>
      </c>
      <c r="E75" s="98"/>
      <c r="F75" s="98"/>
      <c r="G75" s="98">
        <f t="shared" si="2"/>
        <v>0</v>
      </c>
      <c r="H75" s="97">
        <f t="shared" si="3"/>
        <v>0</v>
      </c>
      <c r="I75" s="97">
        <f t="shared" si="4"/>
        <v>0</v>
      </c>
      <c r="J75" s="132" t="e">
        <f t="shared" si="5"/>
        <v>#DIV/0!</v>
      </c>
      <c r="K75" s="135"/>
      <c r="L75" s="147">
        <f t="shared" si="6"/>
        <v>0</v>
      </c>
      <c r="M75" s="99"/>
      <c r="N75" s="151"/>
      <c r="O75" s="133"/>
      <c r="P75" s="744"/>
      <c r="Q75" s="97"/>
      <c r="R75" s="99"/>
      <c r="S75" s="97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1:42" ht="15.75" x14ac:dyDescent="0.25">
      <c r="A76" s="154"/>
      <c r="B76" s="139"/>
      <c r="C76" s="96"/>
      <c r="D76" s="96" t="s">
        <v>126</v>
      </c>
      <c r="E76" s="98"/>
      <c r="F76" s="98"/>
      <c r="G76" s="98">
        <f t="shared" si="2"/>
        <v>0</v>
      </c>
      <c r="H76" s="97">
        <f t="shared" si="3"/>
        <v>0</v>
      </c>
      <c r="I76" s="97">
        <f t="shared" si="4"/>
        <v>0</v>
      </c>
      <c r="J76" s="132" t="e">
        <f t="shared" si="5"/>
        <v>#DIV/0!</v>
      </c>
      <c r="K76" s="135"/>
      <c r="L76" s="147">
        <f t="shared" si="6"/>
        <v>0</v>
      </c>
      <c r="M76" s="99"/>
      <c r="N76" s="151"/>
      <c r="O76" s="133"/>
      <c r="P76" s="744"/>
      <c r="Q76" s="97"/>
      <c r="R76" s="99"/>
      <c r="S76" s="97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1:42" ht="15.75" x14ac:dyDescent="0.25">
      <c r="A77" s="154"/>
      <c r="B77" s="139"/>
      <c r="C77" s="96"/>
      <c r="D77" s="96" t="s">
        <v>126</v>
      </c>
      <c r="E77" s="98"/>
      <c r="F77" s="98"/>
      <c r="G77" s="98">
        <f t="shared" si="2"/>
        <v>0</v>
      </c>
      <c r="H77" s="97">
        <f t="shared" si="3"/>
        <v>0</v>
      </c>
      <c r="I77" s="97">
        <f t="shared" si="4"/>
        <v>0</v>
      </c>
      <c r="J77" s="132" t="e">
        <f t="shared" si="5"/>
        <v>#DIV/0!</v>
      </c>
      <c r="K77" s="135"/>
      <c r="L77" s="147">
        <f t="shared" si="6"/>
        <v>0</v>
      </c>
      <c r="M77" s="99"/>
      <c r="N77" s="151"/>
      <c r="O77" s="133"/>
      <c r="P77" s="744"/>
      <c r="Q77" s="97"/>
      <c r="R77" s="99"/>
      <c r="S77" s="97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1:42" ht="15.75" x14ac:dyDescent="0.25">
      <c r="A78" s="154"/>
      <c r="B78" s="139"/>
      <c r="C78" s="96"/>
      <c r="D78" s="96" t="s">
        <v>126</v>
      </c>
      <c r="E78" s="98"/>
      <c r="F78" s="98"/>
      <c r="G78" s="98">
        <f t="shared" si="2"/>
        <v>0</v>
      </c>
      <c r="H78" s="97">
        <f t="shared" si="3"/>
        <v>0</v>
      </c>
      <c r="I78" s="97">
        <f t="shared" si="4"/>
        <v>0</v>
      </c>
      <c r="J78" s="132" t="e">
        <f t="shared" si="5"/>
        <v>#DIV/0!</v>
      </c>
      <c r="K78" s="135"/>
      <c r="L78" s="147">
        <f t="shared" si="6"/>
        <v>0</v>
      </c>
      <c r="M78" s="99"/>
      <c r="N78" s="151"/>
      <c r="O78" s="133"/>
      <c r="P78" s="744"/>
      <c r="Q78" s="97"/>
      <c r="R78" s="99"/>
      <c r="S78" s="97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1:42" ht="15.75" x14ac:dyDescent="0.25">
      <c r="A79" s="154"/>
      <c r="B79" s="139"/>
      <c r="C79" s="96"/>
      <c r="D79" s="96" t="s">
        <v>126</v>
      </c>
      <c r="E79" s="98"/>
      <c r="F79" s="98"/>
      <c r="G79" s="98">
        <f t="shared" si="2"/>
        <v>0</v>
      </c>
      <c r="H79" s="97">
        <f t="shared" si="3"/>
        <v>0</v>
      </c>
      <c r="I79" s="97">
        <f t="shared" si="4"/>
        <v>0</v>
      </c>
      <c r="J79" s="132" t="e">
        <f t="shared" si="5"/>
        <v>#DIV/0!</v>
      </c>
      <c r="K79" s="135"/>
      <c r="L79" s="147">
        <f t="shared" si="6"/>
        <v>0</v>
      </c>
      <c r="M79" s="99"/>
      <c r="N79" s="151"/>
      <c r="O79" s="133"/>
      <c r="P79" s="744"/>
      <c r="Q79" s="97"/>
      <c r="R79" s="99"/>
      <c r="S79" s="97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</row>
    <row r="80" spans="1:42" ht="15.75" x14ac:dyDescent="0.25">
      <c r="A80" s="154"/>
      <c r="B80" s="139"/>
      <c r="C80" s="96"/>
      <c r="D80" s="96" t="s">
        <v>126</v>
      </c>
      <c r="E80" s="98"/>
      <c r="F80" s="98"/>
      <c r="G80" s="98">
        <f t="shared" si="2"/>
        <v>0</v>
      </c>
      <c r="H80" s="97">
        <f t="shared" si="3"/>
        <v>0</v>
      </c>
      <c r="I80" s="97">
        <f t="shared" si="4"/>
        <v>0</v>
      </c>
      <c r="J80" s="132" t="e">
        <f t="shared" si="5"/>
        <v>#DIV/0!</v>
      </c>
      <c r="K80" s="135"/>
      <c r="L80" s="147">
        <f t="shared" si="6"/>
        <v>0</v>
      </c>
      <c r="M80" s="99"/>
      <c r="N80" s="151"/>
      <c r="O80" s="133"/>
      <c r="P80" s="744"/>
      <c r="Q80" s="97"/>
      <c r="R80" s="99"/>
      <c r="S80" s="97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</row>
    <row r="81" spans="1:37" ht="15.75" x14ac:dyDescent="0.25">
      <c r="A81" s="154"/>
      <c r="B81" s="139"/>
      <c r="C81" s="96"/>
      <c r="D81" s="96" t="s">
        <v>126</v>
      </c>
      <c r="E81" s="98"/>
      <c r="F81" s="98"/>
      <c r="G81" s="98">
        <f t="shared" si="2"/>
        <v>0</v>
      </c>
      <c r="H81" s="97">
        <f t="shared" si="3"/>
        <v>0</v>
      </c>
      <c r="I81" s="97">
        <f t="shared" si="4"/>
        <v>0</v>
      </c>
      <c r="J81" s="132" t="e">
        <f t="shared" si="5"/>
        <v>#DIV/0!</v>
      </c>
      <c r="K81" s="135"/>
      <c r="L81" s="147">
        <f t="shared" si="6"/>
        <v>0</v>
      </c>
      <c r="M81" s="99"/>
      <c r="N81" s="151"/>
      <c r="O81" s="133"/>
      <c r="P81" s="744"/>
      <c r="Q81" s="97"/>
      <c r="R81" s="99"/>
      <c r="S81" s="97" t="e">
        <f>VLOOKUP(B81,Table1[],21,FALSE)</f>
        <v>#N/A</v>
      </c>
      <c r="T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</row>
    <row r="82" spans="1:37" ht="15.75" x14ac:dyDescent="0.25">
      <c r="A82" s="154"/>
      <c r="B82" s="139"/>
      <c r="C82" s="96"/>
      <c r="D82" s="96" t="s">
        <v>126</v>
      </c>
      <c r="E82" s="98"/>
      <c r="F82" s="98"/>
      <c r="G82" s="98">
        <f t="shared" si="2"/>
        <v>0</v>
      </c>
      <c r="H82" s="97">
        <f t="shared" si="3"/>
        <v>0</v>
      </c>
      <c r="I82" s="97">
        <f t="shared" si="4"/>
        <v>0</v>
      </c>
      <c r="J82" s="132" t="e">
        <f t="shared" si="5"/>
        <v>#DIV/0!</v>
      </c>
      <c r="K82" s="135"/>
      <c r="L82" s="147">
        <f t="shared" si="6"/>
        <v>0</v>
      </c>
      <c r="M82" s="99"/>
      <c r="N82" s="151"/>
      <c r="O82" s="133"/>
      <c r="P82" s="744"/>
      <c r="Q82" s="97"/>
      <c r="R82" s="99"/>
      <c r="S82" s="97" t="e">
        <f>VLOOKUP(B82,Table1[],21,FALSE)</f>
        <v>#N/A</v>
      </c>
      <c r="T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1:37" ht="15.75" x14ac:dyDescent="0.25">
      <c r="A83" s="154"/>
      <c r="B83" s="139"/>
      <c r="C83" s="96"/>
      <c r="D83" s="96" t="s">
        <v>126</v>
      </c>
      <c r="E83" s="98"/>
      <c r="F83" s="98"/>
      <c r="G83" s="98">
        <f t="shared" si="2"/>
        <v>0</v>
      </c>
      <c r="H83" s="97">
        <f t="shared" si="3"/>
        <v>0</v>
      </c>
      <c r="I83" s="97">
        <f t="shared" si="4"/>
        <v>0</v>
      </c>
      <c r="J83" s="132" t="e">
        <f t="shared" si="5"/>
        <v>#DIV/0!</v>
      </c>
      <c r="K83" s="135"/>
      <c r="L83" s="147">
        <f t="shared" si="6"/>
        <v>0</v>
      </c>
      <c r="M83" s="99"/>
      <c r="N83" s="151"/>
      <c r="O83" s="133"/>
      <c r="P83" s="744"/>
      <c r="Q83" s="97"/>
      <c r="R83" s="99"/>
      <c r="S83" s="97" t="e">
        <f>VLOOKUP(B83,Table1[],21,FALSE)</f>
        <v>#N/A</v>
      </c>
      <c r="T83" s="93"/>
      <c r="U83" s="137"/>
      <c r="V83" s="105"/>
      <c r="AB83" s="88"/>
      <c r="AC83" s="88"/>
      <c r="AD83" s="88"/>
      <c r="AE83" s="88"/>
      <c r="AG83" s="92"/>
      <c r="AJ83" s="92"/>
      <c r="AK83" s="88"/>
    </row>
    <row r="84" spans="1:37" ht="15.75" x14ac:dyDescent="0.25">
      <c r="A84" s="154"/>
      <c r="B84" s="139"/>
      <c r="C84" s="96"/>
      <c r="D84" s="96" t="s">
        <v>126</v>
      </c>
      <c r="E84" s="98"/>
      <c r="F84" s="98"/>
      <c r="G84" s="98">
        <f t="shared" si="2"/>
        <v>0</v>
      </c>
      <c r="H84" s="97">
        <f t="shared" si="3"/>
        <v>0</v>
      </c>
      <c r="I84" s="97">
        <f t="shared" si="4"/>
        <v>0</v>
      </c>
      <c r="J84" s="132" t="e">
        <f t="shared" si="5"/>
        <v>#DIV/0!</v>
      </c>
      <c r="K84" s="135"/>
      <c r="L84" s="147">
        <f t="shared" si="6"/>
        <v>0</v>
      </c>
      <c r="M84" s="99"/>
      <c r="N84" s="151"/>
      <c r="O84" s="133"/>
      <c r="P84" s="744"/>
      <c r="Q84" s="97"/>
      <c r="R84" s="99"/>
      <c r="S84" s="97" t="e">
        <f>VLOOKUP(B84,Table1[],21,FALSE)</f>
        <v>#N/A</v>
      </c>
      <c r="T84" s="93"/>
      <c r="W84" s="89"/>
      <c r="X84" s="88"/>
      <c r="Y84" s="88"/>
      <c r="Z84" s="88"/>
      <c r="AA84" s="88"/>
      <c r="AB84" s="88"/>
      <c r="AC84" s="88"/>
      <c r="AD84" s="88"/>
      <c r="AE84" s="88"/>
      <c r="AG84" s="92"/>
      <c r="AJ84" s="92"/>
      <c r="AK84" s="88"/>
    </row>
    <row r="85" spans="1:37" ht="15.75" x14ac:dyDescent="0.25">
      <c r="A85" s="154"/>
      <c r="B85" s="139"/>
      <c r="C85" s="96"/>
      <c r="D85" s="96" t="s">
        <v>126</v>
      </c>
      <c r="E85" s="98"/>
      <c r="F85" s="98"/>
      <c r="G85" s="98">
        <f t="shared" si="2"/>
        <v>0</v>
      </c>
      <c r="H85" s="97">
        <f t="shared" si="3"/>
        <v>0</v>
      </c>
      <c r="I85" s="97">
        <f t="shared" si="4"/>
        <v>0</v>
      </c>
      <c r="J85" s="132" t="e">
        <f t="shared" si="5"/>
        <v>#DIV/0!</v>
      </c>
      <c r="K85" s="135"/>
      <c r="L85" s="147">
        <f t="shared" si="6"/>
        <v>0</v>
      </c>
      <c r="M85" s="99"/>
      <c r="N85" s="151"/>
      <c r="O85" s="133"/>
      <c r="P85" s="744"/>
      <c r="Q85" s="97"/>
      <c r="R85" s="99"/>
      <c r="S85" s="97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174"/>
      <c r="AG85" s="175"/>
      <c r="AH85" s="176"/>
      <c r="AI85" s="174"/>
      <c r="AJ85" s="175"/>
      <c r="AK85" s="88"/>
    </row>
    <row r="86" spans="1:37" ht="15.75" x14ac:dyDescent="0.25">
      <c r="A86" s="154"/>
      <c r="B86" s="139"/>
      <c r="C86" s="96"/>
      <c r="D86" s="96" t="s">
        <v>126</v>
      </c>
      <c r="E86" s="98"/>
      <c r="F86" s="98"/>
      <c r="G86" s="98">
        <f t="shared" si="2"/>
        <v>0</v>
      </c>
      <c r="H86" s="97">
        <f t="shared" si="3"/>
        <v>0</v>
      </c>
      <c r="I86" s="97">
        <f t="shared" si="4"/>
        <v>0</v>
      </c>
      <c r="J86" s="132" t="e">
        <f t="shared" si="5"/>
        <v>#DIV/0!</v>
      </c>
      <c r="K86" s="135"/>
      <c r="L86" s="147">
        <f t="shared" si="6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G86" s="88"/>
      <c r="AH86" s="88"/>
      <c r="AI86" s="88"/>
      <c r="AJ86" s="88"/>
      <c r="AK86" s="88"/>
    </row>
    <row r="87" spans="1:37" ht="15.75" x14ac:dyDescent="0.25">
      <c r="A87" s="154"/>
      <c r="B87" s="139"/>
      <c r="C87" s="96"/>
      <c r="D87" s="96" t="s">
        <v>126</v>
      </c>
      <c r="E87" s="98"/>
      <c r="F87" s="98"/>
      <c r="G87" s="98">
        <f t="shared" si="2"/>
        <v>0</v>
      </c>
      <c r="H87" s="97">
        <f t="shared" si="3"/>
        <v>0</v>
      </c>
      <c r="I87" s="97">
        <f t="shared" si="4"/>
        <v>0</v>
      </c>
      <c r="J87" s="132" t="e">
        <f t="shared" si="5"/>
        <v>#DIV/0!</v>
      </c>
      <c r="K87" s="135"/>
      <c r="L87" s="147">
        <f t="shared" si="6"/>
        <v>0</v>
      </c>
      <c r="M87" s="99"/>
      <c r="N87" s="151"/>
      <c r="O87" s="133"/>
      <c r="P87" s="744"/>
      <c r="Q87" s="97"/>
      <c r="R87" s="99"/>
      <c r="S87" s="97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</row>
    <row r="88" spans="1:37" ht="15.75" x14ac:dyDescent="0.25">
      <c r="A88" s="154"/>
      <c r="B88" s="139"/>
      <c r="C88" s="96"/>
      <c r="D88" s="96" t="s">
        <v>126</v>
      </c>
      <c r="E88" s="98"/>
      <c r="F88" s="98"/>
      <c r="G88" s="98">
        <f t="shared" si="2"/>
        <v>0</v>
      </c>
      <c r="H88" s="97">
        <f t="shared" si="3"/>
        <v>0</v>
      </c>
      <c r="I88" s="97">
        <f t="shared" si="4"/>
        <v>0</v>
      </c>
      <c r="J88" s="132" t="e">
        <f t="shared" si="5"/>
        <v>#DIV/0!</v>
      </c>
      <c r="K88" s="135"/>
      <c r="L88" s="147">
        <f t="shared" si="6"/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</row>
    <row r="89" spans="1:37" ht="15.75" x14ac:dyDescent="0.25">
      <c r="A89" s="154"/>
      <c r="B89" s="139"/>
      <c r="C89" s="96"/>
      <c r="D89" s="96" t="s">
        <v>126</v>
      </c>
      <c r="E89" s="98"/>
      <c r="F89" s="98"/>
      <c r="G89" s="98">
        <f t="shared" si="2"/>
        <v>0</v>
      </c>
      <c r="H89" s="97">
        <f t="shared" si="3"/>
        <v>0</v>
      </c>
      <c r="I89" s="97">
        <f t="shared" si="4"/>
        <v>0</v>
      </c>
      <c r="J89" s="132" t="e">
        <f t="shared" si="5"/>
        <v>#DIV/0!</v>
      </c>
      <c r="K89" s="135"/>
      <c r="L89" s="147">
        <f t="shared" si="6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</row>
    <row r="90" spans="1:37" ht="15.75" x14ac:dyDescent="0.25">
      <c r="A90" s="154"/>
      <c r="B90" s="139"/>
      <c r="C90" s="96"/>
      <c r="D90" s="96" t="s">
        <v>126</v>
      </c>
      <c r="E90" s="98"/>
      <c r="F90" s="98"/>
      <c r="G90" s="98">
        <f t="shared" si="2"/>
        <v>0</v>
      </c>
      <c r="H90" s="97">
        <f t="shared" si="3"/>
        <v>0</v>
      </c>
      <c r="I90" s="97">
        <f t="shared" si="4"/>
        <v>0</v>
      </c>
      <c r="J90" s="132" t="e">
        <f t="shared" si="5"/>
        <v>#DIV/0!</v>
      </c>
      <c r="K90" s="135"/>
      <c r="L90" s="147">
        <f t="shared" si="6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</row>
    <row r="91" spans="1:37" ht="15.75" x14ac:dyDescent="0.25">
      <c r="A91" s="154"/>
      <c r="B91" s="139"/>
      <c r="C91" s="96"/>
      <c r="D91" s="96" t="s">
        <v>126</v>
      </c>
      <c r="E91" s="98"/>
      <c r="F91" s="98"/>
      <c r="G91" s="98">
        <f t="shared" si="2"/>
        <v>0</v>
      </c>
      <c r="H91" s="97">
        <f t="shared" si="3"/>
        <v>0</v>
      </c>
      <c r="I91" s="97">
        <f t="shared" si="4"/>
        <v>0</v>
      </c>
      <c r="J91" s="132" t="e">
        <f t="shared" si="5"/>
        <v>#DIV/0!</v>
      </c>
      <c r="K91" s="135"/>
      <c r="L91" s="147">
        <f t="shared" si="6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</row>
    <row r="92" spans="1:37" ht="15.75" x14ac:dyDescent="0.25">
      <c r="A92" s="154"/>
      <c r="B92" s="139"/>
      <c r="C92" s="96"/>
      <c r="D92" s="96" t="s">
        <v>126</v>
      </c>
      <c r="E92" s="98"/>
      <c r="F92" s="98"/>
      <c r="G92" s="98">
        <f t="shared" si="2"/>
        <v>0</v>
      </c>
      <c r="H92" s="97">
        <f t="shared" si="3"/>
        <v>0</v>
      </c>
      <c r="I92" s="97">
        <f t="shared" si="4"/>
        <v>0</v>
      </c>
      <c r="J92" s="132" t="e">
        <f t="shared" si="5"/>
        <v>#DIV/0!</v>
      </c>
      <c r="K92" s="135"/>
      <c r="L92" s="147">
        <f t="shared" si="6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</row>
    <row r="93" spans="1:37" ht="15.75" x14ac:dyDescent="0.25">
      <c r="A93" s="154"/>
      <c r="B93" s="139"/>
      <c r="C93" s="96"/>
      <c r="D93" s="96" t="s">
        <v>126</v>
      </c>
      <c r="E93" s="98"/>
      <c r="F93" s="98"/>
      <c r="G93" s="98">
        <f t="shared" si="2"/>
        <v>0</v>
      </c>
      <c r="H93" s="97">
        <f t="shared" si="3"/>
        <v>0</v>
      </c>
      <c r="I93" s="97">
        <f t="shared" si="4"/>
        <v>0</v>
      </c>
      <c r="J93" s="132" t="e">
        <f t="shared" si="5"/>
        <v>#DIV/0!</v>
      </c>
      <c r="K93" s="135"/>
      <c r="L93" s="147">
        <f t="shared" si="6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174"/>
      <c r="AG93" s="175"/>
      <c r="AH93" s="174"/>
      <c r="AI93" s="174"/>
      <c r="AJ93" s="175"/>
      <c r="AK93" s="88"/>
    </row>
    <row r="94" spans="1:37" ht="15.75" x14ac:dyDescent="0.25">
      <c r="A94" s="154"/>
      <c r="B94" s="139"/>
      <c r="C94" s="96"/>
      <c r="D94" s="96" t="s">
        <v>126</v>
      </c>
      <c r="E94" s="98"/>
      <c r="F94" s="98"/>
      <c r="G94" s="98">
        <f t="shared" si="2"/>
        <v>0</v>
      </c>
      <c r="H94" s="97">
        <f t="shared" si="3"/>
        <v>0</v>
      </c>
      <c r="I94" s="97">
        <f t="shared" si="4"/>
        <v>0</v>
      </c>
      <c r="J94" s="132" t="e">
        <f t="shared" si="5"/>
        <v>#DIV/0!</v>
      </c>
      <c r="K94" s="135"/>
      <c r="L94" s="147">
        <f t="shared" si="6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</row>
    <row r="95" spans="1:37" ht="15.75" x14ac:dyDescent="0.25">
      <c r="A95" s="154"/>
      <c r="B95" s="139"/>
      <c r="C95" s="96"/>
      <c r="D95" s="96" t="s">
        <v>126</v>
      </c>
      <c r="E95" s="98"/>
      <c r="F95" s="98"/>
      <c r="G95" s="98">
        <f t="shared" si="2"/>
        <v>0</v>
      </c>
      <c r="H95" s="97">
        <f t="shared" si="3"/>
        <v>0</v>
      </c>
      <c r="I95" s="97">
        <f t="shared" si="4"/>
        <v>0</v>
      </c>
      <c r="J95" s="132" t="e">
        <f t="shared" si="5"/>
        <v>#DIV/0!</v>
      </c>
      <c r="K95" s="135"/>
      <c r="L95" s="147">
        <f t="shared" si="6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</row>
    <row r="96" spans="1:37" ht="15.75" x14ac:dyDescent="0.25">
      <c r="A96" s="154"/>
      <c r="B96" s="139"/>
      <c r="C96" s="96"/>
      <c r="D96" s="96" t="s">
        <v>126</v>
      </c>
      <c r="E96" s="98"/>
      <c r="F96" s="98"/>
      <c r="G96" s="98">
        <f t="shared" si="2"/>
        <v>0</v>
      </c>
      <c r="H96" s="97">
        <f t="shared" si="3"/>
        <v>0</v>
      </c>
      <c r="I96" s="97">
        <f t="shared" si="4"/>
        <v>0</v>
      </c>
      <c r="J96" s="132" t="e">
        <f t="shared" si="5"/>
        <v>#DIV/0!</v>
      </c>
      <c r="K96" s="135"/>
      <c r="L96" s="147">
        <f t="shared" si="6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174"/>
      <c r="AG96" s="175"/>
      <c r="AH96" s="174"/>
      <c r="AI96" s="174"/>
      <c r="AJ96" s="175"/>
      <c r="AK96" s="88"/>
    </row>
    <row r="97" spans="1:37" ht="15.75" x14ac:dyDescent="0.25">
      <c r="A97" s="154"/>
      <c r="B97" s="139"/>
      <c r="C97" s="96"/>
      <c r="D97" s="96" t="s">
        <v>126</v>
      </c>
      <c r="E97" s="98"/>
      <c r="F97" s="98"/>
      <c r="G97" s="98">
        <f t="shared" si="2"/>
        <v>0</v>
      </c>
      <c r="H97" s="97">
        <f t="shared" si="3"/>
        <v>0</v>
      </c>
      <c r="I97" s="97">
        <f t="shared" si="4"/>
        <v>0</v>
      </c>
      <c r="J97" s="132" t="e">
        <f t="shared" si="5"/>
        <v>#DIV/0!</v>
      </c>
      <c r="K97" s="135"/>
      <c r="L97" s="147">
        <f t="shared" si="6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</row>
    <row r="98" spans="1:37" ht="15.75" x14ac:dyDescent="0.25">
      <c r="A98" s="154"/>
      <c r="B98" s="139"/>
      <c r="C98" s="96"/>
      <c r="D98" s="96" t="s">
        <v>126</v>
      </c>
      <c r="E98" s="98"/>
      <c r="F98" s="98"/>
      <c r="G98" s="98">
        <f t="shared" si="2"/>
        <v>0</v>
      </c>
      <c r="H98" s="97">
        <f t="shared" si="3"/>
        <v>0</v>
      </c>
      <c r="I98" s="97">
        <f t="shared" si="4"/>
        <v>0</v>
      </c>
      <c r="J98" s="132" t="e">
        <f t="shared" si="5"/>
        <v>#DIV/0!</v>
      </c>
      <c r="K98" s="135"/>
      <c r="L98" s="147">
        <f t="shared" si="6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</row>
    <row r="99" spans="1:37" ht="15.75" x14ac:dyDescent="0.25">
      <c r="A99" s="154"/>
      <c r="B99" s="139"/>
      <c r="C99" s="96"/>
      <c r="D99" s="96" t="s">
        <v>126</v>
      </c>
      <c r="E99" s="98"/>
      <c r="F99" s="98"/>
      <c r="G99" s="98">
        <f t="shared" si="2"/>
        <v>0</v>
      </c>
      <c r="H99" s="97">
        <f t="shared" si="3"/>
        <v>0</v>
      </c>
      <c r="I99" s="97">
        <f t="shared" si="4"/>
        <v>0</v>
      </c>
      <c r="J99" s="132" t="e">
        <f t="shared" si="5"/>
        <v>#DIV/0!</v>
      </c>
      <c r="K99" s="135"/>
      <c r="L99" s="147">
        <f t="shared" si="6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</row>
    <row r="100" spans="1:37" ht="15.75" x14ac:dyDescent="0.25">
      <c r="A100" s="154"/>
      <c r="B100" s="139"/>
      <c r="C100" s="96"/>
      <c r="D100" s="96" t="s">
        <v>126</v>
      </c>
      <c r="E100" s="98"/>
      <c r="F100" s="98"/>
      <c r="G100" s="98">
        <f t="shared" si="2"/>
        <v>0</v>
      </c>
      <c r="H100" s="97">
        <f t="shared" si="3"/>
        <v>0</v>
      </c>
      <c r="I100" s="97">
        <f t="shared" si="4"/>
        <v>0</v>
      </c>
      <c r="J100" s="132" t="e">
        <f t="shared" si="5"/>
        <v>#DIV/0!</v>
      </c>
      <c r="K100" s="135"/>
      <c r="L100" s="147">
        <f t="shared" si="6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</row>
    <row r="101" spans="1:37" ht="15.75" x14ac:dyDescent="0.25">
      <c r="A101" s="154"/>
      <c r="B101" s="139"/>
      <c r="C101" s="96"/>
      <c r="D101" s="96" t="s">
        <v>126</v>
      </c>
      <c r="E101" s="98"/>
      <c r="F101" s="98"/>
      <c r="G101" s="98">
        <f t="shared" si="2"/>
        <v>0</v>
      </c>
      <c r="H101" s="97">
        <f t="shared" si="3"/>
        <v>0</v>
      </c>
      <c r="I101" s="97">
        <f t="shared" si="4"/>
        <v>0</v>
      </c>
      <c r="J101" s="132" t="e">
        <f t="shared" si="5"/>
        <v>#DIV/0!</v>
      </c>
      <c r="K101" s="135"/>
      <c r="L101" s="147">
        <f t="shared" si="6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</row>
    <row r="102" spans="1:37" ht="15.75" x14ac:dyDescent="0.25">
      <c r="A102" s="154"/>
      <c r="B102" s="139"/>
      <c r="C102" s="96"/>
      <c r="D102" s="96" t="s">
        <v>126</v>
      </c>
      <c r="E102" s="98"/>
      <c r="F102" s="98"/>
      <c r="G102" s="98">
        <f t="shared" si="2"/>
        <v>0</v>
      </c>
      <c r="H102" s="97">
        <f t="shared" si="3"/>
        <v>0</v>
      </c>
      <c r="I102" s="97">
        <f t="shared" si="4"/>
        <v>0</v>
      </c>
      <c r="J102" s="132" t="e">
        <f t="shared" si="5"/>
        <v>#DIV/0!</v>
      </c>
      <c r="K102" s="135"/>
      <c r="L102" s="147">
        <f t="shared" si="6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G102" s="92"/>
      <c r="AJ102" s="92"/>
      <c r="AK102" s="88"/>
    </row>
    <row r="103" spans="1:37" ht="15.75" x14ac:dyDescent="0.25">
      <c r="A103" s="154"/>
      <c r="B103" s="139"/>
      <c r="C103" s="96"/>
      <c r="D103" s="96" t="s">
        <v>126</v>
      </c>
      <c r="E103" s="98"/>
      <c r="F103" s="98"/>
      <c r="G103" s="98">
        <f t="shared" si="2"/>
        <v>0</v>
      </c>
      <c r="H103" s="97">
        <f t="shared" si="3"/>
        <v>0</v>
      </c>
      <c r="I103" s="97">
        <f t="shared" si="4"/>
        <v>0</v>
      </c>
      <c r="J103" s="132" t="e">
        <f t="shared" si="5"/>
        <v>#DIV/0!</v>
      </c>
      <c r="K103" s="135"/>
      <c r="L103" s="147">
        <f t="shared" si="6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G103" s="92"/>
      <c r="AJ103" s="92"/>
      <c r="AK103" s="88"/>
    </row>
    <row r="104" spans="1:37" ht="15.75" x14ac:dyDescent="0.25">
      <c r="A104" s="154"/>
      <c r="B104" s="139"/>
      <c r="C104" s="96"/>
      <c r="D104" s="96" t="s">
        <v>126</v>
      </c>
      <c r="E104" s="98"/>
      <c r="F104" s="98"/>
      <c r="G104" s="98">
        <f t="shared" si="2"/>
        <v>0</v>
      </c>
      <c r="H104" s="97">
        <f t="shared" si="3"/>
        <v>0</v>
      </c>
      <c r="I104" s="97">
        <f t="shared" si="4"/>
        <v>0</v>
      </c>
      <c r="J104" s="132" t="e">
        <f t="shared" si="5"/>
        <v>#DIV/0!</v>
      </c>
      <c r="K104" s="135"/>
      <c r="L104" s="147">
        <f t="shared" si="6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G104" s="92"/>
      <c r="AJ104" s="92"/>
      <c r="AK104" s="88"/>
    </row>
    <row r="105" spans="1:37" ht="15.75" x14ac:dyDescent="0.25">
      <c r="A105" s="154"/>
      <c r="B105" s="139"/>
      <c r="C105" s="96"/>
      <c r="D105" s="96" t="s">
        <v>126</v>
      </c>
      <c r="E105" s="98"/>
      <c r="F105" s="98"/>
      <c r="G105" s="98">
        <f t="shared" si="2"/>
        <v>0</v>
      </c>
      <c r="H105" s="97">
        <f t="shared" si="3"/>
        <v>0</v>
      </c>
      <c r="I105" s="97">
        <f t="shared" si="4"/>
        <v>0</v>
      </c>
      <c r="J105" s="132" t="e">
        <f t="shared" si="5"/>
        <v>#DIV/0!</v>
      </c>
      <c r="K105" s="135"/>
      <c r="L105" s="147">
        <f t="shared" si="6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174"/>
      <c r="AG105" s="175"/>
      <c r="AH105" s="176"/>
      <c r="AI105" s="174"/>
      <c r="AJ105" s="175"/>
      <c r="AK105" s="88"/>
    </row>
    <row r="106" spans="1:37" ht="15.75" x14ac:dyDescent="0.25">
      <c r="A106" s="154"/>
      <c r="B106" s="139"/>
      <c r="C106" s="96"/>
      <c r="D106" s="96" t="s">
        <v>126</v>
      </c>
      <c r="E106" s="98"/>
      <c r="F106" s="98"/>
      <c r="G106" s="98">
        <f t="shared" ref="G106:G137" si="7">F106-E106</f>
        <v>0</v>
      </c>
      <c r="H106" s="97">
        <f t="shared" si="3"/>
        <v>0</v>
      </c>
      <c r="I106" s="97">
        <f t="shared" si="4"/>
        <v>0</v>
      </c>
      <c r="J106" s="132" t="e">
        <f t="shared" si="5"/>
        <v>#DIV/0!</v>
      </c>
      <c r="K106" s="135"/>
      <c r="L106" s="147">
        <f t="shared" ref="L106:L137" si="8">((60*H106)+I106)*K106</f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</row>
    <row r="107" spans="1:37" ht="15.75" x14ac:dyDescent="0.25">
      <c r="A107" s="154"/>
      <c r="B107" s="139"/>
      <c r="C107" s="96"/>
      <c r="D107" s="96" t="s">
        <v>126</v>
      </c>
      <c r="E107" s="98"/>
      <c r="F107" s="98"/>
      <c r="G107" s="98">
        <f t="shared" si="7"/>
        <v>0</v>
      </c>
      <c r="H107" s="97">
        <f t="shared" si="3"/>
        <v>0</v>
      </c>
      <c r="I107" s="97">
        <f t="shared" si="4"/>
        <v>0</v>
      </c>
      <c r="J107" s="132" t="e">
        <f t="shared" si="5"/>
        <v>#DIV/0!</v>
      </c>
      <c r="K107" s="135"/>
      <c r="L107" s="147">
        <f t="shared" si="8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</row>
    <row r="108" spans="1:37" ht="15.75" x14ac:dyDescent="0.25">
      <c r="A108" s="154"/>
      <c r="B108" s="139"/>
      <c r="C108" s="96"/>
      <c r="D108" s="96" t="s">
        <v>126</v>
      </c>
      <c r="E108" s="98"/>
      <c r="F108" s="98"/>
      <c r="G108" s="98">
        <f t="shared" si="7"/>
        <v>0</v>
      </c>
      <c r="H108" s="97">
        <f t="shared" si="3"/>
        <v>0</v>
      </c>
      <c r="I108" s="97">
        <f t="shared" si="4"/>
        <v>0</v>
      </c>
      <c r="J108" s="132" t="e">
        <f t="shared" si="5"/>
        <v>#DIV/0!</v>
      </c>
      <c r="K108" s="135"/>
      <c r="L108" s="147">
        <f t="shared" si="8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</row>
    <row r="109" spans="1:37" ht="15.75" x14ac:dyDescent="0.25">
      <c r="A109" s="154"/>
      <c r="B109" s="139"/>
      <c r="C109" s="96"/>
      <c r="D109" s="96" t="s">
        <v>126</v>
      </c>
      <c r="E109" s="98"/>
      <c r="F109" s="98"/>
      <c r="G109" s="98">
        <f t="shared" si="7"/>
        <v>0</v>
      </c>
      <c r="H109" s="97">
        <f t="shared" si="3"/>
        <v>0</v>
      </c>
      <c r="I109" s="97">
        <f t="shared" si="4"/>
        <v>0</v>
      </c>
      <c r="J109" s="132" t="e">
        <f t="shared" si="5"/>
        <v>#DIV/0!</v>
      </c>
      <c r="K109" s="135"/>
      <c r="L109" s="147">
        <f t="shared" si="8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</row>
    <row r="110" spans="1:37" ht="15.75" x14ac:dyDescent="0.25">
      <c r="A110" s="154"/>
      <c r="B110" s="139"/>
      <c r="C110" s="96"/>
      <c r="D110" s="96" t="s">
        <v>126</v>
      </c>
      <c r="E110" s="98"/>
      <c r="F110" s="98"/>
      <c r="G110" s="98">
        <f t="shared" si="7"/>
        <v>0</v>
      </c>
      <c r="H110" s="97">
        <f t="shared" si="3"/>
        <v>0</v>
      </c>
      <c r="I110" s="97">
        <f t="shared" si="4"/>
        <v>0</v>
      </c>
      <c r="J110" s="132" t="e">
        <f t="shared" si="5"/>
        <v>#DIV/0!</v>
      </c>
      <c r="K110" s="135"/>
      <c r="L110" s="147">
        <f t="shared" si="8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</row>
    <row r="111" spans="1:37" ht="15.75" x14ac:dyDescent="0.25">
      <c r="A111" s="154"/>
      <c r="B111" s="139"/>
      <c r="C111" s="96"/>
      <c r="D111" s="96" t="s">
        <v>126</v>
      </c>
      <c r="E111" s="98"/>
      <c r="F111" s="98"/>
      <c r="G111" s="98">
        <f t="shared" si="7"/>
        <v>0</v>
      </c>
      <c r="H111" s="97">
        <f t="shared" si="3"/>
        <v>0</v>
      </c>
      <c r="I111" s="97">
        <f t="shared" si="4"/>
        <v>0</v>
      </c>
      <c r="J111" s="132" t="e">
        <f t="shared" si="5"/>
        <v>#DIV/0!</v>
      </c>
      <c r="K111" s="135"/>
      <c r="L111" s="147">
        <f t="shared" si="8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</row>
    <row r="112" spans="1:37" ht="15.75" x14ac:dyDescent="0.25">
      <c r="A112" s="154"/>
      <c r="B112" s="139"/>
      <c r="C112" s="96"/>
      <c r="D112" s="96" t="s">
        <v>126</v>
      </c>
      <c r="E112" s="98"/>
      <c r="F112" s="98"/>
      <c r="G112" s="98">
        <f t="shared" si="7"/>
        <v>0</v>
      </c>
      <c r="H112" s="97">
        <f t="shared" si="3"/>
        <v>0</v>
      </c>
      <c r="I112" s="97">
        <f t="shared" si="4"/>
        <v>0</v>
      </c>
      <c r="J112" s="132" t="e">
        <f t="shared" si="5"/>
        <v>#DIV/0!</v>
      </c>
      <c r="K112" s="135"/>
      <c r="L112" s="147">
        <f t="shared" si="8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</row>
    <row r="113" spans="1:37" ht="15.75" x14ac:dyDescent="0.25">
      <c r="A113" s="154"/>
      <c r="B113" s="139"/>
      <c r="C113" s="96"/>
      <c r="D113" s="96" t="s">
        <v>126</v>
      </c>
      <c r="E113" s="98"/>
      <c r="F113" s="98"/>
      <c r="G113" s="98">
        <f t="shared" si="7"/>
        <v>0</v>
      </c>
      <c r="H113" s="97">
        <f t="shared" si="3"/>
        <v>0</v>
      </c>
      <c r="I113" s="97">
        <f t="shared" si="4"/>
        <v>0</v>
      </c>
      <c r="J113" s="132" t="e">
        <f t="shared" si="5"/>
        <v>#DIV/0!</v>
      </c>
      <c r="K113" s="135"/>
      <c r="L113" s="147">
        <f t="shared" si="8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</row>
    <row r="114" spans="1:37" ht="15.75" x14ac:dyDescent="0.25">
      <c r="A114" s="154"/>
      <c r="B114" s="139"/>
      <c r="C114" s="96"/>
      <c r="D114" s="96" t="s">
        <v>126</v>
      </c>
      <c r="E114" s="98"/>
      <c r="F114" s="98"/>
      <c r="G114" s="98">
        <f t="shared" si="7"/>
        <v>0</v>
      </c>
      <c r="H114" s="97">
        <f t="shared" si="3"/>
        <v>0</v>
      </c>
      <c r="I114" s="97">
        <f t="shared" si="4"/>
        <v>0</v>
      </c>
      <c r="J114" s="132" t="e">
        <f t="shared" si="5"/>
        <v>#DIV/0!</v>
      </c>
      <c r="K114" s="135"/>
      <c r="L114" s="147">
        <f t="shared" si="8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</row>
    <row r="115" spans="1:37" ht="15.75" x14ac:dyDescent="0.25">
      <c r="A115" s="154"/>
      <c r="B115" s="139"/>
      <c r="C115" s="96"/>
      <c r="D115" s="96" t="s">
        <v>126</v>
      </c>
      <c r="E115" s="98"/>
      <c r="F115" s="98"/>
      <c r="G115" s="98">
        <f t="shared" si="7"/>
        <v>0</v>
      </c>
      <c r="H115" s="97">
        <f t="shared" si="3"/>
        <v>0</v>
      </c>
      <c r="I115" s="97">
        <f t="shared" si="4"/>
        <v>0</v>
      </c>
      <c r="J115" s="132" t="e">
        <f t="shared" si="5"/>
        <v>#DIV/0!</v>
      </c>
      <c r="K115" s="135"/>
      <c r="L115" s="147">
        <f t="shared" si="8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</row>
    <row r="116" spans="1:37" ht="15.75" x14ac:dyDescent="0.25">
      <c r="A116" s="154"/>
      <c r="B116" s="139"/>
      <c r="C116" s="96"/>
      <c r="D116" s="96" t="s">
        <v>126</v>
      </c>
      <c r="E116" s="98"/>
      <c r="F116" s="98"/>
      <c r="G116" s="98">
        <f t="shared" si="7"/>
        <v>0</v>
      </c>
      <c r="H116" s="97">
        <f t="shared" si="3"/>
        <v>0</v>
      </c>
      <c r="I116" s="97">
        <f t="shared" si="4"/>
        <v>0</v>
      </c>
      <c r="J116" s="132" t="e">
        <f t="shared" si="5"/>
        <v>#DIV/0!</v>
      </c>
      <c r="K116" s="135"/>
      <c r="L116" s="147">
        <f t="shared" si="8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</row>
    <row r="117" spans="1:37" ht="15.75" x14ac:dyDescent="0.25">
      <c r="A117" s="154"/>
      <c r="B117" s="139"/>
      <c r="C117" s="96"/>
      <c r="D117" s="96" t="s">
        <v>126</v>
      </c>
      <c r="E117" s="98"/>
      <c r="F117" s="98"/>
      <c r="G117" s="98">
        <f t="shared" si="7"/>
        <v>0</v>
      </c>
      <c r="H117" s="97">
        <f t="shared" si="3"/>
        <v>0</v>
      </c>
      <c r="I117" s="97">
        <f t="shared" si="4"/>
        <v>0</v>
      </c>
      <c r="J117" s="132" t="e">
        <f t="shared" si="5"/>
        <v>#DIV/0!</v>
      </c>
      <c r="K117" s="135"/>
      <c r="L117" s="147">
        <f t="shared" si="8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</row>
    <row r="118" spans="1:37" ht="15.75" x14ac:dyDescent="0.25">
      <c r="A118" s="154"/>
      <c r="B118" s="139"/>
      <c r="C118" s="96"/>
      <c r="D118" s="96" t="s">
        <v>126</v>
      </c>
      <c r="E118" s="98"/>
      <c r="F118" s="98"/>
      <c r="G118" s="98">
        <f t="shared" si="7"/>
        <v>0</v>
      </c>
      <c r="H118" s="97">
        <f t="shared" si="3"/>
        <v>0</v>
      </c>
      <c r="I118" s="97">
        <f t="shared" si="4"/>
        <v>0</v>
      </c>
      <c r="J118" s="132" t="e">
        <f t="shared" si="5"/>
        <v>#DIV/0!</v>
      </c>
      <c r="K118" s="135"/>
      <c r="L118" s="147">
        <f t="shared" si="8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</row>
    <row r="119" spans="1:37" ht="15.75" x14ac:dyDescent="0.25">
      <c r="A119" s="154"/>
      <c r="B119" s="139"/>
      <c r="C119" s="96"/>
      <c r="D119" s="96" t="s">
        <v>126</v>
      </c>
      <c r="E119" s="98"/>
      <c r="F119" s="98"/>
      <c r="G119" s="98">
        <f t="shared" si="7"/>
        <v>0</v>
      </c>
      <c r="H119" s="97">
        <f t="shared" si="3"/>
        <v>0</v>
      </c>
      <c r="I119" s="97">
        <f t="shared" si="4"/>
        <v>0</v>
      </c>
      <c r="J119" s="132" t="e">
        <f t="shared" si="5"/>
        <v>#DIV/0!</v>
      </c>
      <c r="K119" s="135"/>
      <c r="L119" s="147">
        <f t="shared" si="8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</row>
    <row r="120" spans="1:37" ht="15.75" x14ac:dyDescent="0.25">
      <c r="A120" s="154"/>
      <c r="B120" s="139"/>
      <c r="C120" s="96"/>
      <c r="D120" s="96" t="s">
        <v>126</v>
      </c>
      <c r="E120" s="98"/>
      <c r="F120" s="98"/>
      <c r="G120" s="98">
        <f t="shared" si="7"/>
        <v>0</v>
      </c>
      <c r="H120" s="97">
        <f t="shared" si="3"/>
        <v>0</v>
      </c>
      <c r="I120" s="97">
        <f t="shared" si="4"/>
        <v>0</v>
      </c>
      <c r="J120" s="132" t="e">
        <f t="shared" si="5"/>
        <v>#DIV/0!</v>
      </c>
      <c r="K120" s="97"/>
      <c r="L120" s="147">
        <f t="shared" si="8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</row>
    <row r="121" spans="1:37" ht="15.75" x14ac:dyDescent="0.25">
      <c r="A121" s="154"/>
      <c r="B121" s="139"/>
      <c r="C121" s="96"/>
      <c r="D121" s="96" t="s">
        <v>126</v>
      </c>
      <c r="E121" s="98"/>
      <c r="F121" s="98"/>
      <c r="G121" s="98">
        <f t="shared" si="7"/>
        <v>0</v>
      </c>
      <c r="H121" s="97">
        <f t="shared" si="3"/>
        <v>0</v>
      </c>
      <c r="I121" s="97">
        <f t="shared" si="4"/>
        <v>0</v>
      </c>
      <c r="J121" s="132" t="e">
        <f t="shared" si="5"/>
        <v>#DIV/0!</v>
      </c>
      <c r="K121" s="97"/>
      <c r="L121" s="147">
        <f t="shared" si="8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</row>
    <row r="122" spans="1:37" ht="15.75" x14ac:dyDescent="0.25">
      <c r="A122" s="154"/>
      <c r="B122" s="139"/>
      <c r="C122" s="96"/>
      <c r="D122" s="96" t="s">
        <v>126</v>
      </c>
      <c r="E122" s="98"/>
      <c r="F122" s="98"/>
      <c r="G122" s="98">
        <f t="shared" si="7"/>
        <v>0</v>
      </c>
      <c r="H122" s="97">
        <f t="shared" si="3"/>
        <v>0</v>
      </c>
      <c r="I122" s="97">
        <f t="shared" si="4"/>
        <v>0</v>
      </c>
      <c r="J122" s="132" t="e">
        <f t="shared" si="5"/>
        <v>#DIV/0!</v>
      </c>
      <c r="K122" s="97"/>
      <c r="L122" s="147">
        <f t="shared" si="8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</row>
    <row r="123" spans="1:37" ht="15.75" x14ac:dyDescent="0.25">
      <c r="A123" s="154"/>
      <c r="B123" s="139"/>
      <c r="C123" s="96"/>
      <c r="D123" s="96" t="s">
        <v>126</v>
      </c>
      <c r="E123" s="98"/>
      <c r="F123" s="98"/>
      <c r="G123" s="98">
        <f t="shared" si="7"/>
        <v>0</v>
      </c>
      <c r="H123" s="97">
        <f t="shared" si="3"/>
        <v>0</v>
      </c>
      <c r="I123" s="97">
        <f t="shared" si="4"/>
        <v>0</v>
      </c>
      <c r="J123" s="132" t="e">
        <f t="shared" si="5"/>
        <v>#DIV/0!</v>
      </c>
      <c r="K123" s="97"/>
      <c r="L123" s="147">
        <f t="shared" si="8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</row>
    <row r="124" spans="1:37" ht="15.75" x14ac:dyDescent="0.25">
      <c r="A124" s="154"/>
      <c r="B124" s="139"/>
      <c r="C124" s="96"/>
      <c r="D124" s="96" t="s">
        <v>126</v>
      </c>
      <c r="E124" s="98"/>
      <c r="F124" s="98"/>
      <c r="G124" s="98">
        <f t="shared" si="7"/>
        <v>0</v>
      </c>
      <c r="H124" s="97">
        <f t="shared" si="3"/>
        <v>0</v>
      </c>
      <c r="I124" s="97">
        <f t="shared" si="4"/>
        <v>0</v>
      </c>
      <c r="J124" s="132" t="e">
        <f t="shared" si="5"/>
        <v>#DIV/0!</v>
      </c>
      <c r="K124" s="97"/>
      <c r="L124" s="147">
        <f t="shared" si="8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</row>
    <row r="125" spans="1:37" ht="15.75" x14ac:dyDescent="0.25">
      <c r="A125" s="154"/>
      <c r="B125" s="139"/>
      <c r="C125" s="96"/>
      <c r="D125" s="96" t="s">
        <v>126</v>
      </c>
      <c r="E125" s="98"/>
      <c r="F125" s="98"/>
      <c r="G125" s="98">
        <f t="shared" si="7"/>
        <v>0</v>
      </c>
      <c r="H125" s="97">
        <f t="shared" si="3"/>
        <v>0</v>
      </c>
      <c r="I125" s="97">
        <f t="shared" si="4"/>
        <v>0</v>
      </c>
      <c r="J125" s="132" t="e">
        <f t="shared" si="5"/>
        <v>#DIV/0!</v>
      </c>
      <c r="K125" s="97"/>
      <c r="L125" s="147">
        <f t="shared" si="8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</row>
    <row r="126" spans="1:37" ht="15.75" x14ac:dyDescent="0.25">
      <c r="A126" s="154"/>
      <c r="B126" s="139"/>
      <c r="C126" s="96"/>
      <c r="D126" s="96" t="s">
        <v>126</v>
      </c>
      <c r="E126" s="98"/>
      <c r="F126" s="98"/>
      <c r="G126" s="98">
        <f t="shared" si="7"/>
        <v>0</v>
      </c>
      <c r="H126" s="97">
        <f t="shared" si="3"/>
        <v>0</v>
      </c>
      <c r="I126" s="97">
        <f t="shared" si="4"/>
        <v>0</v>
      </c>
      <c r="J126" s="132" t="e">
        <f t="shared" si="5"/>
        <v>#DIV/0!</v>
      </c>
      <c r="K126" s="97"/>
      <c r="L126" s="147">
        <f t="shared" si="8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</row>
    <row r="127" spans="1:37" ht="15.75" x14ac:dyDescent="0.25">
      <c r="A127" s="154"/>
      <c r="B127" s="139"/>
      <c r="C127" s="96"/>
      <c r="D127" s="96" t="s">
        <v>126</v>
      </c>
      <c r="E127" s="98"/>
      <c r="F127" s="98"/>
      <c r="G127" s="98">
        <f t="shared" si="7"/>
        <v>0</v>
      </c>
      <c r="H127" s="97">
        <f t="shared" si="3"/>
        <v>0</v>
      </c>
      <c r="I127" s="97">
        <f t="shared" si="4"/>
        <v>0</v>
      </c>
      <c r="J127" s="132" t="e">
        <f t="shared" si="5"/>
        <v>#DIV/0!</v>
      </c>
      <c r="K127" s="97"/>
      <c r="L127" s="147">
        <f t="shared" si="8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</row>
    <row r="128" spans="1:37" ht="15.75" x14ac:dyDescent="0.25">
      <c r="A128" s="154"/>
      <c r="B128" s="139"/>
      <c r="C128" s="96"/>
      <c r="D128" s="96" t="s">
        <v>126</v>
      </c>
      <c r="E128" s="98"/>
      <c r="F128" s="98"/>
      <c r="G128" s="98">
        <f t="shared" si="7"/>
        <v>0</v>
      </c>
      <c r="H128" s="97">
        <f t="shared" si="3"/>
        <v>0</v>
      </c>
      <c r="I128" s="97">
        <f t="shared" si="4"/>
        <v>0</v>
      </c>
      <c r="J128" s="132" t="e">
        <f t="shared" si="5"/>
        <v>#DIV/0!</v>
      </c>
      <c r="K128" s="97"/>
      <c r="L128" s="147">
        <f t="shared" si="8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</row>
    <row r="129" spans="1:37" ht="15.75" x14ac:dyDescent="0.25">
      <c r="A129" s="154"/>
      <c r="B129" s="139"/>
      <c r="C129" s="96"/>
      <c r="D129" s="96" t="s">
        <v>126</v>
      </c>
      <c r="E129" s="98"/>
      <c r="F129" s="98"/>
      <c r="G129" s="98">
        <f t="shared" si="7"/>
        <v>0</v>
      </c>
      <c r="H129" s="97">
        <f t="shared" si="3"/>
        <v>0</v>
      </c>
      <c r="I129" s="97">
        <f t="shared" si="4"/>
        <v>0</v>
      </c>
      <c r="J129" s="132" t="e">
        <f t="shared" si="5"/>
        <v>#DIV/0!</v>
      </c>
      <c r="K129" s="97"/>
      <c r="L129" s="147">
        <f t="shared" si="8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</row>
    <row r="130" spans="1:37" ht="15.75" x14ac:dyDescent="0.25">
      <c r="A130" s="154"/>
      <c r="B130" s="139"/>
      <c r="C130" s="96"/>
      <c r="D130" s="96" t="s">
        <v>126</v>
      </c>
      <c r="E130" s="98"/>
      <c r="F130" s="98"/>
      <c r="G130" s="98">
        <f t="shared" si="7"/>
        <v>0</v>
      </c>
      <c r="H130" s="97">
        <f t="shared" ref="H130:H193" si="9">HOUR(G130)</f>
        <v>0</v>
      </c>
      <c r="I130" s="97">
        <f t="shared" ref="I130:I193" si="10">MINUTE(G130)</f>
        <v>0</v>
      </c>
      <c r="J130" s="132" t="e">
        <f t="shared" ref="J130:J193" si="11">L130/K130</f>
        <v>#DIV/0!</v>
      </c>
      <c r="K130" s="97"/>
      <c r="L130" s="147">
        <f t="shared" si="8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</row>
    <row r="131" spans="1:37" ht="15.75" x14ac:dyDescent="0.25">
      <c r="A131" s="154"/>
      <c r="B131" s="139"/>
      <c r="C131" s="96"/>
      <c r="D131" s="96" t="s">
        <v>126</v>
      </c>
      <c r="E131" s="98"/>
      <c r="F131" s="98"/>
      <c r="G131" s="98">
        <f t="shared" si="7"/>
        <v>0</v>
      </c>
      <c r="H131" s="97">
        <f t="shared" si="9"/>
        <v>0</v>
      </c>
      <c r="I131" s="97">
        <f t="shared" si="10"/>
        <v>0</v>
      </c>
      <c r="J131" s="132" t="e">
        <f t="shared" si="11"/>
        <v>#DIV/0!</v>
      </c>
      <c r="K131" s="97"/>
      <c r="L131" s="147">
        <f t="shared" si="8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</row>
    <row r="132" spans="1:37" ht="15.75" x14ac:dyDescent="0.25">
      <c r="A132" s="154"/>
      <c r="B132" s="139"/>
      <c r="C132" s="96"/>
      <c r="D132" s="96" t="s">
        <v>126</v>
      </c>
      <c r="E132" s="98"/>
      <c r="F132" s="98"/>
      <c r="G132" s="98">
        <f t="shared" si="7"/>
        <v>0</v>
      </c>
      <c r="H132" s="97">
        <f t="shared" si="9"/>
        <v>0</v>
      </c>
      <c r="I132" s="97">
        <f t="shared" si="10"/>
        <v>0</v>
      </c>
      <c r="J132" s="132" t="e">
        <f t="shared" si="11"/>
        <v>#DIV/0!</v>
      </c>
      <c r="K132" s="97"/>
      <c r="L132" s="147">
        <f t="shared" si="8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</row>
    <row r="133" spans="1:37" ht="15.75" x14ac:dyDescent="0.25">
      <c r="A133" s="154"/>
      <c r="B133" s="139"/>
      <c r="C133" s="96"/>
      <c r="D133" s="96" t="s">
        <v>126</v>
      </c>
      <c r="E133" s="98"/>
      <c r="F133" s="98"/>
      <c r="G133" s="98">
        <f t="shared" si="7"/>
        <v>0</v>
      </c>
      <c r="H133" s="97">
        <f t="shared" si="9"/>
        <v>0</v>
      </c>
      <c r="I133" s="97">
        <f t="shared" si="10"/>
        <v>0</v>
      </c>
      <c r="J133" s="132" t="e">
        <f t="shared" si="11"/>
        <v>#DIV/0!</v>
      </c>
      <c r="K133" s="97"/>
      <c r="L133" s="147">
        <f t="shared" si="8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</row>
    <row r="134" spans="1:37" ht="15.75" x14ac:dyDescent="0.25">
      <c r="A134" s="154"/>
      <c r="B134" s="139"/>
      <c r="C134" s="96"/>
      <c r="D134" s="96" t="s">
        <v>126</v>
      </c>
      <c r="E134" s="98"/>
      <c r="F134" s="98"/>
      <c r="G134" s="98">
        <f t="shared" si="7"/>
        <v>0</v>
      </c>
      <c r="H134" s="97">
        <f t="shared" si="9"/>
        <v>0</v>
      </c>
      <c r="I134" s="97">
        <f t="shared" si="10"/>
        <v>0</v>
      </c>
      <c r="J134" s="132" t="e">
        <f t="shared" si="11"/>
        <v>#DIV/0!</v>
      </c>
      <c r="K134" s="97"/>
      <c r="L134" s="147">
        <f t="shared" si="8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</row>
    <row r="135" spans="1:37" ht="15.75" x14ac:dyDescent="0.25">
      <c r="A135" s="154"/>
      <c r="B135" s="139"/>
      <c r="C135" s="96"/>
      <c r="D135" s="96" t="s">
        <v>126</v>
      </c>
      <c r="E135" s="98"/>
      <c r="F135" s="98"/>
      <c r="G135" s="98">
        <f t="shared" si="7"/>
        <v>0</v>
      </c>
      <c r="H135" s="97">
        <f t="shared" si="9"/>
        <v>0</v>
      </c>
      <c r="I135" s="97">
        <f t="shared" si="10"/>
        <v>0</v>
      </c>
      <c r="J135" s="132" t="e">
        <f t="shared" si="11"/>
        <v>#DIV/0!</v>
      </c>
      <c r="K135" s="97"/>
      <c r="L135" s="147">
        <f t="shared" si="8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</row>
    <row r="136" spans="1:37" ht="15.75" x14ac:dyDescent="0.25">
      <c r="A136" s="154"/>
      <c r="B136" s="139"/>
      <c r="C136" s="96"/>
      <c r="D136" s="96" t="s">
        <v>126</v>
      </c>
      <c r="E136" s="98"/>
      <c r="F136" s="98"/>
      <c r="G136" s="98">
        <f t="shared" si="7"/>
        <v>0</v>
      </c>
      <c r="H136" s="97">
        <f t="shared" si="9"/>
        <v>0</v>
      </c>
      <c r="I136" s="97">
        <f t="shared" si="10"/>
        <v>0</v>
      </c>
      <c r="J136" s="132" t="e">
        <f t="shared" si="11"/>
        <v>#DIV/0!</v>
      </c>
      <c r="K136" s="97"/>
      <c r="L136" s="147">
        <f t="shared" si="8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</row>
    <row r="137" spans="1:37" ht="15.75" x14ac:dyDescent="0.25">
      <c r="A137" s="154"/>
      <c r="B137" s="139"/>
      <c r="C137" s="96"/>
      <c r="D137" s="96" t="s">
        <v>126</v>
      </c>
      <c r="E137" s="98"/>
      <c r="F137" s="98"/>
      <c r="G137" s="98">
        <f t="shared" si="7"/>
        <v>0</v>
      </c>
      <c r="H137" s="97">
        <f t="shared" si="9"/>
        <v>0</v>
      </c>
      <c r="I137" s="97">
        <f t="shared" si="10"/>
        <v>0</v>
      </c>
      <c r="J137" s="132" t="e">
        <f t="shared" si="11"/>
        <v>#DIV/0!</v>
      </c>
      <c r="K137" s="97"/>
      <c r="L137" s="147">
        <f t="shared" si="8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</row>
    <row r="138" spans="1:37" ht="15.75" x14ac:dyDescent="0.25">
      <c r="A138" s="154"/>
      <c r="B138" s="139"/>
      <c r="C138" s="96"/>
      <c r="D138" s="96" t="s">
        <v>126</v>
      </c>
      <c r="E138" s="98"/>
      <c r="F138" s="98"/>
      <c r="G138" s="98">
        <f t="shared" ref="G138:G169" si="12">F138-E138</f>
        <v>0</v>
      </c>
      <c r="H138" s="97">
        <f t="shared" si="9"/>
        <v>0</v>
      </c>
      <c r="I138" s="97">
        <f t="shared" si="10"/>
        <v>0</v>
      </c>
      <c r="J138" s="132" t="e">
        <f t="shared" si="11"/>
        <v>#DIV/0!</v>
      </c>
      <c r="K138" s="97"/>
      <c r="L138" s="147">
        <f t="shared" ref="L138:L169" si="13">((60*H138)+I138)*K138</f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</row>
    <row r="139" spans="1:37" ht="15.75" x14ac:dyDescent="0.25">
      <c r="A139" s="154"/>
      <c r="B139" s="139"/>
      <c r="C139" s="96"/>
      <c r="D139" s="96" t="s">
        <v>126</v>
      </c>
      <c r="E139" s="98"/>
      <c r="F139" s="98"/>
      <c r="G139" s="98">
        <f t="shared" si="12"/>
        <v>0</v>
      </c>
      <c r="H139" s="97">
        <f t="shared" si="9"/>
        <v>0</v>
      </c>
      <c r="I139" s="97">
        <f t="shared" si="10"/>
        <v>0</v>
      </c>
      <c r="J139" s="132" t="e">
        <f t="shared" si="11"/>
        <v>#DIV/0!</v>
      </c>
      <c r="K139" s="97"/>
      <c r="L139" s="147">
        <f t="shared" si="13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ht="15.75" x14ac:dyDescent="0.25">
      <c r="A140" s="154"/>
      <c r="B140" s="139"/>
      <c r="C140" s="96"/>
      <c r="D140" s="96" t="s">
        <v>126</v>
      </c>
      <c r="E140" s="98"/>
      <c r="F140" s="98"/>
      <c r="G140" s="98">
        <f t="shared" si="12"/>
        <v>0</v>
      </c>
      <c r="H140" s="97">
        <f t="shared" si="9"/>
        <v>0</v>
      </c>
      <c r="I140" s="97">
        <f t="shared" si="10"/>
        <v>0</v>
      </c>
      <c r="J140" s="132" t="e">
        <f t="shared" si="11"/>
        <v>#DIV/0!</v>
      </c>
      <c r="K140" s="97"/>
      <c r="L140" s="147">
        <f t="shared" si="13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</row>
    <row r="141" spans="1:37" ht="15.75" x14ac:dyDescent="0.25">
      <c r="A141" s="154"/>
      <c r="B141" s="139"/>
      <c r="C141" s="96"/>
      <c r="D141" s="96" t="s">
        <v>126</v>
      </c>
      <c r="E141" s="98"/>
      <c r="F141" s="98"/>
      <c r="G141" s="98">
        <f t="shared" si="12"/>
        <v>0</v>
      </c>
      <c r="H141" s="97">
        <f t="shared" si="9"/>
        <v>0</v>
      </c>
      <c r="I141" s="97">
        <f t="shared" si="10"/>
        <v>0</v>
      </c>
      <c r="J141" s="132" t="e">
        <f t="shared" si="11"/>
        <v>#DIV/0!</v>
      </c>
      <c r="K141" s="97"/>
      <c r="L141" s="147">
        <f t="shared" si="13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</row>
    <row r="142" spans="1:37" ht="15.75" x14ac:dyDescent="0.25">
      <c r="A142" s="154"/>
      <c r="B142" s="139"/>
      <c r="C142" s="96"/>
      <c r="D142" s="96" t="s">
        <v>126</v>
      </c>
      <c r="E142" s="98"/>
      <c r="F142" s="98"/>
      <c r="G142" s="98">
        <f t="shared" si="12"/>
        <v>0</v>
      </c>
      <c r="H142" s="97">
        <f t="shared" si="9"/>
        <v>0</v>
      </c>
      <c r="I142" s="97">
        <f t="shared" si="10"/>
        <v>0</v>
      </c>
      <c r="J142" s="132" t="e">
        <f t="shared" si="11"/>
        <v>#DIV/0!</v>
      </c>
      <c r="K142" s="97"/>
      <c r="L142" s="147">
        <f t="shared" si="13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</row>
    <row r="143" spans="1:37" ht="15.75" x14ac:dyDescent="0.25">
      <c r="A143" s="154"/>
      <c r="B143" s="139"/>
      <c r="C143" s="96"/>
      <c r="D143" s="96" t="s">
        <v>126</v>
      </c>
      <c r="E143" s="98"/>
      <c r="F143" s="98"/>
      <c r="G143" s="98">
        <f t="shared" si="12"/>
        <v>0</v>
      </c>
      <c r="H143" s="97">
        <f t="shared" si="9"/>
        <v>0</v>
      </c>
      <c r="I143" s="97">
        <f t="shared" si="10"/>
        <v>0</v>
      </c>
      <c r="J143" s="132" t="e">
        <f t="shared" si="11"/>
        <v>#DIV/0!</v>
      </c>
      <c r="K143" s="97"/>
      <c r="L143" s="147">
        <f t="shared" si="13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</row>
    <row r="144" spans="1:37" ht="15.75" x14ac:dyDescent="0.25">
      <c r="A144" s="154"/>
      <c r="B144" s="139"/>
      <c r="C144" s="96"/>
      <c r="D144" s="96" t="s">
        <v>126</v>
      </c>
      <c r="E144" s="98"/>
      <c r="F144" s="98"/>
      <c r="G144" s="98">
        <f t="shared" si="12"/>
        <v>0</v>
      </c>
      <c r="H144" s="97">
        <f t="shared" si="9"/>
        <v>0</v>
      </c>
      <c r="I144" s="97">
        <f t="shared" si="10"/>
        <v>0</v>
      </c>
      <c r="J144" s="132" t="e">
        <f t="shared" si="11"/>
        <v>#DIV/0!</v>
      </c>
      <c r="K144" s="97"/>
      <c r="L144" s="147">
        <f t="shared" si="13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</row>
    <row r="145" spans="1:37" ht="15.75" x14ac:dyDescent="0.25">
      <c r="A145" s="154"/>
      <c r="B145" s="139"/>
      <c r="C145" s="96"/>
      <c r="D145" s="96" t="s">
        <v>126</v>
      </c>
      <c r="E145" s="98"/>
      <c r="F145" s="98"/>
      <c r="G145" s="98">
        <f t="shared" si="12"/>
        <v>0</v>
      </c>
      <c r="H145" s="97">
        <f t="shared" si="9"/>
        <v>0</v>
      </c>
      <c r="I145" s="97">
        <f t="shared" si="10"/>
        <v>0</v>
      </c>
      <c r="J145" s="132" t="e">
        <f t="shared" si="11"/>
        <v>#DIV/0!</v>
      </c>
      <c r="K145" s="97"/>
      <c r="L145" s="147">
        <f t="shared" si="13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</row>
    <row r="146" spans="1:37" ht="15.75" x14ac:dyDescent="0.25">
      <c r="A146" s="154"/>
      <c r="B146" s="139"/>
      <c r="C146" s="96"/>
      <c r="D146" s="96" t="s">
        <v>126</v>
      </c>
      <c r="E146" s="98"/>
      <c r="F146" s="98"/>
      <c r="G146" s="98">
        <f t="shared" si="12"/>
        <v>0</v>
      </c>
      <c r="H146" s="97">
        <f t="shared" si="9"/>
        <v>0</v>
      </c>
      <c r="I146" s="97">
        <f t="shared" si="10"/>
        <v>0</v>
      </c>
      <c r="J146" s="132" t="e">
        <f t="shared" si="11"/>
        <v>#DIV/0!</v>
      </c>
      <c r="K146" s="97"/>
      <c r="L146" s="147">
        <f t="shared" si="13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</row>
    <row r="147" spans="1:37" ht="15.75" x14ac:dyDescent="0.25">
      <c r="A147" s="154"/>
      <c r="B147" s="139"/>
      <c r="C147" s="96"/>
      <c r="D147" s="96" t="s">
        <v>126</v>
      </c>
      <c r="E147" s="98"/>
      <c r="F147" s="98"/>
      <c r="G147" s="98">
        <f t="shared" si="12"/>
        <v>0</v>
      </c>
      <c r="H147" s="97">
        <f t="shared" si="9"/>
        <v>0</v>
      </c>
      <c r="I147" s="97">
        <f t="shared" si="10"/>
        <v>0</v>
      </c>
      <c r="J147" s="132" t="e">
        <f t="shared" si="11"/>
        <v>#DIV/0!</v>
      </c>
      <c r="K147" s="97"/>
      <c r="L147" s="147">
        <f t="shared" si="13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</row>
    <row r="148" spans="1:37" ht="15.75" x14ac:dyDescent="0.25">
      <c r="A148" s="154"/>
      <c r="B148" s="139"/>
      <c r="C148" s="96"/>
      <c r="D148" s="96" t="s">
        <v>126</v>
      </c>
      <c r="E148" s="98"/>
      <c r="F148" s="98"/>
      <c r="G148" s="98">
        <f t="shared" si="12"/>
        <v>0</v>
      </c>
      <c r="H148" s="97">
        <f t="shared" si="9"/>
        <v>0</v>
      </c>
      <c r="I148" s="97">
        <f t="shared" si="10"/>
        <v>0</v>
      </c>
      <c r="J148" s="132" t="e">
        <f t="shared" si="11"/>
        <v>#DIV/0!</v>
      </c>
      <c r="K148" s="97"/>
      <c r="L148" s="147">
        <f t="shared" si="13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</row>
    <row r="149" spans="1:37" ht="15.75" x14ac:dyDescent="0.25">
      <c r="A149" s="154"/>
      <c r="B149" s="139"/>
      <c r="C149" s="96"/>
      <c r="D149" s="96" t="s">
        <v>126</v>
      </c>
      <c r="E149" s="98"/>
      <c r="F149" s="98"/>
      <c r="G149" s="98">
        <f t="shared" si="12"/>
        <v>0</v>
      </c>
      <c r="H149" s="97">
        <f t="shared" si="9"/>
        <v>0</v>
      </c>
      <c r="I149" s="97">
        <f t="shared" si="10"/>
        <v>0</v>
      </c>
      <c r="J149" s="132" t="e">
        <f t="shared" si="11"/>
        <v>#DIV/0!</v>
      </c>
      <c r="K149" s="97"/>
      <c r="L149" s="147">
        <f t="shared" si="13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</row>
    <row r="150" spans="1:37" ht="15.75" x14ac:dyDescent="0.25">
      <c r="A150" s="154"/>
      <c r="B150" s="139"/>
      <c r="C150" s="96"/>
      <c r="D150" s="96" t="s">
        <v>126</v>
      </c>
      <c r="E150" s="98"/>
      <c r="F150" s="98"/>
      <c r="G150" s="98">
        <f t="shared" si="12"/>
        <v>0</v>
      </c>
      <c r="H150" s="97">
        <f t="shared" si="9"/>
        <v>0</v>
      </c>
      <c r="I150" s="97">
        <f t="shared" si="10"/>
        <v>0</v>
      </c>
      <c r="J150" s="132" t="e">
        <f t="shared" si="11"/>
        <v>#DIV/0!</v>
      </c>
      <c r="K150" s="97"/>
      <c r="L150" s="147">
        <f t="shared" si="13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</row>
    <row r="151" spans="1:37" ht="15.75" x14ac:dyDescent="0.25">
      <c r="A151" s="154"/>
      <c r="B151" s="139"/>
      <c r="C151" s="96"/>
      <c r="D151" s="96" t="s">
        <v>126</v>
      </c>
      <c r="E151" s="98"/>
      <c r="F151" s="98"/>
      <c r="G151" s="98">
        <f t="shared" si="12"/>
        <v>0</v>
      </c>
      <c r="H151" s="97">
        <f t="shared" si="9"/>
        <v>0</v>
      </c>
      <c r="I151" s="97">
        <f t="shared" si="10"/>
        <v>0</v>
      </c>
      <c r="J151" s="132" t="e">
        <f t="shared" si="11"/>
        <v>#DIV/0!</v>
      </c>
      <c r="K151" s="97"/>
      <c r="L151" s="147">
        <f t="shared" si="13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</row>
    <row r="152" spans="1:37" ht="15.75" x14ac:dyDescent="0.25">
      <c r="A152" s="154"/>
      <c r="B152" s="139"/>
      <c r="C152" s="96"/>
      <c r="D152" s="96" t="s">
        <v>126</v>
      </c>
      <c r="E152" s="98"/>
      <c r="F152" s="98"/>
      <c r="G152" s="98">
        <f t="shared" si="12"/>
        <v>0</v>
      </c>
      <c r="H152" s="97">
        <f t="shared" si="9"/>
        <v>0</v>
      </c>
      <c r="I152" s="97">
        <f t="shared" si="10"/>
        <v>0</v>
      </c>
      <c r="J152" s="132" t="e">
        <f t="shared" si="11"/>
        <v>#DIV/0!</v>
      </c>
      <c r="K152" s="97"/>
      <c r="L152" s="147">
        <f t="shared" si="13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</row>
    <row r="153" spans="1:37" ht="15.75" x14ac:dyDescent="0.25">
      <c r="A153" s="154"/>
      <c r="B153" s="139"/>
      <c r="C153" s="96"/>
      <c r="D153" s="96" t="s">
        <v>126</v>
      </c>
      <c r="E153" s="98"/>
      <c r="F153" s="98"/>
      <c r="G153" s="98">
        <f t="shared" si="12"/>
        <v>0</v>
      </c>
      <c r="H153" s="97">
        <f t="shared" si="9"/>
        <v>0</v>
      </c>
      <c r="I153" s="97">
        <f t="shared" si="10"/>
        <v>0</v>
      </c>
      <c r="J153" s="132" t="e">
        <f t="shared" si="11"/>
        <v>#DIV/0!</v>
      </c>
      <c r="K153" s="97"/>
      <c r="L153" s="147">
        <f t="shared" si="13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</row>
    <row r="154" spans="1:37" ht="15.75" x14ac:dyDescent="0.25">
      <c r="A154" s="154"/>
      <c r="B154" s="139"/>
      <c r="C154" s="96"/>
      <c r="D154" s="96" t="s">
        <v>126</v>
      </c>
      <c r="E154" s="98"/>
      <c r="F154" s="98"/>
      <c r="G154" s="98">
        <f t="shared" si="12"/>
        <v>0</v>
      </c>
      <c r="H154" s="97">
        <f t="shared" si="9"/>
        <v>0</v>
      </c>
      <c r="I154" s="97">
        <f t="shared" si="10"/>
        <v>0</v>
      </c>
      <c r="J154" s="132" t="e">
        <f t="shared" si="11"/>
        <v>#DIV/0!</v>
      </c>
      <c r="K154" s="97"/>
      <c r="L154" s="147">
        <f t="shared" si="13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</row>
    <row r="155" spans="1:37" ht="15.75" x14ac:dyDescent="0.25">
      <c r="A155" s="154"/>
      <c r="B155" s="139"/>
      <c r="C155" s="96"/>
      <c r="D155" s="96" t="s">
        <v>126</v>
      </c>
      <c r="E155" s="98"/>
      <c r="F155" s="98"/>
      <c r="G155" s="98">
        <f t="shared" si="12"/>
        <v>0</v>
      </c>
      <c r="H155" s="97">
        <f t="shared" si="9"/>
        <v>0</v>
      </c>
      <c r="I155" s="97">
        <f t="shared" si="10"/>
        <v>0</v>
      </c>
      <c r="J155" s="132" t="e">
        <f t="shared" si="11"/>
        <v>#DIV/0!</v>
      </c>
      <c r="K155" s="97"/>
      <c r="L155" s="147">
        <f t="shared" si="13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</row>
    <row r="156" spans="1:37" ht="15.75" x14ac:dyDescent="0.25">
      <c r="A156" s="154"/>
      <c r="B156" s="139"/>
      <c r="C156" s="96"/>
      <c r="D156" s="96" t="s">
        <v>126</v>
      </c>
      <c r="E156" s="98"/>
      <c r="F156" s="98"/>
      <c r="G156" s="98">
        <f t="shared" si="12"/>
        <v>0</v>
      </c>
      <c r="H156" s="97">
        <f t="shared" si="9"/>
        <v>0</v>
      </c>
      <c r="I156" s="97">
        <f t="shared" si="10"/>
        <v>0</v>
      </c>
      <c r="J156" s="132" t="e">
        <f t="shared" si="11"/>
        <v>#DIV/0!</v>
      </c>
      <c r="K156" s="97"/>
      <c r="L156" s="147">
        <f t="shared" si="13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</row>
    <row r="157" spans="1:37" ht="15.75" x14ac:dyDescent="0.25">
      <c r="A157" s="154"/>
      <c r="B157" s="139"/>
      <c r="C157" s="96"/>
      <c r="D157" s="96" t="s">
        <v>126</v>
      </c>
      <c r="E157" s="98"/>
      <c r="F157" s="98"/>
      <c r="G157" s="98">
        <f t="shared" si="12"/>
        <v>0</v>
      </c>
      <c r="H157" s="97">
        <f t="shared" si="9"/>
        <v>0</v>
      </c>
      <c r="I157" s="97">
        <f t="shared" si="10"/>
        <v>0</v>
      </c>
      <c r="J157" s="132" t="e">
        <f t="shared" si="11"/>
        <v>#DIV/0!</v>
      </c>
      <c r="K157" s="97"/>
      <c r="L157" s="147">
        <f t="shared" si="13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</row>
    <row r="158" spans="1:37" ht="15.75" x14ac:dyDescent="0.25">
      <c r="A158" s="154"/>
      <c r="B158" s="139"/>
      <c r="C158" s="96"/>
      <c r="D158" s="96" t="s">
        <v>126</v>
      </c>
      <c r="E158" s="98"/>
      <c r="F158" s="98"/>
      <c r="G158" s="98">
        <f t="shared" si="12"/>
        <v>0</v>
      </c>
      <c r="H158" s="97">
        <f t="shared" si="9"/>
        <v>0</v>
      </c>
      <c r="I158" s="97">
        <f t="shared" si="10"/>
        <v>0</v>
      </c>
      <c r="J158" s="132" t="e">
        <f t="shared" si="11"/>
        <v>#DIV/0!</v>
      </c>
      <c r="K158" s="97"/>
      <c r="L158" s="147">
        <f t="shared" si="13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</row>
    <row r="159" spans="1:37" ht="15.75" x14ac:dyDescent="0.25">
      <c r="A159" s="154"/>
      <c r="B159" s="139"/>
      <c r="C159" s="96"/>
      <c r="D159" s="96" t="s">
        <v>126</v>
      </c>
      <c r="E159" s="98"/>
      <c r="F159" s="98"/>
      <c r="G159" s="98">
        <f t="shared" si="12"/>
        <v>0</v>
      </c>
      <c r="H159" s="97">
        <f t="shared" si="9"/>
        <v>0</v>
      </c>
      <c r="I159" s="97">
        <f t="shared" si="10"/>
        <v>0</v>
      </c>
      <c r="J159" s="132" t="e">
        <f t="shared" si="11"/>
        <v>#DIV/0!</v>
      </c>
      <c r="K159" s="97"/>
      <c r="L159" s="147">
        <f t="shared" si="13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</row>
    <row r="160" spans="1:37" ht="15.75" x14ac:dyDescent="0.25">
      <c r="A160" s="154"/>
      <c r="B160" s="139"/>
      <c r="C160" s="96"/>
      <c r="D160" s="96" t="s">
        <v>126</v>
      </c>
      <c r="E160" s="98"/>
      <c r="F160" s="98"/>
      <c r="G160" s="98">
        <f t="shared" si="12"/>
        <v>0</v>
      </c>
      <c r="H160" s="97">
        <f t="shared" si="9"/>
        <v>0</v>
      </c>
      <c r="I160" s="97">
        <f t="shared" si="10"/>
        <v>0</v>
      </c>
      <c r="J160" s="132" t="e">
        <f t="shared" si="11"/>
        <v>#DIV/0!</v>
      </c>
      <c r="K160" s="97"/>
      <c r="L160" s="147">
        <f t="shared" si="13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</row>
    <row r="161" spans="1:37" ht="15.75" x14ac:dyDescent="0.25">
      <c r="A161" s="154"/>
      <c r="B161" s="139"/>
      <c r="C161" s="96"/>
      <c r="D161" s="96" t="s">
        <v>126</v>
      </c>
      <c r="E161" s="98"/>
      <c r="F161" s="98"/>
      <c r="G161" s="98">
        <f t="shared" si="12"/>
        <v>0</v>
      </c>
      <c r="H161" s="97">
        <f t="shared" si="9"/>
        <v>0</v>
      </c>
      <c r="I161" s="97">
        <f t="shared" si="10"/>
        <v>0</v>
      </c>
      <c r="J161" s="132" t="e">
        <f t="shared" si="11"/>
        <v>#DIV/0!</v>
      </c>
      <c r="K161" s="97"/>
      <c r="L161" s="147">
        <f t="shared" si="13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</row>
    <row r="162" spans="1:37" ht="15.75" x14ac:dyDescent="0.25">
      <c r="A162" s="154"/>
      <c r="B162" s="139"/>
      <c r="C162" s="96"/>
      <c r="D162" s="96" t="s">
        <v>126</v>
      </c>
      <c r="E162" s="98"/>
      <c r="F162" s="98"/>
      <c r="G162" s="98">
        <f t="shared" si="12"/>
        <v>0</v>
      </c>
      <c r="H162" s="97">
        <f t="shared" si="9"/>
        <v>0</v>
      </c>
      <c r="I162" s="97">
        <f t="shared" si="10"/>
        <v>0</v>
      </c>
      <c r="J162" s="132" t="e">
        <f t="shared" si="11"/>
        <v>#DIV/0!</v>
      </c>
      <c r="K162" s="97"/>
      <c r="L162" s="147">
        <f t="shared" si="13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</row>
    <row r="163" spans="1:37" ht="15.75" x14ac:dyDescent="0.25">
      <c r="A163" s="154"/>
      <c r="B163" s="139"/>
      <c r="C163" s="96"/>
      <c r="D163" s="96" t="s">
        <v>126</v>
      </c>
      <c r="E163" s="98"/>
      <c r="F163" s="98"/>
      <c r="G163" s="98">
        <f t="shared" si="12"/>
        <v>0</v>
      </c>
      <c r="H163" s="97">
        <f t="shared" si="9"/>
        <v>0</v>
      </c>
      <c r="I163" s="97">
        <f t="shared" si="10"/>
        <v>0</v>
      </c>
      <c r="J163" s="132" t="e">
        <f t="shared" si="11"/>
        <v>#DIV/0!</v>
      </c>
      <c r="K163" s="97"/>
      <c r="L163" s="147">
        <f t="shared" si="13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</row>
    <row r="164" spans="1:37" ht="15.75" x14ac:dyDescent="0.25">
      <c r="A164" s="154"/>
      <c r="B164" s="139"/>
      <c r="C164" s="96"/>
      <c r="D164" s="96" t="s">
        <v>126</v>
      </c>
      <c r="E164" s="98"/>
      <c r="F164" s="98"/>
      <c r="G164" s="98">
        <f t="shared" si="12"/>
        <v>0</v>
      </c>
      <c r="H164" s="97">
        <f t="shared" si="9"/>
        <v>0</v>
      </c>
      <c r="I164" s="97">
        <f t="shared" si="10"/>
        <v>0</v>
      </c>
      <c r="J164" s="132" t="e">
        <f t="shared" si="11"/>
        <v>#DIV/0!</v>
      </c>
      <c r="K164" s="97"/>
      <c r="L164" s="147">
        <f t="shared" si="13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</row>
    <row r="165" spans="1:37" ht="15.75" x14ac:dyDescent="0.25">
      <c r="A165" s="154"/>
      <c r="B165" s="139"/>
      <c r="C165" s="96"/>
      <c r="D165" s="96" t="s">
        <v>126</v>
      </c>
      <c r="E165" s="98"/>
      <c r="F165" s="98"/>
      <c r="G165" s="98">
        <f t="shared" si="12"/>
        <v>0</v>
      </c>
      <c r="H165" s="97">
        <f t="shared" si="9"/>
        <v>0</v>
      </c>
      <c r="I165" s="97">
        <f t="shared" si="10"/>
        <v>0</v>
      </c>
      <c r="J165" s="132" t="e">
        <f t="shared" si="11"/>
        <v>#DIV/0!</v>
      </c>
      <c r="K165" s="97"/>
      <c r="L165" s="147">
        <f t="shared" si="13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</row>
    <row r="166" spans="1:37" ht="15.75" x14ac:dyDescent="0.25">
      <c r="A166" s="154"/>
      <c r="B166" s="139"/>
      <c r="C166" s="96"/>
      <c r="D166" s="96" t="s">
        <v>126</v>
      </c>
      <c r="E166" s="98"/>
      <c r="F166" s="98"/>
      <c r="G166" s="98">
        <f t="shared" si="12"/>
        <v>0</v>
      </c>
      <c r="H166" s="97">
        <f t="shared" si="9"/>
        <v>0</v>
      </c>
      <c r="I166" s="97">
        <f t="shared" si="10"/>
        <v>0</v>
      </c>
      <c r="J166" s="132" t="e">
        <f t="shared" si="11"/>
        <v>#DIV/0!</v>
      </c>
      <c r="K166" s="97"/>
      <c r="L166" s="147">
        <f t="shared" si="13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</row>
    <row r="167" spans="1:37" ht="15.75" x14ac:dyDescent="0.25">
      <c r="A167" s="154"/>
      <c r="B167" s="139"/>
      <c r="C167" s="96"/>
      <c r="D167" s="96" t="s">
        <v>126</v>
      </c>
      <c r="E167" s="98"/>
      <c r="F167" s="98"/>
      <c r="G167" s="98">
        <f t="shared" si="12"/>
        <v>0</v>
      </c>
      <c r="H167" s="97">
        <f t="shared" si="9"/>
        <v>0</v>
      </c>
      <c r="I167" s="97">
        <f t="shared" si="10"/>
        <v>0</v>
      </c>
      <c r="J167" s="132" t="e">
        <f t="shared" si="11"/>
        <v>#DIV/0!</v>
      </c>
      <c r="K167" s="97"/>
      <c r="L167" s="147">
        <f t="shared" si="13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</row>
    <row r="168" spans="1:37" ht="15.75" x14ac:dyDescent="0.25">
      <c r="A168" s="154"/>
      <c r="B168" s="139"/>
      <c r="C168" s="96"/>
      <c r="D168" s="96" t="s">
        <v>126</v>
      </c>
      <c r="E168" s="98"/>
      <c r="F168" s="98"/>
      <c r="G168" s="98">
        <f t="shared" si="12"/>
        <v>0</v>
      </c>
      <c r="H168" s="97">
        <f t="shared" si="9"/>
        <v>0</v>
      </c>
      <c r="I168" s="97">
        <f t="shared" si="10"/>
        <v>0</v>
      </c>
      <c r="J168" s="132" t="e">
        <f t="shared" si="11"/>
        <v>#DIV/0!</v>
      </c>
      <c r="K168" s="97"/>
      <c r="L168" s="147">
        <f t="shared" si="13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</row>
    <row r="169" spans="1:37" ht="15.75" x14ac:dyDescent="0.25">
      <c r="A169" s="154"/>
      <c r="B169" s="139"/>
      <c r="C169" s="96"/>
      <c r="D169" s="96" t="s">
        <v>126</v>
      </c>
      <c r="E169" s="98"/>
      <c r="F169" s="98"/>
      <c r="G169" s="98">
        <f t="shared" si="12"/>
        <v>0</v>
      </c>
      <c r="H169" s="97">
        <f t="shared" si="9"/>
        <v>0</v>
      </c>
      <c r="I169" s="97">
        <f t="shared" si="10"/>
        <v>0</v>
      </c>
      <c r="J169" s="132" t="e">
        <f t="shared" si="11"/>
        <v>#DIV/0!</v>
      </c>
      <c r="K169" s="97"/>
      <c r="L169" s="147">
        <f t="shared" si="13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</row>
    <row r="170" spans="1:37" ht="15.75" x14ac:dyDescent="0.25">
      <c r="A170" s="154"/>
      <c r="B170" s="139"/>
      <c r="C170" s="96"/>
      <c r="D170" s="96" t="s">
        <v>126</v>
      </c>
      <c r="E170" s="98"/>
      <c r="F170" s="98"/>
      <c r="G170" s="98">
        <f t="shared" ref="G170:G201" si="14">F170-E170</f>
        <v>0</v>
      </c>
      <c r="H170" s="97">
        <f t="shared" si="9"/>
        <v>0</v>
      </c>
      <c r="I170" s="97">
        <f t="shared" si="10"/>
        <v>0</v>
      </c>
      <c r="J170" s="132" t="e">
        <f t="shared" si="11"/>
        <v>#DIV/0!</v>
      </c>
      <c r="K170" s="97"/>
      <c r="L170" s="147">
        <f t="shared" ref="L170:L201" si="15">((60*H170)+I170)*K170</f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</row>
    <row r="171" spans="1:37" ht="15.75" x14ac:dyDescent="0.25">
      <c r="A171" s="154"/>
      <c r="B171" s="139"/>
      <c r="C171" s="96"/>
      <c r="D171" s="96" t="s">
        <v>126</v>
      </c>
      <c r="E171" s="98"/>
      <c r="F171" s="98"/>
      <c r="G171" s="98">
        <f t="shared" si="14"/>
        <v>0</v>
      </c>
      <c r="H171" s="97">
        <f t="shared" si="9"/>
        <v>0</v>
      </c>
      <c r="I171" s="97">
        <f t="shared" si="10"/>
        <v>0</v>
      </c>
      <c r="J171" s="132" t="e">
        <f t="shared" si="11"/>
        <v>#DIV/0!</v>
      </c>
      <c r="K171" s="97"/>
      <c r="L171" s="147">
        <f t="shared" si="15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</row>
    <row r="172" spans="1:37" ht="15.75" x14ac:dyDescent="0.25">
      <c r="A172" s="154"/>
      <c r="B172" s="139"/>
      <c r="C172" s="96"/>
      <c r="D172" s="96" t="s">
        <v>126</v>
      </c>
      <c r="E172" s="98"/>
      <c r="F172" s="98"/>
      <c r="G172" s="98">
        <f t="shared" si="14"/>
        <v>0</v>
      </c>
      <c r="H172" s="97">
        <f t="shared" si="9"/>
        <v>0</v>
      </c>
      <c r="I172" s="97">
        <f t="shared" si="10"/>
        <v>0</v>
      </c>
      <c r="J172" s="132" t="e">
        <f t="shared" si="11"/>
        <v>#DIV/0!</v>
      </c>
      <c r="K172" s="97"/>
      <c r="L172" s="147">
        <f t="shared" si="15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</row>
    <row r="173" spans="1:37" ht="15.75" x14ac:dyDescent="0.25">
      <c r="A173" s="154"/>
      <c r="B173" s="139"/>
      <c r="C173" s="96"/>
      <c r="D173" s="96" t="s">
        <v>126</v>
      </c>
      <c r="E173" s="98"/>
      <c r="F173" s="98"/>
      <c r="G173" s="98">
        <f t="shared" si="14"/>
        <v>0</v>
      </c>
      <c r="H173" s="97">
        <f t="shared" si="9"/>
        <v>0</v>
      </c>
      <c r="I173" s="97">
        <f t="shared" si="10"/>
        <v>0</v>
      </c>
      <c r="J173" s="132" t="e">
        <f t="shared" si="11"/>
        <v>#DIV/0!</v>
      </c>
      <c r="K173" s="97"/>
      <c r="L173" s="147">
        <f t="shared" si="15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</row>
    <row r="174" spans="1:37" ht="15.75" x14ac:dyDescent="0.25">
      <c r="A174" s="154"/>
      <c r="B174" s="139"/>
      <c r="C174" s="96"/>
      <c r="D174" s="96" t="s">
        <v>126</v>
      </c>
      <c r="E174" s="98"/>
      <c r="F174" s="98"/>
      <c r="G174" s="98">
        <f t="shared" si="14"/>
        <v>0</v>
      </c>
      <c r="H174" s="97">
        <f t="shared" si="9"/>
        <v>0</v>
      </c>
      <c r="I174" s="97">
        <f t="shared" si="10"/>
        <v>0</v>
      </c>
      <c r="J174" s="132" t="e">
        <f t="shared" si="11"/>
        <v>#DIV/0!</v>
      </c>
      <c r="K174" s="97"/>
      <c r="L174" s="147">
        <f t="shared" si="15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</row>
    <row r="175" spans="1:37" ht="15.75" x14ac:dyDescent="0.25">
      <c r="A175" s="154"/>
      <c r="B175" s="139"/>
      <c r="C175" s="96"/>
      <c r="D175" s="96" t="s">
        <v>126</v>
      </c>
      <c r="E175" s="98"/>
      <c r="F175" s="98"/>
      <c r="G175" s="98">
        <f t="shared" si="14"/>
        <v>0</v>
      </c>
      <c r="H175" s="97">
        <f t="shared" si="9"/>
        <v>0</v>
      </c>
      <c r="I175" s="97">
        <f t="shared" si="10"/>
        <v>0</v>
      </c>
      <c r="J175" s="132" t="e">
        <f t="shared" si="11"/>
        <v>#DIV/0!</v>
      </c>
      <c r="K175" s="97"/>
      <c r="L175" s="147">
        <f t="shared" si="15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</row>
    <row r="176" spans="1:37" ht="15.75" x14ac:dyDescent="0.25">
      <c r="A176" s="154"/>
      <c r="B176" s="139"/>
      <c r="C176" s="96"/>
      <c r="D176" s="96" t="s">
        <v>126</v>
      </c>
      <c r="E176" s="98"/>
      <c r="F176" s="98"/>
      <c r="G176" s="98">
        <f t="shared" si="14"/>
        <v>0</v>
      </c>
      <c r="H176" s="97">
        <f t="shared" si="9"/>
        <v>0</v>
      </c>
      <c r="I176" s="97">
        <f t="shared" si="10"/>
        <v>0</v>
      </c>
      <c r="J176" s="132" t="e">
        <f t="shared" si="11"/>
        <v>#DIV/0!</v>
      </c>
      <c r="K176" s="97"/>
      <c r="L176" s="147">
        <f t="shared" si="15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</row>
    <row r="177" spans="1:37" ht="15.75" x14ac:dyDescent="0.25">
      <c r="A177" s="154"/>
      <c r="B177" s="139"/>
      <c r="C177" s="96"/>
      <c r="D177" s="96" t="s">
        <v>126</v>
      </c>
      <c r="E177" s="98"/>
      <c r="F177" s="98"/>
      <c r="G177" s="98">
        <f t="shared" si="14"/>
        <v>0</v>
      </c>
      <c r="H177" s="97">
        <f t="shared" si="9"/>
        <v>0</v>
      </c>
      <c r="I177" s="97">
        <f t="shared" si="10"/>
        <v>0</v>
      </c>
      <c r="J177" s="132" t="e">
        <f t="shared" si="11"/>
        <v>#DIV/0!</v>
      </c>
      <c r="K177" s="97"/>
      <c r="L177" s="147">
        <f t="shared" si="15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</row>
    <row r="178" spans="1:37" ht="15.75" x14ac:dyDescent="0.25">
      <c r="A178" s="154"/>
      <c r="B178" s="139"/>
      <c r="C178" s="96"/>
      <c r="D178" s="96" t="s">
        <v>126</v>
      </c>
      <c r="E178" s="98"/>
      <c r="F178" s="98"/>
      <c r="G178" s="98">
        <f t="shared" si="14"/>
        <v>0</v>
      </c>
      <c r="H178" s="97">
        <f t="shared" si="9"/>
        <v>0</v>
      </c>
      <c r="I178" s="97">
        <f t="shared" si="10"/>
        <v>0</v>
      </c>
      <c r="J178" s="132" t="e">
        <f t="shared" si="11"/>
        <v>#DIV/0!</v>
      </c>
      <c r="K178" s="97"/>
      <c r="L178" s="147">
        <f t="shared" si="15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</row>
    <row r="179" spans="1:37" ht="15.75" x14ac:dyDescent="0.25">
      <c r="A179" s="154"/>
      <c r="B179" s="139"/>
      <c r="C179" s="96"/>
      <c r="D179" s="96" t="s">
        <v>126</v>
      </c>
      <c r="E179" s="98"/>
      <c r="F179" s="98"/>
      <c r="G179" s="98">
        <f t="shared" si="14"/>
        <v>0</v>
      </c>
      <c r="H179" s="97">
        <f t="shared" si="9"/>
        <v>0</v>
      </c>
      <c r="I179" s="97">
        <f t="shared" si="10"/>
        <v>0</v>
      </c>
      <c r="J179" s="132" t="e">
        <f t="shared" si="11"/>
        <v>#DIV/0!</v>
      </c>
      <c r="K179" s="97"/>
      <c r="L179" s="147">
        <f t="shared" si="15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</row>
    <row r="180" spans="1:37" ht="15.75" x14ac:dyDescent="0.25">
      <c r="A180" s="154"/>
      <c r="B180" s="139"/>
      <c r="C180" s="96"/>
      <c r="D180" s="96" t="s">
        <v>126</v>
      </c>
      <c r="E180" s="98"/>
      <c r="F180" s="98"/>
      <c r="G180" s="98">
        <f t="shared" si="14"/>
        <v>0</v>
      </c>
      <c r="H180" s="97">
        <f t="shared" si="9"/>
        <v>0</v>
      </c>
      <c r="I180" s="97">
        <f t="shared" si="10"/>
        <v>0</v>
      </c>
      <c r="J180" s="132" t="e">
        <f t="shared" si="11"/>
        <v>#DIV/0!</v>
      </c>
      <c r="K180" s="97"/>
      <c r="L180" s="147">
        <f t="shared" si="15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</row>
    <row r="181" spans="1:37" ht="15.75" x14ac:dyDescent="0.25">
      <c r="A181" s="154"/>
      <c r="B181" s="139"/>
      <c r="C181" s="96"/>
      <c r="D181" s="96" t="s">
        <v>126</v>
      </c>
      <c r="E181" s="98"/>
      <c r="F181" s="98"/>
      <c r="G181" s="98">
        <f t="shared" si="14"/>
        <v>0</v>
      </c>
      <c r="H181" s="97">
        <f t="shared" si="9"/>
        <v>0</v>
      </c>
      <c r="I181" s="97">
        <f t="shared" si="10"/>
        <v>0</v>
      </c>
      <c r="J181" s="132" t="e">
        <f t="shared" si="11"/>
        <v>#DIV/0!</v>
      </c>
      <c r="K181" s="97"/>
      <c r="L181" s="147">
        <f t="shared" si="15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</row>
    <row r="182" spans="1:37" ht="15.75" x14ac:dyDescent="0.25">
      <c r="A182" s="154"/>
      <c r="B182" s="139"/>
      <c r="C182" s="96"/>
      <c r="D182" s="96" t="s">
        <v>126</v>
      </c>
      <c r="E182" s="98"/>
      <c r="F182" s="98"/>
      <c r="G182" s="98">
        <f t="shared" si="14"/>
        <v>0</v>
      </c>
      <c r="H182" s="97">
        <f t="shared" si="9"/>
        <v>0</v>
      </c>
      <c r="I182" s="97">
        <f t="shared" si="10"/>
        <v>0</v>
      </c>
      <c r="J182" s="132" t="e">
        <f t="shared" si="11"/>
        <v>#DIV/0!</v>
      </c>
      <c r="K182" s="97"/>
      <c r="L182" s="147">
        <f t="shared" si="15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</row>
    <row r="183" spans="1:37" ht="15.75" x14ac:dyDescent="0.25">
      <c r="A183" s="154"/>
      <c r="B183" s="139"/>
      <c r="C183" s="96"/>
      <c r="D183" s="96" t="s">
        <v>126</v>
      </c>
      <c r="E183" s="98"/>
      <c r="F183" s="98"/>
      <c r="G183" s="98">
        <f t="shared" si="14"/>
        <v>0</v>
      </c>
      <c r="H183" s="97">
        <f t="shared" si="9"/>
        <v>0</v>
      </c>
      <c r="I183" s="97">
        <f t="shared" si="10"/>
        <v>0</v>
      </c>
      <c r="J183" s="132" t="e">
        <f t="shared" si="11"/>
        <v>#DIV/0!</v>
      </c>
      <c r="K183" s="97"/>
      <c r="L183" s="147">
        <f t="shared" si="15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</row>
    <row r="184" spans="1:37" ht="15.75" x14ac:dyDescent="0.25">
      <c r="A184" s="154"/>
      <c r="B184" s="139"/>
      <c r="C184" s="96"/>
      <c r="D184" s="96" t="s">
        <v>126</v>
      </c>
      <c r="E184" s="98"/>
      <c r="F184" s="98"/>
      <c r="G184" s="98">
        <f t="shared" si="14"/>
        <v>0</v>
      </c>
      <c r="H184" s="97">
        <f t="shared" si="9"/>
        <v>0</v>
      </c>
      <c r="I184" s="97">
        <f t="shared" si="10"/>
        <v>0</v>
      </c>
      <c r="J184" s="132" t="e">
        <f t="shared" si="11"/>
        <v>#DIV/0!</v>
      </c>
      <c r="K184" s="97"/>
      <c r="L184" s="147">
        <f t="shared" si="15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</row>
    <row r="185" spans="1:37" ht="15.75" x14ac:dyDescent="0.25">
      <c r="A185" s="154"/>
      <c r="B185" s="139"/>
      <c r="C185" s="96"/>
      <c r="D185" s="96" t="s">
        <v>126</v>
      </c>
      <c r="E185" s="98"/>
      <c r="F185" s="98"/>
      <c r="G185" s="98">
        <f t="shared" si="14"/>
        <v>0</v>
      </c>
      <c r="H185" s="97">
        <f t="shared" si="9"/>
        <v>0</v>
      </c>
      <c r="I185" s="97">
        <f t="shared" si="10"/>
        <v>0</v>
      </c>
      <c r="J185" s="132" t="e">
        <f t="shared" si="11"/>
        <v>#DIV/0!</v>
      </c>
      <c r="K185" s="97"/>
      <c r="L185" s="147">
        <f t="shared" si="15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</row>
    <row r="186" spans="1:37" ht="15.75" x14ac:dyDescent="0.25">
      <c r="A186" s="154"/>
      <c r="B186" s="139"/>
      <c r="C186" s="96"/>
      <c r="D186" s="96" t="s">
        <v>126</v>
      </c>
      <c r="E186" s="98"/>
      <c r="F186" s="98"/>
      <c r="G186" s="98">
        <f t="shared" si="14"/>
        <v>0</v>
      </c>
      <c r="H186" s="97">
        <f t="shared" si="9"/>
        <v>0</v>
      </c>
      <c r="I186" s="97">
        <f t="shared" si="10"/>
        <v>0</v>
      </c>
      <c r="J186" s="132" t="e">
        <f t="shared" si="11"/>
        <v>#DIV/0!</v>
      </c>
      <c r="K186" s="97"/>
      <c r="L186" s="147">
        <f t="shared" si="15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</row>
    <row r="187" spans="1:37" ht="15.75" x14ac:dyDescent="0.25">
      <c r="A187" s="154"/>
      <c r="B187" s="139"/>
      <c r="C187" s="96"/>
      <c r="D187" s="96" t="s">
        <v>126</v>
      </c>
      <c r="E187" s="98"/>
      <c r="F187" s="98"/>
      <c r="G187" s="98">
        <f t="shared" si="14"/>
        <v>0</v>
      </c>
      <c r="H187" s="97">
        <f t="shared" si="9"/>
        <v>0</v>
      </c>
      <c r="I187" s="97">
        <f t="shared" si="10"/>
        <v>0</v>
      </c>
      <c r="J187" s="132" t="e">
        <f t="shared" si="11"/>
        <v>#DIV/0!</v>
      </c>
      <c r="K187" s="97"/>
      <c r="L187" s="147">
        <f t="shared" si="15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</row>
    <row r="188" spans="1:37" ht="15.75" x14ac:dyDescent="0.25">
      <c r="A188" s="154"/>
      <c r="B188" s="139"/>
      <c r="C188" s="96"/>
      <c r="D188" s="96" t="s">
        <v>126</v>
      </c>
      <c r="E188" s="98"/>
      <c r="F188" s="98"/>
      <c r="G188" s="98">
        <f t="shared" si="14"/>
        <v>0</v>
      </c>
      <c r="H188" s="97">
        <f t="shared" si="9"/>
        <v>0</v>
      </c>
      <c r="I188" s="97">
        <f t="shared" si="10"/>
        <v>0</v>
      </c>
      <c r="J188" s="132" t="e">
        <f t="shared" si="11"/>
        <v>#DIV/0!</v>
      </c>
      <c r="K188" s="97"/>
      <c r="L188" s="147">
        <f t="shared" si="15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</row>
    <row r="189" spans="1:37" ht="15.75" x14ac:dyDescent="0.25">
      <c r="A189" s="154"/>
      <c r="B189" s="139"/>
      <c r="C189" s="96"/>
      <c r="D189" s="96" t="s">
        <v>126</v>
      </c>
      <c r="E189" s="98"/>
      <c r="F189" s="98"/>
      <c r="G189" s="98">
        <f t="shared" si="14"/>
        <v>0</v>
      </c>
      <c r="H189" s="97">
        <f t="shared" si="9"/>
        <v>0</v>
      </c>
      <c r="I189" s="97">
        <f t="shared" si="10"/>
        <v>0</v>
      </c>
      <c r="J189" s="132" t="e">
        <f t="shared" si="11"/>
        <v>#DIV/0!</v>
      </c>
      <c r="K189" s="97"/>
      <c r="L189" s="147">
        <f t="shared" si="15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</row>
    <row r="190" spans="1:37" ht="15.75" x14ac:dyDescent="0.25">
      <c r="A190" s="154"/>
      <c r="B190" s="139"/>
      <c r="C190" s="96"/>
      <c r="D190" s="96" t="s">
        <v>126</v>
      </c>
      <c r="E190" s="98"/>
      <c r="F190" s="98"/>
      <c r="G190" s="98">
        <f t="shared" si="14"/>
        <v>0</v>
      </c>
      <c r="H190" s="97">
        <f t="shared" si="9"/>
        <v>0</v>
      </c>
      <c r="I190" s="97">
        <f t="shared" si="10"/>
        <v>0</v>
      </c>
      <c r="J190" s="132" t="e">
        <f t="shared" si="11"/>
        <v>#DIV/0!</v>
      </c>
      <c r="K190" s="97"/>
      <c r="L190" s="147">
        <f t="shared" si="15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</row>
    <row r="191" spans="1:37" ht="15.75" x14ac:dyDescent="0.25">
      <c r="A191" s="154"/>
      <c r="B191" s="139"/>
      <c r="C191" s="96"/>
      <c r="D191" s="96" t="s">
        <v>126</v>
      </c>
      <c r="E191" s="98"/>
      <c r="F191" s="98"/>
      <c r="G191" s="98">
        <f t="shared" si="14"/>
        <v>0</v>
      </c>
      <c r="H191" s="97">
        <f t="shared" si="9"/>
        <v>0</v>
      </c>
      <c r="I191" s="97">
        <f t="shared" si="10"/>
        <v>0</v>
      </c>
      <c r="J191" s="132" t="e">
        <f t="shared" si="11"/>
        <v>#DIV/0!</v>
      </c>
      <c r="K191" s="97"/>
      <c r="L191" s="147">
        <f t="shared" si="15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</row>
    <row r="192" spans="1:37" ht="15.75" x14ac:dyDescent="0.25">
      <c r="A192" s="154"/>
      <c r="B192" s="139"/>
      <c r="C192" s="96"/>
      <c r="D192" s="96" t="s">
        <v>126</v>
      </c>
      <c r="E192" s="98"/>
      <c r="F192" s="98"/>
      <c r="G192" s="98">
        <f t="shared" si="14"/>
        <v>0</v>
      </c>
      <c r="H192" s="97">
        <f t="shared" si="9"/>
        <v>0</v>
      </c>
      <c r="I192" s="97">
        <f t="shared" si="10"/>
        <v>0</v>
      </c>
      <c r="J192" s="132" t="e">
        <f t="shared" si="11"/>
        <v>#DIV/0!</v>
      </c>
      <c r="K192" s="97"/>
      <c r="L192" s="147">
        <f t="shared" si="15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</row>
    <row r="193" spans="1:37" ht="15.75" x14ac:dyDescent="0.25">
      <c r="A193" s="154"/>
      <c r="B193" s="139"/>
      <c r="C193" s="96"/>
      <c r="D193" s="96" t="s">
        <v>126</v>
      </c>
      <c r="E193" s="98"/>
      <c r="F193" s="98"/>
      <c r="G193" s="98">
        <f t="shared" si="14"/>
        <v>0</v>
      </c>
      <c r="H193" s="97">
        <f t="shared" si="9"/>
        <v>0</v>
      </c>
      <c r="I193" s="97">
        <f t="shared" si="10"/>
        <v>0</v>
      </c>
      <c r="J193" s="132" t="e">
        <f t="shared" si="11"/>
        <v>#DIV/0!</v>
      </c>
      <c r="K193" s="97"/>
      <c r="L193" s="147">
        <f t="shared" si="15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</row>
    <row r="194" spans="1:37" ht="15.75" x14ac:dyDescent="0.25">
      <c r="A194" s="154"/>
      <c r="B194" s="139"/>
      <c r="C194" s="96"/>
      <c r="D194" s="96" t="s">
        <v>126</v>
      </c>
      <c r="E194" s="98"/>
      <c r="F194" s="98"/>
      <c r="G194" s="98">
        <f t="shared" si="14"/>
        <v>0</v>
      </c>
      <c r="H194" s="97">
        <f t="shared" ref="H194:H243" si="16">HOUR(G194)</f>
        <v>0</v>
      </c>
      <c r="I194" s="97">
        <f t="shared" ref="I194:I243" si="17">MINUTE(G194)</f>
        <v>0</v>
      </c>
      <c r="J194" s="132" t="e">
        <f t="shared" ref="J194:J243" si="18">L194/K194</f>
        <v>#DIV/0!</v>
      </c>
      <c r="K194" s="97"/>
      <c r="L194" s="147">
        <f t="shared" si="15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</row>
    <row r="195" spans="1:37" ht="15.75" x14ac:dyDescent="0.25">
      <c r="A195" s="154"/>
      <c r="B195" s="139"/>
      <c r="C195" s="96"/>
      <c r="D195" s="96" t="s">
        <v>126</v>
      </c>
      <c r="E195" s="98"/>
      <c r="F195" s="98"/>
      <c r="G195" s="98">
        <f t="shared" si="14"/>
        <v>0</v>
      </c>
      <c r="H195" s="97">
        <f t="shared" si="16"/>
        <v>0</v>
      </c>
      <c r="I195" s="97">
        <f t="shared" si="17"/>
        <v>0</v>
      </c>
      <c r="J195" s="132" t="e">
        <f t="shared" si="18"/>
        <v>#DIV/0!</v>
      </c>
      <c r="K195" s="97"/>
      <c r="L195" s="147">
        <f t="shared" si="15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</row>
    <row r="196" spans="1:37" ht="15.75" x14ac:dyDescent="0.25">
      <c r="A196" s="154"/>
      <c r="B196" s="139"/>
      <c r="C196" s="96"/>
      <c r="D196" s="96" t="s">
        <v>126</v>
      </c>
      <c r="E196" s="98"/>
      <c r="F196" s="98"/>
      <c r="G196" s="98">
        <f t="shared" si="14"/>
        <v>0</v>
      </c>
      <c r="H196" s="97">
        <f t="shared" si="16"/>
        <v>0</v>
      </c>
      <c r="I196" s="97">
        <f t="shared" si="17"/>
        <v>0</v>
      </c>
      <c r="J196" s="132" t="e">
        <f t="shared" si="18"/>
        <v>#DIV/0!</v>
      </c>
      <c r="K196" s="97"/>
      <c r="L196" s="147">
        <f t="shared" si="15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</row>
    <row r="197" spans="1:37" ht="15.75" x14ac:dyDescent="0.25">
      <c r="A197" s="154"/>
      <c r="B197" s="139"/>
      <c r="C197" s="96"/>
      <c r="D197" s="96" t="s">
        <v>126</v>
      </c>
      <c r="E197" s="98"/>
      <c r="F197" s="98"/>
      <c r="G197" s="98">
        <f t="shared" si="14"/>
        <v>0</v>
      </c>
      <c r="H197" s="97">
        <f t="shared" si="16"/>
        <v>0</v>
      </c>
      <c r="I197" s="97">
        <f t="shared" si="17"/>
        <v>0</v>
      </c>
      <c r="J197" s="132" t="e">
        <f t="shared" si="18"/>
        <v>#DIV/0!</v>
      </c>
      <c r="K197" s="97"/>
      <c r="L197" s="147">
        <f t="shared" si="15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</row>
    <row r="198" spans="1:37" ht="15.75" x14ac:dyDescent="0.25">
      <c r="A198" s="154"/>
      <c r="B198" s="139"/>
      <c r="C198" s="96"/>
      <c r="D198" s="96" t="s">
        <v>126</v>
      </c>
      <c r="E198" s="98"/>
      <c r="F198" s="98"/>
      <c r="G198" s="98">
        <f t="shared" si="14"/>
        <v>0</v>
      </c>
      <c r="H198" s="97">
        <f t="shared" si="16"/>
        <v>0</v>
      </c>
      <c r="I198" s="97">
        <f t="shared" si="17"/>
        <v>0</v>
      </c>
      <c r="J198" s="132" t="e">
        <f t="shared" si="18"/>
        <v>#DIV/0!</v>
      </c>
      <c r="K198" s="97"/>
      <c r="L198" s="147">
        <f t="shared" si="15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</row>
    <row r="199" spans="1:37" ht="15.75" x14ac:dyDescent="0.25">
      <c r="A199" s="154"/>
      <c r="B199" s="139"/>
      <c r="C199" s="96"/>
      <c r="D199" s="96" t="s">
        <v>126</v>
      </c>
      <c r="E199" s="98"/>
      <c r="F199" s="98"/>
      <c r="G199" s="98">
        <f t="shared" si="14"/>
        <v>0</v>
      </c>
      <c r="H199" s="97">
        <f t="shared" si="16"/>
        <v>0</v>
      </c>
      <c r="I199" s="97">
        <f t="shared" si="17"/>
        <v>0</v>
      </c>
      <c r="J199" s="132" t="e">
        <f t="shared" si="18"/>
        <v>#DIV/0!</v>
      </c>
      <c r="K199" s="97"/>
      <c r="L199" s="147">
        <f t="shared" si="15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</row>
    <row r="200" spans="1:37" ht="15.75" x14ac:dyDescent="0.25">
      <c r="A200" s="154"/>
      <c r="B200" s="139"/>
      <c r="C200" s="96"/>
      <c r="D200" s="96" t="s">
        <v>126</v>
      </c>
      <c r="E200" s="98"/>
      <c r="F200" s="98"/>
      <c r="G200" s="98">
        <f t="shared" si="14"/>
        <v>0</v>
      </c>
      <c r="H200" s="97">
        <f t="shared" si="16"/>
        <v>0</v>
      </c>
      <c r="I200" s="97">
        <f t="shared" si="17"/>
        <v>0</v>
      </c>
      <c r="J200" s="132" t="e">
        <f t="shared" si="18"/>
        <v>#DIV/0!</v>
      </c>
      <c r="K200" s="97"/>
      <c r="L200" s="147">
        <f t="shared" si="15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</row>
    <row r="201" spans="1:37" ht="15.75" x14ac:dyDescent="0.25">
      <c r="A201" s="154"/>
      <c r="B201" s="139"/>
      <c r="C201" s="96"/>
      <c r="D201" s="96" t="s">
        <v>126</v>
      </c>
      <c r="E201" s="98"/>
      <c r="F201" s="98"/>
      <c r="G201" s="98">
        <f t="shared" si="14"/>
        <v>0</v>
      </c>
      <c r="H201" s="97">
        <f t="shared" si="16"/>
        <v>0</v>
      </c>
      <c r="I201" s="97">
        <f t="shared" si="17"/>
        <v>0</v>
      </c>
      <c r="J201" s="132" t="e">
        <f t="shared" si="18"/>
        <v>#DIV/0!</v>
      </c>
      <c r="K201" s="97"/>
      <c r="L201" s="147">
        <f t="shared" si="15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</row>
    <row r="202" spans="1:37" ht="15.75" x14ac:dyDescent="0.25">
      <c r="A202" s="154"/>
      <c r="B202" s="139"/>
      <c r="C202" s="96"/>
      <c r="D202" s="96" t="s">
        <v>126</v>
      </c>
      <c r="E202" s="98"/>
      <c r="F202" s="98"/>
      <c r="G202" s="98">
        <f t="shared" ref="G202:G233" si="19">F202-E202</f>
        <v>0</v>
      </c>
      <c r="H202" s="97">
        <f t="shared" si="16"/>
        <v>0</v>
      </c>
      <c r="I202" s="97">
        <f t="shared" si="17"/>
        <v>0</v>
      </c>
      <c r="J202" s="132" t="e">
        <f t="shared" si="18"/>
        <v>#DIV/0!</v>
      </c>
      <c r="K202" s="97"/>
      <c r="L202" s="147">
        <f t="shared" ref="L202:L233" si="20">((60*H202)+I202)*K202</f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</row>
    <row r="203" spans="1:37" ht="15.75" x14ac:dyDescent="0.25">
      <c r="A203" s="154"/>
      <c r="B203" s="139"/>
      <c r="C203" s="96"/>
      <c r="D203" s="96" t="s">
        <v>126</v>
      </c>
      <c r="E203" s="98"/>
      <c r="F203" s="98"/>
      <c r="G203" s="98">
        <f t="shared" si="19"/>
        <v>0</v>
      </c>
      <c r="H203" s="97">
        <f t="shared" si="16"/>
        <v>0</v>
      </c>
      <c r="I203" s="97">
        <f t="shared" si="17"/>
        <v>0</v>
      </c>
      <c r="J203" s="132" t="e">
        <f t="shared" si="18"/>
        <v>#DIV/0!</v>
      </c>
      <c r="K203" s="97"/>
      <c r="L203" s="147">
        <f t="shared" si="20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</row>
    <row r="204" spans="1:37" ht="15.75" x14ac:dyDescent="0.25">
      <c r="A204" s="154"/>
      <c r="B204" s="139"/>
      <c r="C204" s="96"/>
      <c r="D204" s="96" t="s">
        <v>126</v>
      </c>
      <c r="E204" s="98"/>
      <c r="F204" s="98"/>
      <c r="G204" s="98">
        <f t="shared" si="19"/>
        <v>0</v>
      </c>
      <c r="H204" s="97">
        <f t="shared" si="16"/>
        <v>0</v>
      </c>
      <c r="I204" s="97">
        <f t="shared" si="17"/>
        <v>0</v>
      </c>
      <c r="J204" s="132" t="e">
        <f t="shared" si="18"/>
        <v>#DIV/0!</v>
      </c>
      <c r="K204" s="97"/>
      <c r="L204" s="147">
        <f t="shared" si="20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</row>
    <row r="205" spans="1:37" ht="15.75" x14ac:dyDescent="0.25">
      <c r="A205" s="154"/>
      <c r="B205" s="139"/>
      <c r="C205" s="96"/>
      <c r="D205" s="96" t="s">
        <v>126</v>
      </c>
      <c r="E205" s="98"/>
      <c r="F205" s="98"/>
      <c r="G205" s="98">
        <f t="shared" si="19"/>
        <v>0</v>
      </c>
      <c r="H205" s="97">
        <f t="shared" si="16"/>
        <v>0</v>
      </c>
      <c r="I205" s="97">
        <f t="shared" si="17"/>
        <v>0</v>
      </c>
      <c r="J205" s="132" t="e">
        <f t="shared" si="18"/>
        <v>#DIV/0!</v>
      </c>
      <c r="K205" s="97"/>
      <c r="L205" s="147">
        <f t="shared" si="20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</row>
    <row r="206" spans="1:37" ht="15.75" x14ac:dyDescent="0.25">
      <c r="A206" s="154"/>
      <c r="B206" s="139"/>
      <c r="C206" s="96"/>
      <c r="D206" s="96" t="s">
        <v>126</v>
      </c>
      <c r="E206" s="98"/>
      <c r="F206" s="98"/>
      <c r="G206" s="98">
        <f t="shared" si="19"/>
        <v>0</v>
      </c>
      <c r="H206" s="97">
        <f t="shared" si="16"/>
        <v>0</v>
      </c>
      <c r="I206" s="97">
        <f t="shared" si="17"/>
        <v>0</v>
      </c>
      <c r="J206" s="132" t="e">
        <f t="shared" si="18"/>
        <v>#DIV/0!</v>
      </c>
      <c r="K206" s="97"/>
      <c r="L206" s="147">
        <f t="shared" si="20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</row>
    <row r="207" spans="1:37" ht="15.75" x14ac:dyDescent="0.25">
      <c r="A207" s="154"/>
      <c r="B207" s="139"/>
      <c r="C207" s="96"/>
      <c r="D207" s="96" t="s">
        <v>126</v>
      </c>
      <c r="E207" s="98"/>
      <c r="F207" s="98"/>
      <c r="G207" s="98">
        <f t="shared" si="19"/>
        <v>0</v>
      </c>
      <c r="H207" s="97">
        <f t="shared" si="16"/>
        <v>0</v>
      </c>
      <c r="I207" s="97">
        <f t="shared" si="17"/>
        <v>0</v>
      </c>
      <c r="J207" s="132" t="e">
        <f t="shared" si="18"/>
        <v>#DIV/0!</v>
      </c>
      <c r="K207" s="97"/>
      <c r="L207" s="147">
        <f t="shared" si="20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</row>
    <row r="208" spans="1:37" ht="15.75" x14ac:dyDescent="0.25">
      <c r="A208" s="154"/>
      <c r="B208" s="139"/>
      <c r="C208" s="96"/>
      <c r="D208" s="96" t="s">
        <v>126</v>
      </c>
      <c r="E208" s="98"/>
      <c r="F208" s="98"/>
      <c r="G208" s="98">
        <f t="shared" si="19"/>
        <v>0</v>
      </c>
      <c r="H208" s="97">
        <f t="shared" si="16"/>
        <v>0</v>
      </c>
      <c r="I208" s="97">
        <f t="shared" si="17"/>
        <v>0</v>
      </c>
      <c r="J208" s="132" t="e">
        <f t="shared" si="18"/>
        <v>#DIV/0!</v>
      </c>
      <c r="K208" s="97"/>
      <c r="L208" s="147">
        <f t="shared" si="20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</row>
    <row r="209" spans="1:37" ht="15.75" x14ac:dyDescent="0.25">
      <c r="A209" s="154"/>
      <c r="B209" s="139"/>
      <c r="C209" s="96"/>
      <c r="D209" s="96" t="s">
        <v>126</v>
      </c>
      <c r="E209" s="98"/>
      <c r="F209" s="98"/>
      <c r="G209" s="98">
        <f t="shared" si="19"/>
        <v>0</v>
      </c>
      <c r="H209" s="97">
        <f t="shared" si="16"/>
        <v>0</v>
      </c>
      <c r="I209" s="97">
        <f t="shared" si="17"/>
        <v>0</v>
      </c>
      <c r="J209" s="132" t="e">
        <f t="shared" si="18"/>
        <v>#DIV/0!</v>
      </c>
      <c r="K209" s="97"/>
      <c r="L209" s="147">
        <f t="shared" si="20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</row>
    <row r="210" spans="1:37" ht="15.75" x14ac:dyDescent="0.25">
      <c r="A210" s="154"/>
      <c r="B210" s="139"/>
      <c r="C210" s="96"/>
      <c r="D210" s="96" t="s">
        <v>126</v>
      </c>
      <c r="E210" s="98"/>
      <c r="F210" s="98"/>
      <c r="G210" s="98">
        <f t="shared" si="19"/>
        <v>0</v>
      </c>
      <c r="H210" s="97">
        <f t="shared" si="16"/>
        <v>0</v>
      </c>
      <c r="I210" s="97">
        <f t="shared" si="17"/>
        <v>0</v>
      </c>
      <c r="J210" s="132" t="e">
        <f t="shared" si="18"/>
        <v>#DIV/0!</v>
      </c>
      <c r="K210" s="97"/>
      <c r="L210" s="147">
        <f t="shared" si="20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</row>
    <row r="211" spans="1:37" ht="15.75" x14ac:dyDescent="0.25">
      <c r="A211" s="154"/>
      <c r="B211" s="139"/>
      <c r="C211" s="96"/>
      <c r="D211" s="96" t="s">
        <v>126</v>
      </c>
      <c r="E211" s="98"/>
      <c r="F211" s="98"/>
      <c r="G211" s="98">
        <f t="shared" si="19"/>
        <v>0</v>
      </c>
      <c r="H211" s="97">
        <f t="shared" si="16"/>
        <v>0</v>
      </c>
      <c r="I211" s="97">
        <f t="shared" si="17"/>
        <v>0</v>
      </c>
      <c r="J211" s="132" t="e">
        <f t="shared" si="18"/>
        <v>#DIV/0!</v>
      </c>
      <c r="K211" s="97"/>
      <c r="L211" s="147">
        <f t="shared" si="20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</row>
    <row r="212" spans="1:37" ht="15.75" x14ac:dyDescent="0.25">
      <c r="A212" s="154"/>
      <c r="B212" s="139"/>
      <c r="C212" s="96"/>
      <c r="D212" s="96" t="s">
        <v>126</v>
      </c>
      <c r="E212" s="98"/>
      <c r="F212" s="98"/>
      <c r="G212" s="98">
        <f t="shared" si="19"/>
        <v>0</v>
      </c>
      <c r="H212" s="97">
        <f t="shared" si="16"/>
        <v>0</v>
      </c>
      <c r="I212" s="97">
        <f t="shared" si="17"/>
        <v>0</v>
      </c>
      <c r="J212" s="132" t="e">
        <f t="shared" si="18"/>
        <v>#DIV/0!</v>
      </c>
      <c r="K212" s="97"/>
      <c r="L212" s="147">
        <f t="shared" si="20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</row>
    <row r="213" spans="1:37" ht="15.75" x14ac:dyDescent="0.25">
      <c r="A213" s="154"/>
      <c r="B213" s="139"/>
      <c r="C213" s="96"/>
      <c r="D213" s="96" t="s">
        <v>126</v>
      </c>
      <c r="E213" s="98"/>
      <c r="F213" s="98"/>
      <c r="G213" s="98">
        <f t="shared" si="19"/>
        <v>0</v>
      </c>
      <c r="H213" s="97">
        <f t="shared" si="16"/>
        <v>0</v>
      </c>
      <c r="I213" s="97">
        <f t="shared" si="17"/>
        <v>0</v>
      </c>
      <c r="J213" s="132" t="e">
        <f t="shared" si="18"/>
        <v>#DIV/0!</v>
      </c>
      <c r="K213" s="97"/>
      <c r="L213" s="147">
        <f t="shared" si="20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</row>
    <row r="214" spans="1:37" ht="15.75" x14ac:dyDescent="0.25">
      <c r="A214" s="154"/>
      <c r="B214" s="139"/>
      <c r="C214" s="96"/>
      <c r="D214" s="96" t="s">
        <v>126</v>
      </c>
      <c r="E214" s="98"/>
      <c r="F214" s="98"/>
      <c r="G214" s="98">
        <f t="shared" si="19"/>
        <v>0</v>
      </c>
      <c r="H214" s="97">
        <f t="shared" si="16"/>
        <v>0</v>
      </c>
      <c r="I214" s="97">
        <f t="shared" si="17"/>
        <v>0</v>
      </c>
      <c r="J214" s="132" t="e">
        <f t="shared" si="18"/>
        <v>#DIV/0!</v>
      </c>
      <c r="K214" s="97"/>
      <c r="L214" s="147">
        <f t="shared" si="20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</row>
    <row r="215" spans="1:37" ht="15.75" x14ac:dyDescent="0.25">
      <c r="A215" s="154"/>
      <c r="B215" s="139"/>
      <c r="C215" s="96"/>
      <c r="D215" s="96" t="s">
        <v>126</v>
      </c>
      <c r="E215" s="98"/>
      <c r="F215" s="98"/>
      <c r="G215" s="98">
        <f t="shared" si="19"/>
        <v>0</v>
      </c>
      <c r="H215" s="97">
        <f t="shared" si="16"/>
        <v>0</v>
      </c>
      <c r="I215" s="97">
        <f t="shared" si="17"/>
        <v>0</v>
      </c>
      <c r="J215" s="132" t="e">
        <f t="shared" si="18"/>
        <v>#DIV/0!</v>
      </c>
      <c r="K215" s="97"/>
      <c r="L215" s="147">
        <f t="shared" si="20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</row>
    <row r="216" spans="1:37" ht="15.75" x14ac:dyDescent="0.25">
      <c r="A216" s="154"/>
      <c r="B216" s="139"/>
      <c r="C216" s="96"/>
      <c r="D216" s="96" t="s">
        <v>126</v>
      </c>
      <c r="E216" s="98"/>
      <c r="F216" s="98"/>
      <c r="G216" s="98">
        <f t="shared" si="19"/>
        <v>0</v>
      </c>
      <c r="H216" s="97">
        <f t="shared" si="16"/>
        <v>0</v>
      </c>
      <c r="I216" s="97">
        <f t="shared" si="17"/>
        <v>0</v>
      </c>
      <c r="J216" s="132" t="e">
        <f t="shared" si="18"/>
        <v>#DIV/0!</v>
      </c>
      <c r="K216" s="97"/>
      <c r="L216" s="147">
        <f t="shared" si="20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</row>
    <row r="217" spans="1:37" ht="15.75" x14ac:dyDescent="0.25">
      <c r="A217" s="154"/>
      <c r="B217" s="139"/>
      <c r="C217" s="96"/>
      <c r="D217" s="96" t="s">
        <v>126</v>
      </c>
      <c r="E217" s="98"/>
      <c r="F217" s="98"/>
      <c r="G217" s="98">
        <f t="shared" si="19"/>
        <v>0</v>
      </c>
      <c r="H217" s="97">
        <f t="shared" si="16"/>
        <v>0</v>
      </c>
      <c r="I217" s="97">
        <f t="shared" si="17"/>
        <v>0</v>
      </c>
      <c r="J217" s="132" t="e">
        <f t="shared" si="18"/>
        <v>#DIV/0!</v>
      </c>
      <c r="K217" s="97"/>
      <c r="L217" s="147">
        <f t="shared" si="20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</row>
    <row r="218" spans="1:37" ht="15.75" x14ac:dyDescent="0.25">
      <c r="A218" s="154"/>
      <c r="B218" s="139"/>
      <c r="C218" s="96"/>
      <c r="D218" s="96" t="s">
        <v>126</v>
      </c>
      <c r="E218" s="98"/>
      <c r="F218" s="98"/>
      <c r="G218" s="98">
        <f t="shared" si="19"/>
        <v>0</v>
      </c>
      <c r="H218" s="97">
        <f t="shared" si="16"/>
        <v>0</v>
      </c>
      <c r="I218" s="97">
        <f t="shared" si="17"/>
        <v>0</v>
      </c>
      <c r="J218" s="132" t="e">
        <f t="shared" si="18"/>
        <v>#DIV/0!</v>
      </c>
      <c r="K218" s="97"/>
      <c r="L218" s="147">
        <f t="shared" si="20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37" ht="15.75" x14ac:dyDescent="0.25">
      <c r="A219" s="154"/>
      <c r="B219" s="139"/>
      <c r="C219" s="96"/>
      <c r="D219" s="96" t="s">
        <v>126</v>
      </c>
      <c r="E219" s="98"/>
      <c r="F219" s="98"/>
      <c r="G219" s="98">
        <f t="shared" si="19"/>
        <v>0</v>
      </c>
      <c r="H219" s="97">
        <f t="shared" si="16"/>
        <v>0</v>
      </c>
      <c r="I219" s="97">
        <f t="shared" si="17"/>
        <v>0</v>
      </c>
      <c r="J219" s="132" t="e">
        <f t="shared" si="18"/>
        <v>#DIV/0!</v>
      </c>
      <c r="K219" s="97"/>
      <c r="L219" s="147">
        <f t="shared" si="20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37" ht="15.75" x14ac:dyDescent="0.25">
      <c r="A220" s="154"/>
      <c r="B220" s="139"/>
      <c r="C220" s="96"/>
      <c r="D220" s="96" t="s">
        <v>126</v>
      </c>
      <c r="E220" s="98"/>
      <c r="F220" s="98"/>
      <c r="G220" s="98">
        <f t="shared" si="19"/>
        <v>0</v>
      </c>
      <c r="H220" s="97">
        <f t="shared" si="16"/>
        <v>0</v>
      </c>
      <c r="I220" s="97">
        <f t="shared" si="17"/>
        <v>0</v>
      </c>
      <c r="J220" s="132" t="e">
        <f t="shared" si="18"/>
        <v>#DIV/0!</v>
      </c>
      <c r="K220" s="97"/>
      <c r="L220" s="147">
        <f t="shared" si="20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37" ht="15.75" x14ac:dyDescent="0.25">
      <c r="A221" s="154"/>
      <c r="B221" s="139"/>
      <c r="C221" s="96"/>
      <c r="D221" s="96" t="s">
        <v>126</v>
      </c>
      <c r="E221" s="98"/>
      <c r="F221" s="98"/>
      <c r="G221" s="98">
        <f t="shared" si="19"/>
        <v>0</v>
      </c>
      <c r="H221" s="97">
        <f t="shared" si="16"/>
        <v>0</v>
      </c>
      <c r="I221" s="97">
        <f t="shared" si="17"/>
        <v>0</v>
      </c>
      <c r="J221" s="132" t="e">
        <f t="shared" si="18"/>
        <v>#DIV/0!</v>
      </c>
      <c r="K221" s="97"/>
      <c r="L221" s="147">
        <f t="shared" si="20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37" ht="15.75" x14ac:dyDescent="0.25">
      <c r="A222" s="154"/>
      <c r="B222" s="139"/>
      <c r="C222" s="96"/>
      <c r="D222" s="96" t="s">
        <v>126</v>
      </c>
      <c r="E222" s="98"/>
      <c r="F222" s="98"/>
      <c r="G222" s="98">
        <f t="shared" si="19"/>
        <v>0</v>
      </c>
      <c r="H222" s="97">
        <f t="shared" si="16"/>
        <v>0</v>
      </c>
      <c r="I222" s="97">
        <f t="shared" si="17"/>
        <v>0</v>
      </c>
      <c r="J222" s="132" t="e">
        <f t="shared" si="18"/>
        <v>#DIV/0!</v>
      </c>
      <c r="K222" s="97"/>
      <c r="L222" s="147">
        <f t="shared" si="20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37" ht="15.75" x14ac:dyDescent="0.25">
      <c r="A223" s="154"/>
      <c r="B223" s="139"/>
      <c r="C223" s="96"/>
      <c r="D223" s="96" t="s">
        <v>126</v>
      </c>
      <c r="E223" s="98"/>
      <c r="F223" s="98"/>
      <c r="G223" s="98">
        <f t="shared" si="19"/>
        <v>0</v>
      </c>
      <c r="H223" s="97">
        <f t="shared" si="16"/>
        <v>0</v>
      </c>
      <c r="I223" s="97">
        <f t="shared" si="17"/>
        <v>0</v>
      </c>
      <c r="J223" s="132" t="e">
        <f t="shared" si="18"/>
        <v>#DIV/0!</v>
      </c>
      <c r="K223" s="97"/>
      <c r="L223" s="147">
        <f t="shared" si="20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37" ht="15.75" x14ac:dyDescent="0.25">
      <c r="A224" s="154"/>
      <c r="B224" s="139"/>
      <c r="C224" s="96"/>
      <c r="D224" s="96" t="s">
        <v>126</v>
      </c>
      <c r="E224" s="98"/>
      <c r="F224" s="98"/>
      <c r="G224" s="98">
        <f t="shared" si="19"/>
        <v>0</v>
      </c>
      <c r="H224" s="97">
        <f t="shared" si="16"/>
        <v>0</v>
      </c>
      <c r="I224" s="97">
        <f t="shared" si="17"/>
        <v>0</v>
      </c>
      <c r="J224" s="132" t="e">
        <f t="shared" si="18"/>
        <v>#DIV/0!</v>
      </c>
      <c r="K224" s="97"/>
      <c r="L224" s="147">
        <f t="shared" si="20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126</v>
      </c>
      <c r="E225" s="98"/>
      <c r="F225" s="98"/>
      <c r="G225" s="98">
        <f t="shared" si="19"/>
        <v>0</v>
      </c>
      <c r="H225" s="97">
        <f t="shared" si="16"/>
        <v>0</v>
      </c>
      <c r="I225" s="97">
        <f t="shared" si="17"/>
        <v>0</v>
      </c>
      <c r="J225" s="132" t="e">
        <f t="shared" si="18"/>
        <v>#DIV/0!</v>
      </c>
      <c r="K225" s="97"/>
      <c r="L225" s="147">
        <f t="shared" si="20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126</v>
      </c>
      <c r="E226" s="98"/>
      <c r="F226" s="98"/>
      <c r="G226" s="98">
        <f t="shared" si="19"/>
        <v>0</v>
      </c>
      <c r="H226" s="97">
        <f t="shared" si="16"/>
        <v>0</v>
      </c>
      <c r="I226" s="97">
        <f t="shared" si="17"/>
        <v>0</v>
      </c>
      <c r="J226" s="132" t="e">
        <f t="shared" si="18"/>
        <v>#DIV/0!</v>
      </c>
      <c r="K226" s="97"/>
      <c r="L226" s="147">
        <f t="shared" si="20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126</v>
      </c>
      <c r="E227" s="98"/>
      <c r="F227" s="98"/>
      <c r="G227" s="98">
        <f t="shared" si="19"/>
        <v>0</v>
      </c>
      <c r="H227" s="97">
        <f t="shared" si="16"/>
        <v>0</v>
      </c>
      <c r="I227" s="97">
        <f t="shared" si="17"/>
        <v>0</v>
      </c>
      <c r="J227" s="132" t="e">
        <f t="shared" si="18"/>
        <v>#DIV/0!</v>
      </c>
      <c r="K227" s="97"/>
      <c r="L227" s="147">
        <f t="shared" si="20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126</v>
      </c>
      <c r="E228" s="98"/>
      <c r="F228" s="98"/>
      <c r="G228" s="98">
        <f t="shared" si="19"/>
        <v>0</v>
      </c>
      <c r="H228" s="97">
        <f t="shared" si="16"/>
        <v>0</v>
      </c>
      <c r="I228" s="97">
        <f t="shared" si="17"/>
        <v>0</v>
      </c>
      <c r="J228" s="132" t="e">
        <f t="shared" si="18"/>
        <v>#DIV/0!</v>
      </c>
      <c r="K228" s="97"/>
      <c r="L228" s="147">
        <f t="shared" si="20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126</v>
      </c>
      <c r="E229" s="98"/>
      <c r="F229" s="98"/>
      <c r="G229" s="98">
        <f t="shared" si="19"/>
        <v>0</v>
      </c>
      <c r="H229" s="97">
        <f t="shared" si="16"/>
        <v>0</v>
      </c>
      <c r="I229" s="97">
        <f t="shared" si="17"/>
        <v>0</v>
      </c>
      <c r="J229" s="132" t="e">
        <f t="shared" si="18"/>
        <v>#DIV/0!</v>
      </c>
      <c r="K229" s="97"/>
      <c r="L229" s="147">
        <f t="shared" si="20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126</v>
      </c>
      <c r="E230" s="98"/>
      <c r="F230" s="98"/>
      <c r="G230" s="98">
        <f t="shared" si="19"/>
        <v>0</v>
      </c>
      <c r="H230" s="97">
        <f t="shared" si="16"/>
        <v>0</v>
      </c>
      <c r="I230" s="97">
        <f t="shared" si="17"/>
        <v>0</v>
      </c>
      <c r="J230" s="132" t="e">
        <f t="shared" si="18"/>
        <v>#DIV/0!</v>
      </c>
      <c r="K230" s="97"/>
      <c r="L230" s="147">
        <f t="shared" si="20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126</v>
      </c>
      <c r="E231" s="98"/>
      <c r="F231" s="98"/>
      <c r="G231" s="98">
        <f t="shared" si="19"/>
        <v>0</v>
      </c>
      <c r="H231" s="97">
        <f t="shared" si="16"/>
        <v>0</v>
      </c>
      <c r="I231" s="97">
        <f t="shared" si="17"/>
        <v>0</v>
      </c>
      <c r="J231" s="132" t="e">
        <f t="shared" si="18"/>
        <v>#DIV/0!</v>
      </c>
      <c r="K231" s="97"/>
      <c r="L231" s="147">
        <f t="shared" si="20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126</v>
      </c>
      <c r="E232" s="98"/>
      <c r="F232" s="98"/>
      <c r="G232" s="98">
        <f t="shared" si="19"/>
        <v>0</v>
      </c>
      <c r="H232" s="97">
        <f t="shared" si="16"/>
        <v>0</v>
      </c>
      <c r="I232" s="97">
        <f t="shared" si="17"/>
        <v>0</v>
      </c>
      <c r="J232" s="132" t="e">
        <f t="shared" si="18"/>
        <v>#DIV/0!</v>
      </c>
      <c r="K232" s="97"/>
      <c r="L232" s="147">
        <f t="shared" si="20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126</v>
      </c>
      <c r="E233" s="98"/>
      <c r="F233" s="98"/>
      <c r="G233" s="98">
        <f t="shared" si="19"/>
        <v>0</v>
      </c>
      <c r="H233" s="97">
        <f t="shared" si="16"/>
        <v>0</v>
      </c>
      <c r="I233" s="97">
        <f t="shared" si="17"/>
        <v>0</v>
      </c>
      <c r="J233" s="132" t="e">
        <f t="shared" si="18"/>
        <v>#DIV/0!</v>
      </c>
      <c r="K233" s="97"/>
      <c r="L233" s="147">
        <f t="shared" si="20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126</v>
      </c>
      <c r="E234" s="98"/>
      <c r="F234" s="98"/>
      <c r="G234" s="98">
        <f t="shared" ref="G234:G243" si="21">F234-E234</f>
        <v>0</v>
      </c>
      <c r="H234" s="97">
        <f t="shared" si="16"/>
        <v>0</v>
      </c>
      <c r="I234" s="97">
        <f t="shared" si="17"/>
        <v>0</v>
      </c>
      <c r="J234" s="132" t="e">
        <f t="shared" si="18"/>
        <v>#DIV/0!</v>
      </c>
      <c r="K234" s="97"/>
      <c r="L234" s="147">
        <f t="shared" ref="L234:L243" si="22">((60*H234)+I234)*K234</f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126</v>
      </c>
      <c r="E235" s="98"/>
      <c r="F235" s="98"/>
      <c r="G235" s="98">
        <f t="shared" si="21"/>
        <v>0</v>
      </c>
      <c r="H235" s="97">
        <f t="shared" si="16"/>
        <v>0</v>
      </c>
      <c r="I235" s="97">
        <f t="shared" si="17"/>
        <v>0</v>
      </c>
      <c r="J235" s="132" t="e">
        <f t="shared" si="18"/>
        <v>#DIV/0!</v>
      </c>
      <c r="K235" s="97"/>
      <c r="L235" s="147">
        <f t="shared" si="22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126</v>
      </c>
      <c r="E236" s="98"/>
      <c r="F236" s="98"/>
      <c r="G236" s="98">
        <f t="shared" si="21"/>
        <v>0</v>
      </c>
      <c r="H236" s="97">
        <f t="shared" si="16"/>
        <v>0</v>
      </c>
      <c r="I236" s="97">
        <f t="shared" si="17"/>
        <v>0</v>
      </c>
      <c r="J236" s="132" t="e">
        <f t="shared" si="18"/>
        <v>#DIV/0!</v>
      </c>
      <c r="K236" s="97"/>
      <c r="L236" s="147">
        <f t="shared" si="22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126</v>
      </c>
      <c r="E237" s="98"/>
      <c r="F237" s="98"/>
      <c r="G237" s="98">
        <f t="shared" si="21"/>
        <v>0</v>
      </c>
      <c r="H237" s="97">
        <f t="shared" si="16"/>
        <v>0</v>
      </c>
      <c r="I237" s="97">
        <f t="shared" si="17"/>
        <v>0</v>
      </c>
      <c r="J237" s="132" t="e">
        <f t="shared" si="18"/>
        <v>#DIV/0!</v>
      </c>
      <c r="K237" s="97"/>
      <c r="L237" s="147">
        <f t="shared" si="22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126</v>
      </c>
      <c r="E238" s="98"/>
      <c r="F238" s="98"/>
      <c r="G238" s="98">
        <f t="shared" si="21"/>
        <v>0</v>
      </c>
      <c r="H238" s="97">
        <f t="shared" si="16"/>
        <v>0</v>
      </c>
      <c r="I238" s="97">
        <f t="shared" si="17"/>
        <v>0</v>
      </c>
      <c r="J238" s="132" t="e">
        <f t="shared" si="18"/>
        <v>#DIV/0!</v>
      </c>
      <c r="K238" s="97"/>
      <c r="L238" s="147">
        <f t="shared" si="22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126</v>
      </c>
      <c r="E239" s="98"/>
      <c r="F239" s="98"/>
      <c r="G239" s="98">
        <f t="shared" si="21"/>
        <v>0</v>
      </c>
      <c r="H239" s="97">
        <f t="shared" si="16"/>
        <v>0</v>
      </c>
      <c r="I239" s="97">
        <f t="shared" si="17"/>
        <v>0</v>
      </c>
      <c r="J239" s="132" t="e">
        <f t="shared" si="18"/>
        <v>#DIV/0!</v>
      </c>
      <c r="K239" s="97"/>
      <c r="L239" s="147">
        <f t="shared" si="22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126</v>
      </c>
      <c r="E240" s="98"/>
      <c r="F240" s="98"/>
      <c r="G240" s="98">
        <f t="shared" si="21"/>
        <v>0</v>
      </c>
      <c r="H240" s="97">
        <f t="shared" si="16"/>
        <v>0</v>
      </c>
      <c r="I240" s="97">
        <f t="shared" si="17"/>
        <v>0</v>
      </c>
      <c r="J240" s="132" t="e">
        <f t="shared" si="18"/>
        <v>#DIV/0!</v>
      </c>
      <c r="K240" s="97"/>
      <c r="L240" s="147">
        <f t="shared" si="22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37" ht="15.75" x14ac:dyDescent="0.25">
      <c r="A241" s="154"/>
      <c r="B241" s="139"/>
      <c r="C241" s="96"/>
      <c r="D241" s="96" t="s">
        <v>126</v>
      </c>
      <c r="E241" s="98"/>
      <c r="F241" s="98"/>
      <c r="G241" s="98">
        <f t="shared" si="21"/>
        <v>0</v>
      </c>
      <c r="H241" s="97">
        <f t="shared" si="16"/>
        <v>0</v>
      </c>
      <c r="I241" s="97">
        <f t="shared" si="17"/>
        <v>0</v>
      </c>
      <c r="J241" s="132" t="e">
        <f t="shared" si="18"/>
        <v>#DIV/0!</v>
      </c>
      <c r="K241" s="97"/>
      <c r="L241" s="147">
        <f t="shared" si="22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37" ht="15.75" x14ac:dyDescent="0.25">
      <c r="A242" s="154"/>
      <c r="B242" s="139"/>
      <c r="C242" s="96"/>
      <c r="D242" s="96" t="s">
        <v>126</v>
      </c>
      <c r="E242" s="98"/>
      <c r="F242" s="98"/>
      <c r="G242" s="98">
        <f t="shared" si="21"/>
        <v>0</v>
      </c>
      <c r="H242" s="97">
        <f t="shared" si="16"/>
        <v>0</v>
      </c>
      <c r="I242" s="97">
        <f t="shared" si="17"/>
        <v>0</v>
      </c>
      <c r="J242" s="132" t="e">
        <f t="shared" si="18"/>
        <v>#DIV/0!</v>
      </c>
      <c r="K242" s="97"/>
      <c r="L242" s="147">
        <f t="shared" si="22"/>
        <v>0</v>
      </c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37" ht="15.75" x14ac:dyDescent="0.25">
      <c r="A243" s="154"/>
      <c r="B243" s="139"/>
      <c r="C243" s="96"/>
      <c r="D243" s="96" t="s">
        <v>126</v>
      </c>
      <c r="E243" s="98"/>
      <c r="F243" s="98"/>
      <c r="G243" s="98">
        <f t="shared" si="21"/>
        <v>0</v>
      </c>
      <c r="H243" s="97">
        <f t="shared" si="16"/>
        <v>0</v>
      </c>
      <c r="I243" s="97">
        <f t="shared" si="17"/>
        <v>0</v>
      </c>
      <c r="J243" s="132" t="e">
        <f t="shared" si="18"/>
        <v>#DIV/0!</v>
      </c>
      <c r="K243" s="97"/>
      <c r="L243" s="147">
        <f t="shared" si="22"/>
        <v>0</v>
      </c>
      <c r="M243" s="99"/>
      <c r="N243" s="151"/>
      <c r="O243" s="133"/>
      <c r="P243" s="744"/>
      <c r="Q243" s="97"/>
      <c r="R243" s="99"/>
      <c r="S243" s="97" t="e">
        <f>VLOOKUP(B243,Table1[],21,FALSE)</f>
        <v>#N/A</v>
      </c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37" ht="15.75" x14ac:dyDescent="0.25">
      <c r="A244" s="154"/>
      <c r="B244" s="139"/>
      <c r="C244" s="96"/>
      <c r="D244" s="96" t="s">
        <v>126</v>
      </c>
      <c r="E244" s="98"/>
      <c r="F244" s="98"/>
      <c r="G244" s="98">
        <f t="shared" ref="G244:G251" si="23">F244-E244</f>
        <v>0</v>
      </c>
      <c r="H244" s="97">
        <f t="shared" ref="H244:H251" si="24">HOUR(G244)</f>
        <v>0</v>
      </c>
      <c r="I244" s="97">
        <f t="shared" ref="I244:I251" si="25">MINUTE(G244)</f>
        <v>0</v>
      </c>
      <c r="J244" s="132" t="e">
        <f t="shared" ref="J244:J251" si="26">L244/K244</f>
        <v>#DIV/0!</v>
      </c>
      <c r="K244" s="97"/>
      <c r="L244" s="147">
        <f t="shared" ref="L244:L251" si="27">((60*H244)+I244)*K244</f>
        <v>0</v>
      </c>
      <c r="M244" s="99"/>
      <c r="N244" s="151"/>
      <c r="O244" s="133"/>
      <c r="P244" s="744"/>
      <c r="Q244" s="97"/>
      <c r="R244" s="99"/>
      <c r="S244" s="97" t="e">
        <f>VLOOKUP(B244,Table1[],21,FALSE)</f>
        <v>#N/A</v>
      </c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5" spans="1:37" ht="15.75" x14ac:dyDescent="0.25">
      <c r="A245" s="154"/>
      <c r="B245" s="139"/>
      <c r="C245" s="96"/>
      <c r="D245" s="96" t="s">
        <v>126</v>
      </c>
      <c r="E245" s="98"/>
      <c r="F245" s="98"/>
      <c r="G245" s="98">
        <f t="shared" si="23"/>
        <v>0</v>
      </c>
      <c r="H245" s="97">
        <f t="shared" si="24"/>
        <v>0</v>
      </c>
      <c r="I245" s="97">
        <f t="shared" si="25"/>
        <v>0</v>
      </c>
      <c r="J245" s="132" t="e">
        <f t="shared" si="26"/>
        <v>#DIV/0!</v>
      </c>
      <c r="K245" s="97"/>
      <c r="L245" s="147">
        <f t="shared" si="27"/>
        <v>0</v>
      </c>
      <c r="M245" s="99"/>
      <c r="N245" s="151"/>
      <c r="O245" s="133"/>
      <c r="P245" s="744"/>
      <c r="Q245" s="97"/>
      <c r="R245" s="99"/>
      <c r="S245" s="97" t="e">
        <f>VLOOKUP(B245,Table1[],21,FALSE)</f>
        <v>#N/A</v>
      </c>
    </row>
    <row r="246" spans="1:37" ht="15.75" x14ac:dyDescent="0.25">
      <c r="A246" s="154"/>
      <c r="B246" s="139"/>
      <c r="C246" s="96"/>
      <c r="D246" s="96" t="s">
        <v>126</v>
      </c>
      <c r="E246" s="98"/>
      <c r="F246" s="98"/>
      <c r="G246" s="98">
        <f t="shared" si="23"/>
        <v>0</v>
      </c>
      <c r="H246" s="97">
        <f t="shared" si="24"/>
        <v>0</v>
      </c>
      <c r="I246" s="97">
        <f t="shared" si="25"/>
        <v>0</v>
      </c>
      <c r="J246" s="132" t="e">
        <f t="shared" si="26"/>
        <v>#DIV/0!</v>
      </c>
      <c r="K246" s="97"/>
      <c r="L246" s="147">
        <f t="shared" si="27"/>
        <v>0</v>
      </c>
      <c r="M246" s="99"/>
      <c r="N246" s="151"/>
      <c r="O246" s="133"/>
      <c r="P246" s="744"/>
      <c r="Q246" s="97"/>
      <c r="R246" s="99"/>
      <c r="S246" s="97" t="e">
        <f>VLOOKUP(B246,Table1[],21,FALSE)</f>
        <v>#N/A</v>
      </c>
    </row>
    <row r="247" spans="1:37" ht="15.75" x14ac:dyDescent="0.25">
      <c r="A247" s="154"/>
      <c r="B247" s="139"/>
      <c r="C247" s="96"/>
      <c r="D247" s="96" t="s">
        <v>126</v>
      </c>
      <c r="E247" s="98"/>
      <c r="F247" s="98"/>
      <c r="G247" s="98">
        <f t="shared" si="23"/>
        <v>0</v>
      </c>
      <c r="H247" s="97">
        <f t="shared" si="24"/>
        <v>0</v>
      </c>
      <c r="I247" s="97">
        <f t="shared" si="25"/>
        <v>0</v>
      </c>
      <c r="J247" s="132" t="e">
        <f t="shared" si="26"/>
        <v>#DIV/0!</v>
      </c>
      <c r="K247" s="97"/>
      <c r="L247" s="147">
        <f t="shared" si="27"/>
        <v>0</v>
      </c>
      <c r="M247" s="99"/>
      <c r="N247" s="151"/>
      <c r="O247" s="133"/>
      <c r="P247" s="744"/>
      <c r="Q247" s="97"/>
      <c r="R247" s="99"/>
      <c r="S247" s="97" t="e">
        <f>VLOOKUP(B247,Table1[],21,FALSE)</f>
        <v>#N/A</v>
      </c>
    </row>
    <row r="248" spans="1:37" ht="15.75" x14ac:dyDescent="0.25">
      <c r="A248" s="154"/>
      <c r="B248" s="139"/>
      <c r="C248" s="96"/>
      <c r="D248" s="96" t="s">
        <v>126</v>
      </c>
      <c r="E248" s="98"/>
      <c r="F248" s="98"/>
      <c r="G248" s="98">
        <f t="shared" si="23"/>
        <v>0</v>
      </c>
      <c r="H248" s="97">
        <f t="shared" si="24"/>
        <v>0</v>
      </c>
      <c r="I248" s="97">
        <f t="shared" si="25"/>
        <v>0</v>
      </c>
      <c r="J248" s="132" t="e">
        <f t="shared" si="26"/>
        <v>#DIV/0!</v>
      </c>
      <c r="K248" s="97"/>
      <c r="L248" s="147">
        <f t="shared" si="27"/>
        <v>0</v>
      </c>
      <c r="M248" s="99"/>
      <c r="N248" s="151"/>
      <c r="O248" s="133"/>
      <c r="P248" s="744"/>
      <c r="Q248" s="97"/>
      <c r="R248" s="99"/>
      <c r="S248" s="97" t="e">
        <f>VLOOKUP(B248,Table1[],21,FALSE)</f>
        <v>#N/A</v>
      </c>
    </row>
    <row r="249" spans="1:37" ht="15.75" x14ac:dyDescent="0.25">
      <c r="A249" s="154"/>
      <c r="B249" s="139"/>
      <c r="C249" s="96"/>
      <c r="D249" s="96" t="s">
        <v>126</v>
      </c>
      <c r="E249" s="98"/>
      <c r="F249" s="98"/>
      <c r="G249" s="98">
        <f t="shared" si="23"/>
        <v>0</v>
      </c>
      <c r="H249" s="97">
        <f t="shared" si="24"/>
        <v>0</v>
      </c>
      <c r="I249" s="97">
        <f t="shared" si="25"/>
        <v>0</v>
      </c>
      <c r="J249" s="132" t="e">
        <f t="shared" si="26"/>
        <v>#DIV/0!</v>
      </c>
      <c r="K249" s="97"/>
      <c r="L249" s="147">
        <f t="shared" si="27"/>
        <v>0</v>
      </c>
      <c r="M249" s="99"/>
      <c r="N249" s="151"/>
      <c r="O249" s="133"/>
      <c r="P249" s="744"/>
      <c r="Q249" s="97"/>
      <c r="R249" s="99"/>
      <c r="S249" s="97" t="e">
        <f>VLOOKUP(B249,Table1[],21,FALSE)</f>
        <v>#N/A</v>
      </c>
    </row>
    <row r="250" spans="1:37" ht="15.75" x14ac:dyDescent="0.25">
      <c r="A250" s="154"/>
      <c r="B250" s="139"/>
      <c r="C250" s="96"/>
      <c r="D250" s="96" t="s">
        <v>126</v>
      </c>
      <c r="E250" s="98"/>
      <c r="F250" s="98"/>
      <c r="G250" s="98">
        <f t="shared" si="23"/>
        <v>0</v>
      </c>
      <c r="H250" s="97">
        <f t="shared" si="24"/>
        <v>0</v>
      </c>
      <c r="I250" s="97">
        <f t="shared" si="25"/>
        <v>0</v>
      </c>
      <c r="J250" s="132" t="e">
        <f t="shared" si="26"/>
        <v>#DIV/0!</v>
      </c>
      <c r="K250" s="97"/>
      <c r="L250" s="147">
        <f t="shared" si="27"/>
        <v>0</v>
      </c>
      <c r="M250" s="99"/>
      <c r="N250" s="151"/>
      <c r="O250" s="133"/>
      <c r="P250" s="744"/>
      <c r="Q250" s="97"/>
      <c r="R250" s="99"/>
      <c r="S250" s="97" t="e">
        <f>VLOOKUP(B250,Table1[],21,FALSE)</f>
        <v>#N/A</v>
      </c>
    </row>
    <row r="251" spans="1:37" ht="15.75" x14ac:dyDescent="0.25">
      <c r="A251" s="154"/>
      <c r="B251" s="139"/>
      <c r="C251" s="96"/>
      <c r="D251" s="96" t="s">
        <v>126</v>
      </c>
      <c r="E251" s="98"/>
      <c r="F251" s="98"/>
      <c r="G251" s="98">
        <f t="shared" si="23"/>
        <v>0</v>
      </c>
      <c r="H251" s="97">
        <f t="shared" si="24"/>
        <v>0</v>
      </c>
      <c r="I251" s="97">
        <f t="shared" si="25"/>
        <v>0</v>
      </c>
      <c r="J251" s="132" t="e">
        <f t="shared" si="26"/>
        <v>#DIV/0!</v>
      </c>
      <c r="K251" s="97"/>
      <c r="L251" s="147">
        <f t="shared" si="27"/>
        <v>0</v>
      </c>
      <c r="M251" s="99"/>
      <c r="N251" s="151"/>
      <c r="O251" s="133"/>
      <c r="P251" s="744"/>
      <c r="Q251" s="97"/>
      <c r="R251" s="99"/>
      <c r="S251" s="97" t="e">
        <f>VLOOKUP(B251,Table1[],21,FALSE)</f>
        <v>#N/A</v>
      </c>
    </row>
  </sheetData>
  <sheetProtection formatCells="0" formatColumns="0" formatRows="0" insertColumns="0" insertRows="0" insertHyperlinks="0" deleteColumns="0" deleteRows="0" sort="0" autoFilter="0" pivotTables="0"/>
  <autoFilter ref="A1:T243" xr:uid="{00000000-0009-0000-0000-000009000000}">
    <sortState xmlns:xlrd2="http://schemas.microsoft.com/office/spreadsheetml/2017/richdata2" ref="A2:T243">
      <sortCondition ref="C1:C243"/>
    </sortState>
  </autoFilter>
  <dataConsolidate/>
  <mergeCells count="1">
    <mergeCell ref="AJ57:AK57"/>
  </mergeCells>
  <conditionalFormatting sqref="K47:K52 K58:K1048576">
    <cfRule type="cellIs" dxfId="54" priority="2" operator="greaterThan">
      <formula>400</formula>
    </cfRule>
  </conditionalFormatting>
  <conditionalFormatting sqref="J2:J251">
    <cfRule type="cellIs" dxfId="53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900-000001000000}">
          <x14:formula1>
            <xm:f>Lists!$L$2:$L$20</xm:f>
          </x14:formula1>
          <xm:sqref>M12:M251</xm:sqref>
        </x14:dataValidation>
        <x14:dataValidation type="list" allowBlank="1" showInputMessage="1" showErrorMessage="1" xr:uid="{00000000-0002-0000-0900-000002000000}">
          <x14:formula1>
            <xm:f>Lists!$S$2:$S$4</xm:f>
          </x14:formula1>
          <xm:sqref>S2:S251</xm:sqref>
        </x14:dataValidation>
        <x14:dataValidation type="list" allowBlank="1" showInputMessage="1" showErrorMessage="1" xr:uid="{00000000-0002-0000-0900-000005000000}">
          <x14:formula1>
            <xm:f>Lists!$O$2:$O$11</xm:f>
          </x14:formula1>
          <xm:sqref>R2:R251</xm:sqref>
        </x14:dataValidation>
        <x14:dataValidation type="list" allowBlank="1" showInputMessage="1" showErrorMessage="1" xr:uid="{00000000-0002-0000-0900-000006000000}">
          <x14:formula1>
            <xm:f>Lists!$N$2:$N$35</xm:f>
          </x14:formula1>
          <xm:sqref>O2:P251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O250"/>
  <sheetViews>
    <sheetView zoomScale="60" zoomScaleNormal="60" workbookViewId="0">
      <pane ySplit="1" topLeftCell="A198" activePane="bottomLeft" state="frozen"/>
      <selection pane="bottomLeft" activeCell="J2" sqref="J2:J239"/>
    </sheetView>
  </sheetViews>
  <sheetFormatPr defaultRowHeight="15" x14ac:dyDescent="0.25"/>
  <cols>
    <col min="1" max="1" width="14.42578125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5" width="17.85546875" bestFit="1" customWidth="1"/>
    <col min="6" max="6" width="18.85546875" customWidth="1"/>
    <col min="7" max="7" width="20.85546875" bestFit="1" customWidth="1"/>
    <col min="8" max="8" width="13.5703125" bestFit="1" customWidth="1"/>
    <col min="9" max="9" width="4.42578125" customWidth="1"/>
    <col min="10" max="10" width="9.85546875" customWidth="1"/>
    <col min="11" max="11" width="6.5703125" bestFit="1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9.140625" customWidth="1"/>
    <col min="23" max="23" width="16.28515625" bestFit="1" customWidth="1"/>
    <col min="24" max="24" width="14" bestFit="1" customWidth="1"/>
    <col min="25" max="25" width="16.5703125" bestFit="1" customWidth="1"/>
    <col min="26" max="37" width="11" customWidth="1"/>
    <col min="38" max="38" width="17" bestFit="1" customWidth="1"/>
    <col min="39" max="39" width="18.42578125" customWidth="1"/>
    <col min="40" max="40" width="13" bestFit="1" customWidth="1"/>
    <col min="41" max="41" width="12.5703125" bestFit="1" customWidth="1"/>
    <col min="42" max="42" width="6.85546875" bestFit="1" customWidth="1"/>
    <col min="43" max="43" width="13.5703125" bestFit="1" customWidth="1"/>
    <col min="44" max="44" width="17.42578125" customWidth="1"/>
    <col min="45" max="45" width="17.5703125" customWidth="1"/>
    <col min="46" max="46" width="10" bestFit="1" customWidth="1"/>
    <col min="47" max="47" width="10.140625" customWidth="1"/>
    <col min="48" max="48" width="13.42578125" bestFit="1" customWidth="1"/>
    <col min="50" max="50" width="8.42578125" bestFit="1" customWidth="1"/>
    <col min="51" max="51" width="10" bestFit="1" customWidth="1"/>
    <col min="52" max="52" width="8.42578125" bestFit="1" customWidth="1"/>
    <col min="53" max="53" width="13" bestFit="1" customWidth="1"/>
    <col min="55" max="55" width="11.42578125" bestFit="1" customWidth="1"/>
    <col min="56" max="56" width="10.5703125" bestFit="1" customWidth="1"/>
    <col min="58" max="58" width="13.42578125" bestFit="1" customWidth="1"/>
    <col min="59" max="60" width="10.42578125" bestFit="1" customWidth="1"/>
    <col min="61" max="61" width="9.5703125" bestFit="1" customWidth="1"/>
    <col min="63" max="63" width="13.85546875" bestFit="1" customWidth="1"/>
    <col min="65" max="65" width="10.5703125" bestFit="1" customWidth="1"/>
    <col min="67" max="67" width="14.85546875" bestFit="1" customWidth="1"/>
    <col min="68" max="68" width="13.140625" bestFit="1" customWidth="1"/>
  </cols>
  <sheetData>
    <row r="1" spans="1:61" ht="31.5" x14ac:dyDescent="0.25">
      <c r="A1" s="367" t="s">
        <v>75</v>
      </c>
      <c r="B1" s="368" t="s">
        <v>78</v>
      </c>
      <c r="C1" s="369" t="s">
        <v>69</v>
      </c>
      <c r="D1" s="368" t="s">
        <v>82</v>
      </c>
      <c r="E1" s="368" t="s">
        <v>70</v>
      </c>
      <c r="F1" s="368" t="s">
        <v>71</v>
      </c>
      <c r="G1" s="368" t="s">
        <v>72</v>
      </c>
      <c r="H1" s="370" t="s">
        <v>73</v>
      </c>
      <c r="I1" s="370" t="s">
        <v>74</v>
      </c>
      <c r="J1" s="370" t="s">
        <v>85</v>
      </c>
      <c r="K1" s="371" t="s">
        <v>8</v>
      </c>
      <c r="L1" s="371" t="s">
        <v>9</v>
      </c>
      <c r="M1" s="371" t="s">
        <v>7</v>
      </c>
      <c r="N1" s="367" t="s">
        <v>68</v>
      </c>
      <c r="O1" s="371" t="s">
        <v>67</v>
      </c>
      <c r="P1" s="741" t="s">
        <v>313</v>
      </c>
      <c r="Q1" s="353" t="s">
        <v>312</v>
      </c>
      <c r="R1" s="371" t="s">
        <v>80</v>
      </c>
      <c r="S1" s="371" t="s">
        <v>100</v>
      </c>
      <c r="T1" s="87"/>
      <c r="W1" s="94" t="s">
        <v>80</v>
      </c>
      <c r="X1" t="s">
        <v>114</v>
      </c>
    </row>
    <row r="2" spans="1:61" ht="15.75" x14ac:dyDescent="0.25">
      <c r="A2" s="480"/>
      <c r="B2" s="480"/>
      <c r="C2" s="481"/>
      <c r="D2" s="482"/>
      <c r="E2" s="483"/>
      <c r="F2" s="483"/>
      <c r="G2" s="484"/>
      <c r="H2" s="486"/>
      <c r="I2" s="486"/>
      <c r="J2" s="360" t="e">
        <f t="shared" ref="J2:J36" si="0">L2/K2</f>
        <v>#DIV/0!</v>
      </c>
      <c r="K2" s="480"/>
      <c r="L2" s="480"/>
      <c r="M2" s="480"/>
      <c r="N2" s="480"/>
      <c r="O2" s="480"/>
      <c r="P2" s="742"/>
      <c r="Q2" s="485"/>
      <c r="R2" s="487"/>
      <c r="S2" s="485" t="e">
        <f>VLOOKUP(B2,Table1[],21,FALSE)</f>
        <v>#N/A</v>
      </c>
      <c r="T2" s="93"/>
      <c r="U2" s="93"/>
      <c r="V2" s="93"/>
      <c r="BI2" s="138"/>
    </row>
    <row r="3" spans="1:61" ht="15.75" x14ac:dyDescent="0.25">
      <c r="A3" s="480"/>
      <c r="B3" s="480"/>
      <c r="C3" s="481"/>
      <c r="D3" s="482"/>
      <c r="E3" s="483"/>
      <c r="F3" s="483"/>
      <c r="G3" s="484"/>
      <c r="H3" s="486"/>
      <c r="I3" s="486"/>
      <c r="J3" s="360" t="e">
        <f t="shared" si="0"/>
        <v>#DIV/0!</v>
      </c>
      <c r="K3" s="480"/>
      <c r="L3" s="480"/>
      <c r="M3" s="480"/>
      <c r="N3" s="480"/>
      <c r="O3" s="480"/>
      <c r="P3" s="742"/>
      <c r="Q3" s="485"/>
      <c r="R3" s="487"/>
      <c r="S3" s="485" t="e">
        <f>VLOOKUP(B3,Table1[],21,FALSE)</f>
        <v>#N/A</v>
      </c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75" x14ac:dyDescent="0.25">
      <c r="A4" s="480"/>
      <c r="B4" s="480"/>
      <c r="C4" s="481"/>
      <c r="D4" s="482"/>
      <c r="E4" s="483"/>
      <c r="F4" s="483"/>
      <c r="G4" s="484"/>
      <c r="H4" s="486"/>
      <c r="I4" s="486"/>
      <c r="J4" s="360" t="e">
        <f t="shared" si="0"/>
        <v>#DIV/0!</v>
      </c>
      <c r="K4" s="480"/>
      <c r="L4" s="480"/>
      <c r="M4" s="480"/>
      <c r="N4" s="480"/>
      <c r="O4" s="480"/>
      <c r="P4" s="742"/>
      <c r="Q4" s="485"/>
      <c r="R4" s="487"/>
      <c r="S4" s="485" t="e">
        <f>VLOOKUP(B4,Table1[],21,FALSE)</f>
        <v>#N/A</v>
      </c>
      <c r="T4" s="93"/>
      <c r="U4" s="93"/>
      <c r="V4" s="93"/>
      <c r="W4" s="105"/>
      <c r="X4" s="445"/>
      <c r="Y4" s="445">
        <v>0</v>
      </c>
      <c r="Z4" s="112">
        <v>47485</v>
      </c>
      <c r="AA4" s="106">
        <f>Y4/Z4</f>
        <v>0</v>
      </c>
      <c r="AB4" s="106">
        <f>X4/Z4</f>
        <v>0</v>
      </c>
      <c r="AC4" s="106" t="e">
        <f>Y4/X4</f>
        <v>#DIV/0!</v>
      </c>
      <c r="AD4" s="106" t="e">
        <f>X4/W4</f>
        <v>#DIV/0!</v>
      </c>
    </row>
    <row r="5" spans="1:61" ht="15.75" x14ac:dyDescent="0.25">
      <c r="A5" s="480"/>
      <c r="B5" s="480"/>
      <c r="C5" s="481"/>
      <c r="D5" s="482"/>
      <c r="E5" s="483"/>
      <c r="F5" s="483"/>
      <c r="G5" s="484"/>
      <c r="H5" s="486"/>
      <c r="I5" s="486"/>
      <c r="J5" s="360" t="e">
        <f t="shared" si="0"/>
        <v>#DIV/0!</v>
      </c>
      <c r="K5" s="480"/>
      <c r="L5" s="480"/>
      <c r="M5" s="480"/>
      <c r="N5" s="480"/>
      <c r="O5" s="480"/>
      <c r="P5" s="742"/>
      <c r="Q5" s="485"/>
      <c r="R5" s="487"/>
      <c r="S5" s="485" t="e">
        <f>VLOOKUP(B5,Table1[],21,FALSE)</f>
        <v>#N/A</v>
      </c>
      <c r="T5" s="93"/>
      <c r="U5" s="93"/>
      <c r="V5" s="93"/>
    </row>
    <row r="6" spans="1:61" ht="15.75" x14ac:dyDescent="0.25">
      <c r="A6" s="480"/>
      <c r="B6" s="480"/>
      <c r="C6" s="481"/>
      <c r="D6" s="482"/>
      <c r="E6" s="483"/>
      <c r="F6" s="483"/>
      <c r="G6" s="484"/>
      <c r="H6" s="486"/>
      <c r="I6" s="486"/>
      <c r="J6" s="360" t="e">
        <f t="shared" si="0"/>
        <v>#DIV/0!</v>
      </c>
      <c r="K6" s="480"/>
      <c r="L6" s="480"/>
      <c r="M6" s="480"/>
      <c r="N6" s="480"/>
      <c r="O6" s="480"/>
      <c r="P6" s="742"/>
      <c r="Q6" s="485"/>
      <c r="R6" s="487"/>
      <c r="S6" s="485" t="e">
        <f>VLOOKUP(B6,Table1[],21,FALSE)</f>
        <v>#N/A</v>
      </c>
      <c r="T6" s="93"/>
      <c r="U6" s="93"/>
      <c r="V6" s="93"/>
      <c r="W6" s="94" t="s">
        <v>80</v>
      </c>
      <c r="X6" t="s">
        <v>118</v>
      </c>
      <c r="AL6" s="88"/>
      <c r="AM6" s="88"/>
      <c r="AN6" s="88"/>
      <c r="AQ6" s="89"/>
      <c r="AR6" s="88"/>
      <c r="AS6" s="88"/>
    </row>
    <row r="7" spans="1:61" ht="15.75" x14ac:dyDescent="0.25">
      <c r="A7" s="480"/>
      <c r="B7" s="480"/>
      <c r="C7" s="481"/>
      <c r="D7" s="482"/>
      <c r="E7" s="483"/>
      <c r="F7" s="483"/>
      <c r="G7" s="484"/>
      <c r="H7" s="486"/>
      <c r="I7" s="486"/>
      <c r="J7" s="360" t="e">
        <f t="shared" si="0"/>
        <v>#DIV/0!</v>
      </c>
      <c r="K7" s="480"/>
      <c r="L7" s="480"/>
      <c r="M7" s="480"/>
      <c r="N7" s="480"/>
      <c r="O7" s="480"/>
      <c r="P7" s="742"/>
      <c r="Q7" s="485"/>
      <c r="R7" s="487"/>
      <c r="S7" s="485" t="e">
        <f>VLOOKUP(B7,Table1[],21,FALSE)</f>
        <v>#N/A</v>
      </c>
      <c r="T7" s="93"/>
      <c r="U7" s="93"/>
      <c r="V7" s="93"/>
      <c r="AL7" s="179"/>
      <c r="AM7" s="179"/>
      <c r="AN7" s="179"/>
      <c r="AO7" s="180"/>
      <c r="AQ7" s="179"/>
      <c r="AR7" s="179"/>
      <c r="AS7" s="179"/>
      <c r="AT7" s="180"/>
    </row>
    <row r="8" spans="1:61" ht="15.75" x14ac:dyDescent="0.25">
      <c r="A8" s="480"/>
      <c r="B8" s="480"/>
      <c r="C8" s="481"/>
      <c r="D8" s="482"/>
      <c r="E8" s="483"/>
      <c r="F8" s="483"/>
      <c r="G8" s="484"/>
      <c r="H8" s="486"/>
      <c r="I8" s="486"/>
      <c r="J8" s="360" t="e">
        <f t="shared" si="0"/>
        <v>#DIV/0!</v>
      </c>
      <c r="K8" s="480"/>
      <c r="L8" s="480"/>
      <c r="M8" s="480"/>
      <c r="N8" s="480"/>
      <c r="O8" s="480"/>
      <c r="P8" s="742"/>
      <c r="Q8" s="485"/>
      <c r="R8" s="487"/>
      <c r="S8" s="485" t="e">
        <f>VLOOKUP(B8,Table1[],21,FALSE)</f>
        <v>#N/A</v>
      </c>
      <c r="T8" s="93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G8" s="92"/>
      <c r="AJ8" s="92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Z8" s="88"/>
      <c r="BA8" s="88"/>
      <c r="BB8" s="88"/>
      <c r="BD8" s="88"/>
    </row>
    <row r="9" spans="1:61" ht="15.75" x14ac:dyDescent="0.25">
      <c r="A9" s="480"/>
      <c r="B9" s="480"/>
      <c r="C9" s="481"/>
      <c r="D9" s="482"/>
      <c r="E9" s="483"/>
      <c r="F9" s="483"/>
      <c r="G9" s="484"/>
      <c r="H9" s="486"/>
      <c r="I9" s="486"/>
      <c r="J9" s="360" t="e">
        <f t="shared" si="0"/>
        <v>#DIV/0!</v>
      </c>
      <c r="K9" s="480"/>
      <c r="L9" s="480"/>
      <c r="M9" s="480"/>
      <c r="N9" s="480"/>
      <c r="O9" s="480"/>
      <c r="P9" s="742"/>
      <c r="Q9" s="485"/>
      <c r="R9" s="487"/>
      <c r="S9" s="485" t="e">
        <f>VLOOKUP(B9,Table1[],21,FALSE)</f>
        <v>#N/A</v>
      </c>
      <c r="T9" s="93"/>
      <c r="U9" s="93"/>
      <c r="V9" s="93"/>
      <c r="W9" s="105"/>
      <c r="X9" s="105"/>
      <c r="Y9" s="105"/>
      <c r="Z9" s="105">
        <f>$Z$4</f>
        <v>47485</v>
      </c>
      <c r="AA9" s="106">
        <f>Y9/Z9</f>
        <v>0</v>
      </c>
      <c r="AB9" s="106">
        <f>X9/Z9</f>
        <v>0</v>
      </c>
      <c r="AC9" s="106" t="e">
        <f>Y9/X9</f>
        <v>#DIV/0!</v>
      </c>
      <c r="AD9" s="106" t="e">
        <f>X9/W9</f>
        <v>#DIV/0!</v>
      </c>
      <c r="AL9" s="247"/>
      <c r="AM9" s="379"/>
      <c r="AN9" s="89"/>
      <c r="AO9" s="248"/>
      <c r="AP9" s="88"/>
      <c r="AQ9" s="137"/>
      <c r="AR9" s="88"/>
      <c r="AS9" s="379"/>
      <c r="AT9" s="248"/>
      <c r="AU9" s="248"/>
      <c r="AV9" s="88"/>
      <c r="AW9" s="137"/>
      <c r="BA9" s="88"/>
      <c r="BB9" s="137"/>
    </row>
    <row r="10" spans="1:61" ht="15.75" x14ac:dyDescent="0.25">
      <c r="A10" s="480"/>
      <c r="B10" s="480"/>
      <c r="C10" s="481"/>
      <c r="D10" s="482"/>
      <c r="E10" s="483"/>
      <c r="F10" s="483"/>
      <c r="G10" s="484"/>
      <c r="H10" s="486"/>
      <c r="I10" s="486"/>
      <c r="J10" s="360" t="e">
        <f t="shared" si="0"/>
        <v>#DIV/0!</v>
      </c>
      <c r="K10" s="480"/>
      <c r="L10" s="480"/>
      <c r="M10" s="480"/>
      <c r="N10" s="480"/>
      <c r="O10" s="480"/>
      <c r="P10" s="742"/>
      <c r="Q10" s="485"/>
      <c r="R10" s="487"/>
      <c r="S10" s="485" t="e">
        <f>VLOOKUP(B10,Table1[],21,FALSE)</f>
        <v>#N/A</v>
      </c>
      <c r="T10" s="93"/>
      <c r="U10" s="93"/>
      <c r="V10" s="93"/>
      <c r="AL10" s="88"/>
      <c r="AM10" s="88"/>
      <c r="AN10" s="137"/>
      <c r="AO10" s="137"/>
      <c r="AP10" s="137"/>
      <c r="AQ10" s="137"/>
      <c r="AR10" s="88"/>
      <c r="AS10" s="88"/>
      <c r="AT10" s="137"/>
      <c r="AU10" s="137"/>
      <c r="AV10" s="137"/>
      <c r="AW10" s="137"/>
      <c r="AZ10" s="137"/>
      <c r="BA10" s="137"/>
      <c r="BB10" s="137"/>
      <c r="BD10" s="137"/>
    </row>
    <row r="11" spans="1:61" ht="15.75" x14ac:dyDescent="0.25">
      <c r="A11" s="480"/>
      <c r="B11" s="480"/>
      <c r="C11" s="481"/>
      <c r="D11" s="482"/>
      <c r="E11" s="483"/>
      <c r="F11" s="483"/>
      <c r="G11" s="484"/>
      <c r="H11" s="486"/>
      <c r="I11" s="486"/>
      <c r="J11" s="360" t="e">
        <f t="shared" si="0"/>
        <v>#DIV/0!</v>
      </c>
      <c r="K11" s="480"/>
      <c r="L11" s="480"/>
      <c r="M11" s="480"/>
      <c r="N11" s="480"/>
      <c r="O11" s="480"/>
      <c r="P11" s="742"/>
      <c r="Q11" s="485"/>
      <c r="R11" s="487"/>
      <c r="S11" s="485" t="e">
        <f>VLOOKUP(B11,Table1[],21,FALSE)</f>
        <v>#N/A</v>
      </c>
      <c r="T11" s="93"/>
      <c r="U11" s="93"/>
      <c r="V11" s="93"/>
      <c r="W11" s="94" t="s">
        <v>80</v>
      </c>
      <c r="X11" t="s">
        <v>118</v>
      </c>
      <c r="AG11" s="92"/>
      <c r="AJ11" s="92"/>
    </row>
    <row r="12" spans="1:61" ht="15.75" x14ac:dyDescent="0.25">
      <c r="A12" s="480"/>
      <c r="B12" s="480"/>
      <c r="C12" s="481"/>
      <c r="D12" s="482"/>
      <c r="E12" s="483"/>
      <c r="F12" s="483"/>
      <c r="G12" s="484"/>
      <c r="H12" s="486"/>
      <c r="I12" s="486"/>
      <c r="J12" s="360" t="e">
        <f t="shared" si="0"/>
        <v>#DIV/0!</v>
      </c>
      <c r="K12" s="480"/>
      <c r="L12" s="480"/>
      <c r="M12" s="480"/>
      <c r="N12" s="480"/>
      <c r="O12" s="480"/>
      <c r="P12" s="742"/>
      <c r="Q12" s="485"/>
      <c r="R12" s="487"/>
      <c r="S12" s="485" t="e">
        <f>VLOOKUP(B12,Table1[],21,FALSE)</f>
        <v>#N/A</v>
      </c>
      <c r="T12" s="93"/>
      <c r="U12" s="93"/>
      <c r="V12" s="93"/>
      <c r="BI12" s="88"/>
    </row>
    <row r="13" spans="1:61" ht="15.75" x14ac:dyDescent="0.25">
      <c r="A13" s="480"/>
      <c r="B13" s="480"/>
      <c r="C13" s="481"/>
      <c r="D13" s="482"/>
      <c r="E13" s="483"/>
      <c r="F13" s="483"/>
      <c r="G13" s="484"/>
      <c r="H13" s="486"/>
      <c r="I13" s="486"/>
      <c r="J13" s="360" t="e">
        <f t="shared" si="0"/>
        <v>#DIV/0!</v>
      </c>
      <c r="K13" s="480"/>
      <c r="L13" s="480"/>
      <c r="M13" s="480"/>
      <c r="N13" s="480"/>
      <c r="O13" s="480"/>
      <c r="P13" s="742"/>
      <c r="Q13" s="485"/>
      <c r="R13" s="487"/>
      <c r="S13" s="485" t="e">
        <f>VLOOKUP(B13,Table1[],21,FALSE)</f>
        <v>#N/A</v>
      </c>
      <c r="T13" s="93"/>
      <c r="U13" s="93"/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61" ht="15.75" x14ac:dyDescent="0.25">
      <c r="A14" s="480"/>
      <c r="B14" s="480"/>
      <c r="C14" s="481"/>
      <c r="D14" s="482"/>
      <c r="E14" s="483"/>
      <c r="F14" s="483"/>
      <c r="G14" s="484"/>
      <c r="H14" s="486"/>
      <c r="I14" s="486"/>
      <c r="J14" s="360" t="e">
        <f t="shared" si="0"/>
        <v>#DIV/0!</v>
      </c>
      <c r="K14" s="480"/>
      <c r="L14" s="480"/>
      <c r="M14" s="480"/>
      <c r="N14" s="480"/>
      <c r="O14" s="480"/>
      <c r="P14" s="742"/>
      <c r="Q14" s="485"/>
      <c r="R14" s="487"/>
      <c r="S14" s="485" t="e">
        <f>VLOOKUP(B14,Table1[],21,FALSE)</f>
        <v>#N/A</v>
      </c>
      <c r="T14" s="93"/>
      <c r="U14" s="93"/>
      <c r="V14" s="93"/>
      <c r="W14" s="105"/>
      <c r="X14" s="105"/>
      <c r="Y14" s="105"/>
      <c r="Z14" s="105">
        <f>$Z$4</f>
        <v>47485</v>
      </c>
      <c r="AA14" s="106">
        <f>Y14/Z14</f>
        <v>0</v>
      </c>
      <c r="AB14" s="106">
        <f>X14/Z14</f>
        <v>0</v>
      </c>
      <c r="AC14" s="106" t="e">
        <f>Y14/X14</f>
        <v>#DIV/0!</v>
      </c>
      <c r="AD14" s="106" t="e">
        <f>X14/W14</f>
        <v>#DIV/0!</v>
      </c>
      <c r="AG14" s="92"/>
      <c r="AJ14" s="92"/>
    </row>
    <row r="15" spans="1:61" ht="15.75" x14ac:dyDescent="0.25">
      <c r="A15" s="480"/>
      <c r="B15" s="480"/>
      <c r="C15" s="481"/>
      <c r="D15" s="482"/>
      <c r="E15" s="483"/>
      <c r="F15" s="483"/>
      <c r="G15" s="484"/>
      <c r="H15" s="486"/>
      <c r="I15" s="486"/>
      <c r="J15" s="360" t="e">
        <f t="shared" si="0"/>
        <v>#DIV/0!</v>
      </c>
      <c r="K15" s="480"/>
      <c r="L15" s="480"/>
      <c r="M15" s="480"/>
      <c r="N15" s="480"/>
      <c r="O15" s="480"/>
      <c r="P15" s="742"/>
      <c r="Q15" s="485"/>
      <c r="R15" s="487"/>
      <c r="S15" s="485" t="e">
        <f>VLOOKUP(B15,Table1[],21,FALSE)</f>
        <v>#N/A</v>
      </c>
      <c r="T15" s="93"/>
      <c r="U15" s="93"/>
      <c r="V15" s="93"/>
      <c r="AG15" s="92"/>
      <c r="AJ15" s="92"/>
    </row>
    <row r="16" spans="1:61" ht="15.75" x14ac:dyDescent="0.25">
      <c r="A16" s="480"/>
      <c r="B16" s="480"/>
      <c r="C16" s="481"/>
      <c r="D16" s="482"/>
      <c r="E16" s="483"/>
      <c r="F16" s="483"/>
      <c r="G16" s="484"/>
      <c r="H16" s="486"/>
      <c r="I16" s="486"/>
      <c r="J16" s="360" t="e">
        <f t="shared" si="0"/>
        <v>#DIV/0!</v>
      </c>
      <c r="K16" s="480"/>
      <c r="L16" s="480"/>
      <c r="M16" s="480"/>
      <c r="N16" s="480"/>
      <c r="O16" s="480"/>
      <c r="P16" s="742"/>
      <c r="Q16" s="485"/>
      <c r="R16" s="487"/>
      <c r="S16" s="485" t="e">
        <f>VLOOKUP(B16,Table1[],21,FALSE)</f>
        <v>#N/A</v>
      </c>
      <c r="T16" s="93"/>
      <c r="U16" s="93"/>
      <c r="V16" s="93"/>
      <c r="W16" s="94" t="s">
        <v>80</v>
      </c>
      <c r="X16" t="s">
        <v>173</v>
      </c>
      <c r="AG16" s="92"/>
      <c r="AJ16" s="92"/>
    </row>
    <row r="17" spans="1:52" ht="15.75" x14ac:dyDescent="0.25">
      <c r="A17" s="480"/>
      <c r="B17" s="480"/>
      <c r="C17" s="481"/>
      <c r="D17" s="482"/>
      <c r="E17" s="483"/>
      <c r="F17" s="483"/>
      <c r="G17" s="484"/>
      <c r="H17" s="486"/>
      <c r="I17" s="486"/>
      <c r="J17" s="360" t="e">
        <f t="shared" si="0"/>
        <v>#DIV/0!</v>
      </c>
      <c r="K17" s="480"/>
      <c r="L17" s="480"/>
      <c r="M17" s="480"/>
      <c r="N17" s="480"/>
      <c r="O17" s="480"/>
      <c r="P17" s="742"/>
      <c r="Q17" s="485"/>
      <c r="R17" s="487"/>
      <c r="S17" s="485" t="e">
        <f>VLOOKUP(B17,Table1[],21,FALSE)</f>
        <v>#N/A</v>
      </c>
      <c r="T17" s="93"/>
      <c r="U17" s="93"/>
      <c r="V17" s="93"/>
      <c r="AG17" s="92"/>
      <c r="AJ17" s="92"/>
    </row>
    <row r="18" spans="1:52" ht="15.75" x14ac:dyDescent="0.25">
      <c r="A18" s="480"/>
      <c r="B18" s="480"/>
      <c r="C18" s="481"/>
      <c r="D18" s="482"/>
      <c r="E18" s="483"/>
      <c r="F18" s="483"/>
      <c r="G18" s="484"/>
      <c r="H18" s="486"/>
      <c r="I18" s="486"/>
      <c r="J18" s="360" t="e">
        <f t="shared" si="0"/>
        <v>#DIV/0!</v>
      </c>
      <c r="K18" s="480"/>
      <c r="L18" s="480"/>
      <c r="M18" s="480"/>
      <c r="N18" s="480"/>
      <c r="O18" s="480"/>
      <c r="P18" s="742"/>
      <c r="Q18" s="485"/>
      <c r="R18" s="487"/>
      <c r="S18" s="485" t="e">
        <f>VLOOKUP(B18,Table1[],21,FALSE)</f>
        <v>#N/A</v>
      </c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</row>
    <row r="19" spans="1:52" ht="15.75" x14ac:dyDescent="0.25">
      <c r="A19" s="480"/>
      <c r="B19" s="480"/>
      <c r="C19" s="481"/>
      <c r="D19" s="482"/>
      <c r="E19" s="483"/>
      <c r="F19" s="483"/>
      <c r="G19" s="484"/>
      <c r="H19" s="486"/>
      <c r="I19" s="486"/>
      <c r="J19" s="360" t="e">
        <f t="shared" si="0"/>
        <v>#DIV/0!</v>
      </c>
      <c r="K19" s="480"/>
      <c r="L19" s="480"/>
      <c r="M19" s="480"/>
      <c r="N19" s="480"/>
      <c r="O19" s="480"/>
      <c r="P19" s="742"/>
      <c r="Q19" s="485"/>
      <c r="R19" s="487"/>
      <c r="S19" s="485" t="e">
        <f>VLOOKUP(B19,Table1[],21,FALSE)</f>
        <v>#N/A</v>
      </c>
      <c r="T19" s="93"/>
      <c r="U19" s="93"/>
      <c r="V19" s="93"/>
      <c r="W19" s="105"/>
      <c r="X19" s="105"/>
      <c r="Y19" s="105">
        <v>0</v>
      </c>
      <c r="Z19" s="105">
        <f>$Z$4</f>
        <v>47485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</row>
    <row r="20" spans="1:52" ht="15.75" x14ac:dyDescent="0.25">
      <c r="A20" s="480"/>
      <c r="B20" s="480"/>
      <c r="C20" s="481"/>
      <c r="D20" s="482"/>
      <c r="E20" s="483"/>
      <c r="F20" s="483"/>
      <c r="G20" s="484"/>
      <c r="H20" s="486"/>
      <c r="I20" s="486"/>
      <c r="J20" s="360" t="e">
        <f t="shared" si="0"/>
        <v>#DIV/0!</v>
      </c>
      <c r="K20" s="480"/>
      <c r="L20" s="480"/>
      <c r="M20" s="480"/>
      <c r="N20" s="480"/>
      <c r="O20" s="480"/>
      <c r="P20" s="742"/>
      <c r="Q20" s="485"/>
      <c r="R20" s="487"/>
      <c r="S20" s="485" t="e">
        <f>VLOOKUP(B20,Table1[],21,FALSE)</f>
        <v>#N/A</v>
      </c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</row>
    <row r="21" spans="1:52" ht="15.75" x14ac:dyDescent="0.25">
      <c r="A21" s="480"/>
      <c r="B21" s="480"/>
      <c r="C21" s="481"/>
      <c r="D21" s="482"/>
      <c r="E21" s="483"/>
      <c r="F21" s="483"/>
      <c r="G21" s="484"/>
      <c r="H21" s="486"/>
      <c r="I21" s="486"/>
      <c r="J21" s="360" t="e">
        <f t="shared" si="0"/>
        <v>#DIV/0!</v>
      </c>
      <c r="K21" s="480"/>
      <c r="L21" s="480"/>
      <c r="M21" s="480"/>
      <c r="N21" s="480"/>
      <c r="O21" s="480"/>
      <c r="P21" s="742"/>
      <c r="Q21" s="485"/>
      <c r="R21" s="487"/>
      <c r="S21" s="485" t="e">
        <f>VLOOKUP(B21,Table1[],21,FALSE)</f>
        <v>#N/A</v>
      </c>
      <c r="T21" s="93"/>
      <c r="U21" s="93"/>
      <c r="V21" s="93"/>
      <c r="W21" s="94" t="s">
        <v>80</v>
      </c>
      <c r="X21" t="s">
        <v>173</v>
      </c>
      <c r="AE21" s="88"/>
      <c r="AG21" s="92"/>
      <c r="AJ21" s="92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X21" s="88"/>
    </row>
    <row r="22" spans="1:52" ht="15.75" x14ac:dyDescent="0.25">
      <c r="A22" s="480"/>
      <c r="B22" s="480"/>
      <c r="C22" s="481"/>
      <c r="D22" s="482"/>
      <c r="E22" s="483"/>
      <c r="F22" s="483"/>
      <c r="G22" s="484"/>
      <c r="H22" s="486"/>
      <c r="I22" s="486"/>
      <c r="J22" s="360" t="e">
        <f t="shared" si="0"/>
        <v>#DIV/0!</v>
      </c>
      <c r="K22" s="480"/>
      <c r="L22" s="480"/>
      <c r="M22" s="480"/>
      <c r="N22" s="480"/>
      <c r="O22" s="480"/>
      <c r="P22" s="742"/>
      <c r="Q22" s="485"/>
      <c r="R22" s="487"/>
      <c r="S22" s="485" t="e">
        <f>VLOOKUP(B22,Table1[],21,FALSE)</f>
        <v>#N/A</v>
      </c>
      <c r="T22" s="93"/>
      <c r="U22" s="93"/>
      <c r="V22" s="93"/>
      <c r="AE22" s="88"/>
      <c r="AF22" s="88"/>
      <c r="AG22" s="88"/>
      <c r="AH22" s="88"/>
      <c r="AI22" s="88"/>
      <c r="AJ22" s="88"/>
      <c r="AK22" s="88"/>
      <c r="AL22" s="247"/>
      <c r="AM22" s="248"/>
      <c r="AN22" s="248"/>
      <c r="AO22" s="88"/>
      <c r="AP22" s="137"/>
      <c r="AQ22" s="88"/>
      <c r="AR22" s="247"/>
      <c r="AS22" s="248"/>
      <c r="AT22" s="248"/>
      <c r="AU22" s="88"/>
      <c r="AV22" s="137"/>
    </row>
    <row r="23" spans="1:52" ht="15.75" x14ac:dyDescent="0.25">
      <c r="A23" s="480"/>
      <c r="B23" s="480"/>
      <c r="C23" s="481"/>
      <c r="D23" s="482"/>
      <c r="E23" s="483"/>
      <c r="F23" s="483"/>
      <c r="G23" s="484"/>
      <c r="H23" s="486"/>
      <c r="I23" s="486"/>
      <c r="J23" s="360" t="e">
        <f t="shared" si="0"/>
        <v>#DIV/0!</v>
      </c>
      <c r="K23" s="480"/>
      <c r="L23" s="480"/>
      <c r="M23" s="480"/>
      <c r="N23" s="480"/>
      <c r="O23" s="480"/>
      <c r="P23" s="742"/>
      <c r="Q23" s="485"/>
      <c r="R23" s="487"/>
      <c r="S23" s="485" t="e">
        <f>VLOOKUP(B23,Table1[],21,FALSE)</f>
        <v>#N/A</v>
      </c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  <c r="AL23" s="88"/>
      <c r="AM23" s="137"/>
      <c r="AN23" s="137"/>
      <c r="AO23" s="137"/>
      <c r="AP23" s="137"/>
      <c r="AQ23" s="88"/>
      <c r="AR23" s="88"/>
      <c r="AS23" s="137"/>
      <c r="AT23" s="137"/>
      <c r="AU23" s="137"/>
      <c r="AV23" s="137"/>
      <c r="AX23" s="137"/>
    </row>
    <row r="24" spans="1:52" ht="15.75" x14ac:dyDescent="0.25">
      <c r="A24" s="480"/>
      <c r="B24" s="480"/>
      <c r="C24" s="481"/>
      <c r="D24" s="482"/>
      <c r="E24" s="483"/>
      <c r="F24" s="483"/>
      <c r="G24" s="484"/>
      <c r="H24" s="486"/>
      <c r="I24" s="486"/>
      <c r="J24" s="360" t="e">
        <f t="shared" si="0"/>
        <v>#DIV/0!</v>
      </c>
      <c r="K24" s="480"/>
      <c r="L24" s="480"/>
      <c r="M24" s="480"/>
      <c r="N24" s="480"/>
      <c r="O24" s="480"/>
      <c r="P24" s="742"/>
      <c r="Q24" s="485"/>
      <c r="R24" s="487"/>
      <c r="S24" s="485" t="e">
        <f>VLOOKUP(B24,Table1[],21,FALSE)</f>
        <v>#N/A</v>
      </c>
      <c r="T24" s="93"/>
      <c r="U24" s="93"/>
      <c r="V24" s="93"/>
      <c r="W24" s="446"/>
      <c r="X24" s="446"/>
      <c r="Y24" s="446">
        <v>0</v>
      </c>
      <c r="Z24" s="105">
        <f>$Z$4</f>
        <v>47485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G24" s="92"/>
      <c r="AJ24" s="92"/>
      <c r="AK24" s="88"/>
      <c r="AZ24" s="138"/>
    </row>
    <row r="25" spans="1:52" ht="15.75" x14ac:dyDescent="0.25">
      <c r="A25" s="480"/>
      <c r="B25" s="480"/>
      <c r="C25" s="481"/>
      <c r="D25" s="482"/>
      <c r="E25" s="483"/>
      <c r="F25" s="483"/>
      <c r="G25" s="484"/>
      <c r="H25" s="486"/>
      <c r="I25" s="486"/>
      <c r="J25" s="360" t="e">
        <f t="shared" si="0"/>
        <v>#DIV/0!</v>
      </c>
      <c r="K25" s="480"/>
      <c r="L25" s="480"/>
      <c r="M25" s="480"/>
      <c r="N25" s="480"/>
      <c r="O25" s="480"/>
      <c r="P25" s="742"/>
      <c r="Q25" s="485"/>
      <c r="R25" s="487"/>
      <c r="S25" s="485" t="e">
        <f>VLOOKUP(B25,Table1[],21,FALSE)</f>
        <v>#N/A</v>
      </c>
      <c r="T25" s="93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52" ht="15.75" x14ac:dyDescent="0.25">
      <c r="A26" s="480"/>
      <c r="B26" s="480"/>
      <c r="C26" s="481"/>
      <c r="D26" s="482"/>
      <c r="E26" s="483"/>
      <c r="F26" s="483"/>
      <c r="G26" s="484"/>
      <c r="H26" s="486"/>
      <c r="I26" s="486"/>
      <c r="J26" s="360" t="e">
        <f t="shared" si="0"/>
        <v>#DIV/0!</v>
      </c>
      <c r="K26" s="480"/>
      <c r="L26" s="480"/>
      <c r="M26" s="480"/>
      <c r="N26" s="480"/>
      <c r="O26" s="480"/>
      <c r="P26" s="742"/>
      <c r="Q26" s="485"/>
      <c r="R26" s="487"/>
      <c r="S26" s="485" t="e">
        <f>VLOOKUP(B26,Table1[],21,FALSE)</f>
        <v>#N/A</v>
      </c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</row>
    <row r="27" spans="1:52" ht="15.75" x14ac:dyDescent="0.25">
      <c r="A27" s="480"/>
      <c r="B27" s="480"/>
      <c r="C27" s="481"/>
      <c r="D27" s="482"/>
      <c r="E27" s="483"/>
      <c r="F27" s="483"/>
      <c r="G27" s="484"/>
      <c r="H27" s="486"/>
      <c r="I27" s="486"/>
      <c r="J27" s="360" t="e">
        <f t="shared" si="0"/>
        <v>#DIV/0!</v>
      </c>
      <c r="K27" s="480"/>
      <c r="L27" s="480"/>
      <c r="M27" s="480"/>
      <c r="N27" s="480"/>
      <c r="O27" s="480"/>
      <c r="P27" s="742"/>
      <c r="Q27" s="485"/>
      <c r="R27" s="487"/>
      <c r="S27" s="485" t="e">
        <f>VLOOKUP(B27,Table1[],21,FALSE)</f>
        <v>#N/A</v>
      </c>
      <c r="T27" s="93"/>
      <c r="U27" s="93"/>
      <c r="V27" s="93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Q27" s="89"/>
      <c r="AR27" s="88"/>
      <c r="AS27" s="88"/>
      <c r="AV27" s="89"/>
      <c r="AW27" s="88"/>
      <c r="AX27" s="88"/>
      <c r="AZ27" s="138"/>
    </row>
    <row r="28" spans="1:52" ht="15.75" x14ac:dyDescent="0.25">
      <c r="A28" s="480"/>
      <c r="B28" s="480"/>
      <c r="C28" s="481"/>
      <c r="D28" s="482"/>
      <c r="E28" s="483"/>
      <c r="F28" s="483"/>
      <c r="G28" s="484"/>
      <c r="H28" s="486"/>
      <c r="I28" s="486"/>
      <c r="J28" s="360" t="e">
        <f t="shared" si="0"/>
        <v>#DIV/0!</v>
      </c>
      <c r="K28" s="480"/>
      <c r="L28" s="480"/>
      <c r="M28" s="480"/>
      <c r="N28" s="480"/>
      <c r="O28" s="480"/>
      <c r="P28" s="742"/>
      <c r="Q28" s="485"/>
      <c r="R28" s="487"/>
      <c r="S28" s="485" t="e">
        <f>VLOOKUP(B28,Table1[],21,FALSE)</f>
        <v>#N/A</v>
      </c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G28" s="92"/>
      <c r="AJ28" s="92"/>
      <c r="AK28" s="88"/>
      <c r="AL28" s="88"/>
      <c r="AM28" s="88"/>
      <c r="AN28" s="88"/>
      <c r="AQ28" s="89"/>
      <c r="AR28" s="88"/>
      <c r="AS28" s="88"/>
      <c r="AV28" s="89"/>
      <c r="AW28" s="88"/>
      <c r="AX28" s="88"/>
    </row>
    <row r="29" spans="1:52" ht="15.75" x14ac:dyDescent="0.25">
      <c r="A29" s="480"/>
      <c r="B29" s="480"/>
      <c r="C29" s="481"/>
      <c r="D29" s="482"/>
      <c r="E29" s="483"/>
      <c r="F29" s="483"/>
      <c r="G29" s="484"/>
      <c r="H29" s="486"/>
      <c r="I29" s="486"/>
      <c r="J29" s="360" t="e">
        <f t="shared" si="0"/>
        <v>#DIV/0!</v>
      </c>
      <c r="K29" s="480"/>
      <c r="L29" s="480"/>
      <c r="M29" s="480"/>
      <c r="N29" s="480"/>
      <c r="O29" s="480"/>
      <c r="P29" s="742"/>
      <c r="Q29" s="485"/>
      <c r="R29" s="487"/>
      <c r="S29" s="485" t="e">
        <f>VLOOKUP(B29,Table1[],21,FALSE)</f>
        <v>#N/A</v>
      </c>
      <c r="T29" s="93"/>
      <c r="U29" s="93"/>
      <c r="V29" s="93"/>
      <c r="W29" s="105"/>
      <c r="X29" s="105"/>
      <c r="Y29" s="105">
        <v>0</v>
      </c>
      <c r="Z29" s="105">
        <f>$Z$4</f>
        <v>47485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G29" s="92"/>
      <c r="AJ29" s="92"/>
      <c r="AK29" s="88"/>
      <c r="AL29" s="88"/>
      <c r="AM29" s="88"/>
      <c r="AN29" s="88"/>
      <c r="AQ29" s="89"/>
      <c r="AR29" s="88"/>
      <c r="AS29" s="88"/>
      <c r="AV29" s="89"/>
      <c r="AW29" s="88"/>
      <c r="AX29" s="88"/>
    </row>
    <row r="30" spans="1:52" ht="15.75" x14ac:dyDescent="0.25">
      <c r="A30" s="480"/>
      <c r="B30" s="480"/>
      <c r="C30" s="481"/>
      <c r="D30" s="482"/>
      <c r="E30" s="483"/>
      <c r="F30" s="483"/>
      <c r="G30" s="484"/>
      <c r="H30" s="486"/>
      <c r="I30" s="486"/>
      <c r="J30" s="360" t="e">
        <f t="shared" si="0"/>
        <v>#DIV/0!</v>
      </c>
      <c r="K30" s="480"/>
      <c r="L30" s="480"/>
      <c r="M30" s="480"/>
      <c r="N30" s="480"/>
      <c r="O30" s="480"/>
      <c r="P30" s="742"/>
      <c r="Q30" s="485"/>
      <c r="R30" s="487"/>
      <c r="S30" s="485" t="e">
        <f>VLOOKUP(B30,Table1[],21,FALSE)</f>
        <v>#N/A</v>
      </c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  <c r="AL30" s="88"/>
      <c r="AM30" s="88"/>
      <c r="AN30" s="88"/>
      <c r="AQ30" s="89"/>
      <c r="AR30" s="88"/>
      <c r="AS30" s="88"/>
      <c r="AV30" s="89"/>
      <c r="AW30" s="88"/>
      <c r="AX30" s="88"/>
    </row>
    <row r="31" spans="1:52" ht="15.75" x14ac:dyDescent="0.25">
      <c r="A31" s="480"/>
      <c r="B31" s="480"/>
      <c r="C31" s="481"/>
      <c r="D31" s="482"/>
      <c r="E31" s="483"/>
      <c r="F31" s="483"/>
      <c r="G31" s="484"/>
      <c r="H31" s="486"/>
      <c r="I31" s="486"/>
      <c r="J31" s="360" t="e">
        <f t="shared" si="0"/>
        <v>#DIV/0!</v>
      </c>
      <c r="K31" s="480"/>
      <c r="L31" s="480"/>
      <c r="M31" s="480"/>
      <c r="N31" s="480"/>
      <c r="O31" s="480"/>
      <c r="P31" s="742"/>
      <c r="Q31" s="485"/>
      <c r="R31" s="487"/>
      <c r="S31" s="485" t="e">
        <f>VLOOKUP(B31,Table1[],21,FALSE)</f>
        <v>#N/A</v>
      </c>
      <c r="T31" s="93"/>
      <c r="U31" s="93"/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52" ht="15.75" x14ac:dyDescent="0.25">
      <c r="A32" s="480"/>
      <c r="B32" s="480"/>
      <c r="C32" s="481"/>
      <c r="D32" s="482"/>
      <c r="E32" s="483"/>
      <c r="F32" s="483"/>
      <c r="G32" s="484"/>
      <c r="H32" s="486"/>
      <c r="I32" s="486"/>
      <c r="J32" s="360" t="e">
        <f t="shared" si="0"/>
        <v>#DIV/0!</v>
      </c>
      <c r="K32" s="480"/>
      <c r="L32" s="480"/>
      <c r="M32" s="480"/>
      <c r="N32" s="480"/>
      <c r="O32" s="480"/>
      <c r="P32" s="742"/>
      <c r="Q32" s="485"/>
      <c r="R32" s="487"/>
      <c r="S32" s="485" t="e">
        <f>VLOOKUP(B32,Table1[],21,FALSE)</f>
        <v>#N/A</v>
      </c>
      <c r="T32" s="93"/>
      <c r="U32" s="93"/>
      <c r="V32" s="93"/>
      <c r="AE32" s="88"/>
      <c r="AG32" s="92"/>
      <c r="AJ32" s="92"/>
      <c r="AK32" s="88"/>
    </row>
    <row r="33" spans="1:67" ht="15.75" x14ac:dyDescent="0.25">
      <c r="A33" s="480"/>
      <c r="B33" s="480"/>
      <c r="C33" s="481"/>
      <c r="D33" s="482"/>
      <c r="E33" s="483"/>
      <c r="F33" s="483"/>
      <c r="G33" s="484"/>
      <c r="H33" s="486"/>
      <c r="I33" s="486"/>
      <c r="J33" s="360" t="e">
        <f t="shared" si="0"/>
        <v>#DIV/0!</v>
      </c>
      <c r="K33" s="480"/>
      <c r="L33" s="480"/>
      <c r="M33" s="480"/>
      <c r="N33" s="480"/>
      <c r="O33" s="480"/>
      <c r="P33" s="742"/>
      <c r="Q33" s="485"/>
      <c r="R33" s="487"/>
      <c r="S33" s="485" t="e">
        <f>VLOOKUP(B33,Table1[],21,FALSE)</f>
        <v>#N/A</v>
      </c>
      <c r="T33" s="93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O33" s="92"/>
    </row>
    <row r="34" spans="1:67" ht="15.75" x14ac:dyDescent="0.25">
      <c r="A34" s="480"/>
      <c r="B34" s="480"/>
      <c r="C34" s="481"/>
      <c r="D34" s="482"/>
      <c r="E34" s="483"/>
      <c r="F34" s="483"/>
      <c r="G34" s="484"/>
      <c r="H34" s="486"/>
      <c r="I34" s="486"/>
      <c r="J34" s="360" t="e">
        <f t="shared" si="0"/>
        <v>#DIV/0!</v>
      </c>
      <c r="K34" s="480"/>
      <c r="L34" s="480"/>
      <c r="M34" s="480"/>
      <c r="N34" s="480"/>
      <c r="O34" s="480"/>
      <c r="P34" s="742"/>
      <c r="Q34" s="485"/>
      <c r="R34" s="487"/>
      <c r="S34" s="485" t="e">
        <f>VLOOKUP(B34,Table1[],21,FALSE)</f>
        <v>#N/A</v>
      </c>
      <c r="T34" s="93"/>
      <c r="U34" s="93"/>
      <c r="V34" s="93"/>
      <c r="W34" s="105"/>
      <c r="X34" s="105"/>
      <c r="Y34" s="105">
        <v>0</v>
      </c>
      <c r="Z34" s="105">
        <f>$Z$4</f>
        <v>47485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6.5" thickBot="1" x14ac:dyDescent="0.3">
      <c r="A35" s="480"/>
      <c r="B35" s="480"/>
      <c r="C35" s="481"/>
      <c r="D35" s="482"/>
      <c r="E35" s="483"/>
      <c r="F35" s="483"/>
      <c r="G35" s="484"/>
      <c r="H35" s="486"/>
      <c r="I35" s="486"/>
      <c r="J35" s="360" t="e">
        <f t="shared" si="0"/>
        <v>#DIV/0!</v>
      </c>
      <c r="K35" s="480"/>
      <c r="L35" s="480"/>
      <c r="M35" s="480"/>
      <c r="N35" s="480"/>
      <c r="O35" s="480"/>
      <c r="P35" s="742"/>
      <c r="Q35" s="485"/>
      <c r="R35" s="487"/>
      <c r="S35" s="485" t="e">
        <f>VLOOKUP(B35,Table1[],21,FALSE)</f>
        <v>#N/A</v>
      </c>
      <c r="T35" s="93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6.5" thickBot="1" x14ac:dyDescent="0.3">
      <c r="A36" s="480"/>
      <c r="B36" s="480"/>
      <c r="C36" s="481"/>
      <c r="D36" s="482"/>
      <c r="E36" s="483"/>
      <c r="F36" s="483"/>
      <c r="G36" s="484"/>
      <c r="H36" s="486"/>
      <c r="I36" s="486"/>
      <c r="J36" s="360" t="e">
        <f t="shared" si="0"/>
        <v>#DIV/0!</v>
      </c>
      <c r="K36" s="480"/>
      <c r="L36" s="480"/>
      <c r="M36" s="480"/>
      <c r="N36" s="480"/>
      <c r="O36" s="480"/>
      <c r="P36" s="742"/>
      <c r="Q36" s="485"/>
      <c r="R36" s="487"/>
      <c r="S36" s="485" t="e">
        <f>VLOOKUP(B36,Table1[],21,FALSE)</f>
        <v>#N/A</v>
      </c>
      <c r="T36" s="93"/>
      <c r="U36" s="93"/>
      <c r="V36" s="93"/>
      <c r="W36" s="121" t="s">
        <v>80</v>
      </c>
      <c r="X36" s="122" t="s">
        <v>118</v>
      </c>
      <c r="Y36" s="113"/>
      <c r="Z36" s="113"/>
      <c r="AA36" s="113"/>
      <c r="AB36" s="113"/>
      <c r="AC36" s="113"/>
      <c r="AD36" s="114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67" ht="16.5" thickBot="1" x14ac:dyDescent="0.3">
      <c r="A37" s="356"/>
      <c r="B37" s="357"/>
      <c r="C37" s="358"/>
      <c r="D37" s="358" t="s">
        <v>126</v>
      </c>
      <c r="E37" s="372"/>
      <c r="F37" s="372"/>
      <c r="G37" s="359">
        <f t="shared" ref="G37:G64" si="1">F37-E37</f>
        <v>0</v>
      </c>
      <c r="H37" s="360">
        <f t="shared" ref="H37:H64" si="2">HOUR(G37)</f>
        <v>0</v>
      </c>
      <c r="I37" s="360">
        <f t="shared" ref="I37:I64" si="3">MINUTE(G37)</f>
        <v>0</v>
      </c>
      <c r="J37" s="360" t="e">
        <f t="shared" ref="J37:J64" si="4">L37/K37</f>
        <v>#DIV/0!</v>
      </c>
      <c r="K37" s="373"/>
      <c r="L37" s="374">
        <f t="shared" ref="L37:L64" si="5">((60*H37)+I37)*K37</f>
        <v>0</v>
      </c>
      <c r="M37" s="373"/>
      <c r="N37" s="377"/>
      <c r="O37" s="373"/>
      <c r="P37" s="742"/>
      <c r="Q37" s="362"/>
      <c r="R37" s="361"/>
      <c r="S37" s="362" t="e">
        <f>VLOOKUP(B37,Table1[],21,FALSE)</f>
        <v>#N/A</v>
      </c>
      <c r="T37" s="93"/>
      <c r="U37" s="93"/>
      <c r="V37" s="93"/>
      <c r="W37" s="115"/>
      <c r="AD37" s="116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67" ht="16.5" thickBot="1" x14ac:dyDescent="0.3">
      <c r="A38" s="356"/>
      <c r="B38" s="357"/>
      <c r="C38" s="358"/>
      <c r="D38" s="358" t="s">
        <v>126</v>
      </c>
      <c r="E38" s="372"/>
      <c r="F38" s="372"/>
      <c r="G38" s="359">
        <f t="shared" si="1"/>
        <v>0</v>
      </c>
      <c r="H38" s="360">
        <f t="shared" si="2"/>
        <v>0</v>
      </c>
      <c r="I38" s="360">
        <f t="shared" si="3"/>
        <v>0</v>
      </c>
      <c r="J38" s="360" t="e">
        <f t="shared" si="4"/>
        <v>#DIV/0!</v>
      </c>
      <c r="K38" s="373"/>
      <c r="L38" s="374">
        <f t="shared" si="5"/>
        <v>0</v>
      </c>
      <c r="M38" s="373"/>
      <c r="N38" s="377"/>
      <c r="O38" s="373"/>
      <c r="P38" s="742"/>
      <c r="Q38" s="362"/>
      <c r="R38" s="361"/>
      <c r="S38" s="362" t="e">
        <f>VLOOKUP(B38,Table1[],21,FALSE)</f>
        <v>#N/A</v>
      </c>
      <c r="T38" s="93"/>
      <c r="U38" s="93"/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/>
      <c r="AF38" s="88"/>
      <c r="AG38" s="88"/>
      <c r="AH38" s="88"/>
      <c r="AI38" s="88"/>
      <c r="AJ38" s="88"/>
      <c r="AK38" s="137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67" ht="16.5" thickBot="1" x14ac:dyDescent="0.3">
      <c r="A39" s="356"/>
      <c r="B39" s="357"/>
      <c r="C39" s="358"/>
      <c r="D39" s="358" t="s">
        <v>126</v>
      </c>
      <c r="E39" s="372"/>
      <c r="F39" s="372"/>
      <c r="G39" s="359">
        <f t="shared" si="1"/>
        <v>0</v>
      </c>
      <c r="H39" s="360">
        <f t="shared" si="2"/>
        <v>0</v>
      </c>
      <c r="I39" s="360">
        <f t="shared" si="3"/>
        <v>0</v>
      </c>
      <c r="J39" s="360" t="e">
        <f t="shared" si="4"/>
        <v>#DIV/0!</v>
      </c>
      <c r="K39" s="373"/>
      <c r="L39" s="374">
        <f t="shared" si="5"/>
        <v>0</v>
      </c>
      <c r="M39" s="373"/>
      <c r="N39" s="377"/>
      <c r="O39" s="373"/>
      <c r="P39" s="742"/>
      <c r="Q39" s="362"/>
      <c r="R39" s="361"/>
      <c r="S39" s="362" t="e">
        <f>VLOOKUP(B39,Table1[],21,FALSE)</f>
        <v>#N/A</v>
      </c>
      <c r="T39" s="93"/>
      <c r="U39" s="93"/>
      <c r="V39" s="93"/>
      <c r="W39" s="123"/>
      <c r="X39" s="124"/>
      <c r="Y39" s="125"/>
      <c r="Z39" s="118">
        <f>$Z$4</f>
        <v>47485</v>
      </c>
      <c r="AA39" s="119">
        <f>IFERROR(Y39/Z39,0)</f>
        <v>0</v>
      </c>
      <c r="AB39" s="553">
        <f>IFERROR(X39/Z39,0)</f>
        <v>0</v>
      </c>
      <c r="AC39" s="119">
        <f>IFERROR(Y39/X39,0)</f>
        <v>0</v>
      </c>
      <c r="AD39" s="120">
        <f>IFERROR(X39/W39,0)</f>
        <v>0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67" ht="15.75" x14ac:dyDescent="0.25">
      <c r="A40" s="356"/>
      <c r="B40" s="357"/>
      <c r="C40" s="358"/>
      <c r="D40" s="358" t="s">
        <v>126</v>
      </c>
      <c r="E40" s="372"/>
      <c r="F40" s="372"/>
      <c r="G40" s="359">
        <f t="shared" si="1"/>
        <v>0</v>
      </c>
      <c r="H40" s="360">
        <f t="shared" si="2"/>
        <v>0</v>
      </c>
      <c r="I40" s="360">
        <f t="shared" si="3"/>
        <v>0</v>
      </c>
      <c r="J40" s="360" t="e">
        <f t="shared" si="4"/>
        <v>#DIV/0!</v>
      </c>
      <c r="K40" s="373"/>
      <c r="L40" s="374">
        <f t="shared" si="5"/>
        <v>0</v>
      </c>
      <c r="M40" s="373"/>
      <c r="N40" s="377"/>
      <c r="O40" s="373"/>
      <c r="P40" s="742"/>
      <c r="Q40" s="362"/>
      <c r="R40" s="361"/>
      <c r="S40" s="362" t="e">
        <f>VLOOKUP(B40,Table1[],21,FALSE)</f>
        <v>#N/A</v>
      </c>
      <c r="T40" s="93"/>
      <c r="U40" s="93"/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38"/>
      <c r="AR40" s="838"/>
      <c r="AS40" s="838"/>
      <c r="AT40" s="838"/>
      <c r="AU40" s="838"/>
    </row>
    <row r="41" spans="1:67" ht="15.75" x14ac:dyDescent="0.25">
      <c r="A41" s="356"/>
      <c r="B41" s="357"/>
      <c r="C41" s="358"/>
      <c r="D41" s="358" t="s">
        <v>126</v>
      </c>
      <c r="E41" s="372"/>
      <c r="F41" s="372"/>
      <c r="G41" s="359">
        <f t="shared" si="1"/>
        <v>0</v>
      </c>
      <c r="H41" s="360">
        <f t="shared" si="2"/>
        <v>0</v>
      </c>
      <c r="I41" s="360">
        <f t="shared" si="3"/>
        <v>0</v>
      </c>
      <c r="J41" s="360" t="e">
        <f t="shared" si="4"/>
        <v>#DIV/0!</v>
      </c>
      <c r="K41" s="373"/>
      <c r="L41" s="374">
        <f t="shared" si="5"/>
        <v>0</v>
      </c>
      <c r="M41" s="373"/>
      <c r="N41" s="377"/>
      <c r="O41" s="373"/>
      <c r="P41" s="742"/>
      <c r="Q41" s="362"/>
      <c r="R41" s="361"/>
      <c r="S41" s="362" t="e">
        <f>VLOOKUP(B41,Table1[],21,FALSE)</f>
        <v>#N/A</v>
      </c>
      <c r="T41" s="93"/>
      <c r="U41" s="93"/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</row>
    <row r="42" spans="1:67" ht="15.75" x14ac:dyDescent="0.25">
      <c r="A42" s="356"/>
      <c r="B42" s="357"/>
      <c r="C42" s="358"/>
      <c r="D42" s="358" t="s">
        <v>126</v>
      </c>
      <c r="E42" s="372"/>
      <c r="F42" s="372"/>
      <c r="G42" s="359">
        <f t="shared" si="1"/>
        <v>0</v>
      </c>
      <c r="H42" s="360">
        <f t="shared" si="2"/>
        <v>0</v>
      </c>
      <c r="I42" s="360">
        <f t="shared" si="3"/>
        <v>0</v>
      </c>
      <c r="J42" s="360" t="e">
        <f t="shared" si="4"/>
        <v>#DIV/0!</v>
      </c>
      <c r="K42" s="373"/>
      <c r="L42" s="374">
        <f t="shared" si="5"/>
        <v>0</v>
      </c>
      <c r="M42" s="373"/>
      <c r="N42" s="377"/>
      <c r="O42" s="373"/>
      <c r="P42" s="742"/>
      <c r="Q42" s="362"/>
      <c r="R42" s="361"/>
      <c r="S42" s="362" t="e">
        <f>VLOOKUP(B42,Table1[],21,FALSE)</f>
        <v>#N/A</v>
      </c>
      <c r="T42" s="93"/>
      <c r="U42" s="93"/>
      <c r="V42" s="93"/>
      <c r="W42" s="89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220"/>
      <c r="AL42" s="182"/>
      <c r="AM42" s="182"/>
      <c r="AN42" s="88"/>
      <c r="AO42" s="137"/>
      <c r="AP42" s="88"/>
      <c r="AQ42" s="220"/>
      <c r="AR42" s="182"/>
      <c r="AS42" s="182"/>
      <c r="AT42" s="88"/>
      <c r="AU42" s="137"/>
    </row>
    <row r="43" spans="1:67" ht="15.75" x14ac:dyDescent="0.25">
      <c r="A43" s="356"/>
      <c r="B43" s="357"/>
      <c r="C43" s="358"/>
      <c r="D43" s="358" t="s">
        <v>126</v>
      </c>
      <c r="E43" s="372"/>
      <c r="F43" s="372"/>
      <c r="G43" s="359">
        <f t="shared" si="1"/>
        <v>0</v>
      </c>
      <c r="H43" s="360">
        <f t="shared" si="2"/>
        <v>0</v>
      </c>
      <c r="I43" s="360">
        <f t="shared" si="3"/>
        <v>0</v>
      </c>
      <c r="J43" s="360" t="e">
        <f t="shared" si="4"/>
        <v>#DIV/0!</v>
      </c>
      <c r="K43" s="373"/>
      <c r="L43" s="374">
        <f t="shared" si="5"/>
        <v>0</v>
      </c>
      <c r="M43" s="373"/>
      <c r="N43" s="377"/>
      <c r="O43" s="373"/>
      <c r="P43" s="742"/>
      <c r="Q43" s="362"/>
      <c r="R43" s="361"/>
      <c r="S43" s="362" t="e">
        <f>VLOOKUP(B43,Table1[],21,FALSE)</f>
        <v>#N/A</v>
      </c>
      <c r="T43" s="93"/>
      <c r="U43" s="93"/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137"/>
      <c r="AM43" s="137"/>
      <c r="AN43" s="137"/>
      <c r="AO43" s="137"/>
      <c r="AP43" s="88"/>
      <c r="AQ43" s="88"/>
      <c r="AR43" s="137"/>
      <c r="AS43" s="137"/>
      <c r="AT43" s="137"/>
      <c r="AU43" s="137"/>
    </row>
    <row r="44" spans="1:67" ht="15.75" x14ac:dyDescent="0.25">
      <c r="A44" s="356"/>
      <c r="B44" s="357"/>
      <c r="C44" s="358"/>
      <c r="D44" s="358" t="s">
        <v>126</v>
      </c>
      <c r="E44" s="372"/>
      <c r="F44" s="372"/>
      <c r="G44" s="359">
        <f t="shared" si="1"/>
        <v>0</v>
      </c>
      <c r="H44" s="360">
        <f t="shared" si="2"/>
        <v>0</v>
      </c>
      <c r="I44" s="360">
        <f t="shared" si="3"/>
        <v>0</v>
      </c>
      <c r="J44" s="360" t="e">
        <f t="shared" si="4"/>
        <v>#DIV/0!</v>
      </c>
      <c r="K44" s="373"/>
      <c r="L44" s="374">
        <f t="shared" si="5"/>
        <v>0</v>
      </c>
      <c r="M44" s="373"/>
      <c r="N44" s="377"/>
      <c r="O44" s="373"/>
      <c r="P44" s="742"/>
      <c r="Q44" s="362"/>
      <c r="R44" s="361"/>
      <c r="S44" s="362" t="e">
        <f>VLOOKUP(B44,Table1[],21,FALSE)</f>
        <v>#N/A</v>
      </c>
      <c r="T44" s="93"/>
      <c r="U44" s="93"/>
      <c r="V44" s="93"/>
      <c r="W44" s="89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</row>
    <row r="45" spans="1:67" ht="15.75" x14ac:dyDescent="0.25">
      <c r="A45" s="356"/>
      <c r="B45" s="357"/>
      <c r="C45" s="358"/>
      <c r="D45" s="358" t="s">
        <v>126</v>
      </c>
      <c r="E45" s="378"/>
      <c r="F45" s="378"/>
      <c r="G45" s="359">
        <f t="shared" si="1"/>
        <v>0</v>
      </c>
      <c r="H45" s="360">
        <f t="shared" si="2"/>
        <v>0</v>
      </c>
      <c r="I45" s="360">
        <f t="shared" si="3"/>
        <v>0</v>
      </c>
      <c r="J45" s="360" t="e">
        <f t="shared" si="4"/>
        <v>#DIV/0!</v>
      </c>
      <c r="K45" s="373"/>
      <c r="L45" s="374">
        <f t="shared" si="5"/>
        <v>0</v>
      </c>
      <c r="M45" s="373"/>
      <c r="N45" s="377"/>
      <c r="O45" s="373"/>
      <c r="P45" s="742"/>
      <c r="Q45" s="362"/>
      <c r="R45" s="361"/>
      <c r="S45" s="362" t="e">
        <f>VLOOKUP(B45,Table1[],21,FALSE)</f>
        <v>#N/A</v>
      </c>
      <c r="T45" s="93"/>
      <c r="U45" s="93"/>
      <c r="V45" s="93"/>
      <c r="W45" s="89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</row>
    <row r="46" spans="1:67" ht="15.75" x14ac:dyDescent="0.25">
      <c r="A46" s="356"/>
      <c r="B46" s="357"/>
      <c r="C46" s="358"/>
      <c r="D46" s="358" t="s">
        <v>126</v>
      </c>
      <c r="E46" s="372"/>
      <c r="F46" s="372"/>
      <c r="G46" s="359">
        <f t="shared" si="1"/>
        <v>0</v>
      </c>
      <c r="H46" s="360">
        <f t="shared" si="2"/>
        <v>0</v>
      </c>
      <c r="I46" s="360">
        <f t="shared" si="3"/>
        <v>0</v>
      </c>
      <c r="J46" s="360" t="e">
        <f t="shared" si="4"/>
        <v>#DIV/0!</v>
      </c>
      <c r="K46" s="373"/>
      <c r="L46" s="374">
        <f t="shared" si="5"/>
        <v>0</v>
      </c>
      <c r="M46" s="373"/>
      <c r="N46" s="377"/>
      <c r="O46" s="373"/>
      <c r="P46" s="742"/>
      <c r="Q46" s="362"/>
      <c r="R46" s="361"/>
      <c r="S46" s="362" t="e">
        <f>VLOOKUP(B46,Table1[],21,FALSE)</f>
        <v>#N/A</v>
      </c>
      <c r="T46" s="93"/>
      <c r="U46" s="93"/>
      <c r="V46" s="93"/>
      <c r="W46" s="89"/>
      <c r="X46" s="88"/>
      <c r="Y46" s="88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BL46" s="138"/>
    </row>
    <row r="47" spans="1:67" ht="15.75" x14ac:dyDescent="0.25">
      <c r="A47" s="356"/>
      <c r="B47" s="357"/>
      <c r="C47" s="358"/>
      <c r="D47" s="358" t="s">
        <v>126</v>
      </c>
      <c r="E47" s="372"/>
      <c r="F47" s="372"/>
      <c r="G47" s="359">
        <f t="shared" si="1"/>
        <v>0</v>
      </c>
      <c r="H47" s="360">
        <f t="shared" si="2"/>
        <v>0</v>
      </c>
      <c r="I47" s="360">
        <f t="shared" si="3"/>
        <v>0</v>
      </c>
      <c r="J47" s="360" t="e">
        <f t="shared" si="4"/>
        <v>#DIV/0!</v>
      </c>
      <c r="K47" s="373"/>
      <c r="L47" s="374">
        <f t="shared" si="5"/>
        <v>0</v>
      </c>
      <c r="M47" s="373"/>
      <c r="N47" s="377"/>
      <c r="O47" s="373"/>
      <c r="P47" s="742"/>
      <c r="Q47" s="362"/>
      <c r="R47" s="361"/>
      <c r="S47" s="362" t="e">
        <f>VLOOKUP(B47,Table1[],21,FALSE)</f>
        <v>#N/A</v>
      </c>
      <c r="T47" s="93"/>
      <c r="U47" s="93"/>
      <c r="V47" s="93"/>
      <c r="W47" s="89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Q47" s="89"/>
      <c r="AR47" s="88"/>
      <c r="AS47" s="88"/>
      <c r="AV47" s="89"/>
      <c r="AW47" s="88"/>
      <c r="AX47" s="88"/>
      <c r="BA47" s="89"/>
      <c r="BB47" s="88"/>
      <c r="BC47" s="88"/>
    </row>
    <row r="48" spans="1:67" ht="15.75" x14ac:dyDescent="0.25">
      <c r="A48" s="356"/>
      <c r="B48" s="357"/>
      <c r="C48" s="358"/>
      <c r="D48" s="358" t="s">
        <v>126</v>
      </c>
      <c r="E48" s="372"/>
      <c r="F48" s="372"/>
      <c r="G48" s="359">
        <f t="shared" si="1"/>
        <v>0</v>
      </c>
      <c r="H48" s="360">
        <f t="shared" si="2"/>
        <v>0</v>
      </c>
      <c r="I48" s="360">
        <f t="shared" si="3"/>
        <v>0</v>
      </c>
      <c r="J48" s="360" t="e">
        <f t="shared" si="4"/>
        <v>#DIV/0!</v>
      </c>
      <c r="K48" s="373"/>
      <c r="L48" s="374">
        <f t="shared" si="5"/>
        <v>0</v>
      </c>
      <c r="M48" s="373"/>
      <c r="N48" s="377"/>
      <c r="O48" s="373"/>
      <c r="P48" s="742"/>
      <c r="Q48" s="362"/>
      <c r="R48" s="361"/>
      <c r="S48" s="362" t="e">
        <f>VLOOKUP(B48,Table1[],21,FALSE)</f>
        <v>#N/A</v>
      </c>
      <c r="T48" s="93"/>
      <c r="U48" s="93"/>
      <c r="V48" s="93"/>
      <c r="W48" s="89"/>
      <c r="X48" s="88"/>
      <c r="Y48" s="88"/>
      <c r="Z48" s="88"/>
      <c r="AA48" s="88"/>
      <c r="AB48" s="88"/>
      <c r="AC48" s="88"/>
      <c r="AD48" s="88"/>
      <c r="AE48" s="88"/>
      <c r="AG48" s="92"/>
      <c r="AJ48" s="92"/>
      <c r="AK48" s="88"/>
      <c r="AL48" s="179"/>
      <c r="AM48" s="179"/>
      <c r="AN48" s="179"/>
      <c r="AO48" s="180"/>
      <c r="AQ48" s="179"/>
      <c r="AR48" s="179"/>
      <c r="AS48" s="179"/>
      <c r="AT48" s="180"/>
      <c r="AV48" s="179"/>
      <c r="AW48" s="179"/>
      <c r="AX48" s="179"/>
      <c r="AY48" s="180"/>
      <c r="BA48" s="179"/>
      <c r="BB48" s="179"/>
      <c r="BC48" s="179"/>
      <c r="BD48" s="180"/>
    </row>
    <row r="49" spans="1:46" ht="15.75" x14ac:dyDescent="0.25">
      <c r="A49" s="356"/>
      <c r="B49" s="357"/>
      <c r="C49" s="358"/>
      <c r="D49" s="358" t="s">
        <v>126</v>
      </c>
      <c r="E49" s="372"/>
      <c r="F49" s="372"/>
      <c r="G49" s="359">
        <f t="shared" si="1"/>
        <v>0</v>
      </c>
      <c r="H49" s="360">
        <f t="shared" si="2"/>
        <v>0</v>
      </c>
      <c r="I49" s="360">
        <f t="shared" si="3"/>
        <v>0</v>
      </c>
      <c r="J49" s="360" t="e">
        <f t="shared" si="4"/>
        <v>#DIV/0!</v>
      </c>
      <c r="K49" s="373"/>
      <c r="L49" s="374">
        <f t="shared" si="5"/>
        <v>0</v>
      </c>
      <c r="M49" s="373"/>
      <c r="N49" s="377"/>
      <c r="O49" s="373"/>
      <c r="P49" s="742"/>
      <c r="Q49" s="362"/>
      <c r="R49" s="361"/>
      <c r="S49" s="362" t="e">
        <f>VLOOKUP(B49,Table1[],21,FALSE)</f>
        <v>#N/A</v>
      </c>
      <c r="T49" s="93"/>
      <c r="U49" s="93"/>
      <c r="V49" s="93"/>
      <c r="W49" s="89"/>
      <c r="X49" s="88"/>
      <c r="Y49" s="88"/>
      <c r="Z49" s="88"/>
      <c r="AA49" s="88"/>
      <c r="AB49" s="88"/>
      <c r="AC49" s="88"/>
      <c r="AD49" s="88"/>
      <c r="AE49" s="88"/>
      <c r="AG49" s="92"/>
      <c r="AJ49" s="92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15.75" x14ac:dyDescent="0.25">
      <c r="A50" s="356"/>
      <c r="B50" s="357"/>
      <c r="C50" s="358"/>
      <c r="D50" s="358" t="s">
        <v>126</v>
      </c>
      <c r="E50" s="372"/>
      <c r="F50" s="372"/>
      <c r="G50" s="359">
        <f t="shared" si="1"/>
        <v>0</v>
      </c>
      <c r="H50" s="360">
        <f t="shared" si="2"/>
        <v>0</v>
      </c>
      <c r="I50" s="360">
        <f t="shared" si="3"/>
        <v>0</v>
      </c>
      <c r="J50" s="360" t="e">
        <f t="shared" si="4"/>
        <v>#DIV/0!</v>
      </c>
      <c r="K50" s="373"/>
      <c r="L50" s="374">
        <f t="shared" si="5"/>
        <v>0</v>
      </c>
      <c r="M50" s="373"/>
      <c r="N50" s="377"/>
      <c r="O50" s="373"/>
      <c r="P50" s="742"/>
      <c r="Q50" s="362"/>
      <c r="R50" s="361"/>
      <c r="S50" s="362" t="e">
        <f>VLOOKUP(B50,Table1[],21,FALSE)</f>
        <v>#N/A</v>
      </c>
      <c r="T50" s="93"/>
      <c r="U50" s="93"/>
      <c r="V50" s="93"/>
      <c r="W50" s="89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Q50" s="89"/>
      <c r="AR50" s="88"/>
      <c r="AS50" s="88"/>
    </row>
    <row r="51" spans="1:46" ht="15.75" x14ac:dyDescent="0.25">
      <c r="A51" s="356"/>
      <c r="B51" s="357"/>
      <c r="C51" s="358"/>
      <c r="D51" s="358" t="s">
        <v>126</v>
      </c>
      <c r="E51" s="372"/>
      <c r="F51" s="372"/>
      <c r="G51" s="359">
        <f t="shared" si="1"/>
        <v>0</v>
      </c>
      <c r="H51" s="360">
        <f t="shared" si="2"/>
        <v>0</v>
      </c>
      <c r="I51" s="360">
        <f t="shared" si="3"/>
        <v>0</v>
      </c>
      <c r="J51" s="360" t="e">
        <f t="shared" si="4"/>
        <v>#DIV/0!</v>
      </c>
      <c r="K51" s="373"/>
      <c r="L51" s="374">
        <f t="shared" si="5"/>
        <v>0</v>
      </c>
      <c r="M51" s="373"/>
      <c r="N51" s="377"/>
      <c r="O51" s="373"/>
      <c r="P51" s="742"/>
      <c r="Q51" s="362"/>
      <c r="R51" s="361"/>
      <c r="S51" s="362" t="e">
        <f>VLOOKUP(B51,Table1[],21,FALSE)</f>
        <v>#N/A</v>
      </c>
      <c r="T51" s="93"/>
      <c r="U51" s="93"/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G51" s="92"/>
      <c r="AJ51" s="92"/>
      <c r="AK51" s="88"/>
      <c r="AL51" s="179"/>
      <c r="AM51" s="179"/>
      <c r="AN51" s="179"/>
      <c r="AO51" s="180"/>
      <c r="AQ51" s="179"/>
      <c r="AR51" s="179"/>
      <c r="AS51" s="179"/>
      <c r="AT51" s="180"/>
    </row>
    <row r="52" spans="1:46" ht="15.75" x14ac:dyDescent="0.25">
      <c r="A52" s="356"/>
      <c r="B52" s="357"/>
      <c r="C52" s="358"/>
      <c r="D52" s="358" t="s">
        <v>126</v>
      </c>
      <c r="E52" s="372"/>
      <c r="F52" s="372"/>
      <c r="G52" s="359">
        <f t="shared" si="1"/>
        <v>0</v>
      </c>
      <c r="H52" s="360">
        <f t="shared" si="2"/>
        <v>0</v>
      </c>
      <c r="I52" s="360">
        <f t="shared" si="3"/>
        <v>0</v>
      </c>
      <c r="J52" s="360" t="e">
        <f t="shared" si="4"/>
        <v>#DIV/0!</v>
      </c>
      <c r="K52" s="373"/>
      <c r="L52" s="374">
        <f t="shared" si="5"/>
        <v>0</v>
      </c>
      <c r="M52" s="373"/>
      <c r="N52" s="377"/>
      <c r="O52" s="373"/>
      <c r="P52" s="742"/>
      <c r="Q52" s="362"/>
      <c r="R52" s="361"/>
      <c r="S52" s="362" t="e">
        <f>VLOOKUP(B52,Table1[],21,FALSE)</f>
        <v>#N/A</v>
      </c>
      <c r="T52" s="93"/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ht="15.75" x14ac:dyDescent="0.25">
      <c r="A53" s="356"/>
      <c r="B53" s="357"/>
      <c r="C53" s="358"/>
      <c r="D53" s="358" t="s">
        <v>126</v>
      </c>
      <c r="E53" s="372"/>
      <c r="F53" s="372"/>
      <c r="G53" s="359">
        <f t="shared" si="1"/>
        <v>0</v>
      </c>
      <c r="H53" s="360">
        <f t="shared" si="2"/>
        <v>0</v>
      </c>
      <c r="I53" s="360">
        <f t="shared" si="3"/>
        <v>0</v>
      </c>
      <c r="J53" s="360" t="e">
        <f t="shared" si="4"/>
        <v>#DIV/0!</v>
      </c>
      <c r="K53" s="373"/>
      <c r="L53" s="374">
        <f t="shared" si="5"/>
        <v>0</v>
      </c>
      <c r="M53" s="373"/>
      <c r="N53" s="377"/>
      <c r="O53" s="373"/>
      <c r="P53" s="742"/>
      <c r="Q53" s="362"/>
      <c r="R53" s="361"/>
      <c r="S53" s="362" t="e">
        <f>VLOOKUP(B53,Table1[],21,FALSE)</f>
        <v>#N/A</v>
      </c>
      <c r="T53" s="93"/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</row>
    <row r="54" spans="1:46" ht="15.75" x14ac:dyDescent="0.25">
      <c r="A54" s="356"/>
      <c r="B54" s="357"/>
      <c r="C54" s="358"/>
      <c r="D54" s="358" t="s">
        <v>126</v>
      </c>
      <c r="E54" s="372"/>
      <c r="F54" s="372"/>
      <c r="G54" s="359">
        <f t="shared" si="1"/>
        <v>0</v>
      </c>
      <c r="H54" s="360">
        <f t="shared" si="2"/>
        <v>0</v>
      </c>
      <c r="I54" s="360">
        <f t="shared" si="3"/>
        <v>0</v>
      </c>
      <c r="J54" s="360" t="e">
        <f t="shared" si="4"/>
        <v>#DIV/0!</v>
      </c>
      <c r="K54" s="373"/>
      <c r="L54" s="374">
        <f t="shared" si="5"/>
        <v>0</v>
      </c>
      <c r="M54" s="373"/>
      <c r="N54" s="377"/>
      <c r="O54" s="373"/>
      <c r="P54" s="742"/>
      <c r="Q54" s="362"/>
      <c r="R54" s="361"/>
      <c r="S54" s="362" t="e">
        <f>VLOOKUP(B54,Table1[],21,FALSE)</f>
        <v>#N/A</v>
      </c>
      <c r="T54" s="93"/>
      <c r="W54" s="89"/>
      <c r="X54" s="88"/>
      <c r="Y54" s="88"/>
      <c r="Z54" s="88"/>
      <c r="AA54" s="88"/>
      <c r="AB54" s="88"/>
      <c r="AC54" s="88"/>
      <c r="AD54" s="88"/>
      <c r="AE54" s="88"/>
      <c r="AG54" s="92"/>
      <c r="AJ54" s="92"/>
      <c r="AK54" s="88"/>
      <c r="AL54" s="88"/>
      <c r="AM54" s="88"/>
      <c r="AN54" s="88"/>
      <c r="AO54" s="88"/>
      <c r="AP54" s="88"/>
      <c r="AQ54" s="88"/>
      <c r="AR54" s="88"/>
      <c r="AS54" s="88"/>
      <c r="AT54" s="88"/>
    </row>
    <row r="55" spans="1:46" ht="15.75" x14ac:dyDescent="0.25">
      <c r="A55" s="356"/>
      <c r="B55" s="357"/>
      <c r="C55" s="358"/>
      <c r="D55" s="358" t="s">
        <v>126</v>
      </c>
      <c r="E55" s="372"/>
      <c r="F55" s="372"/>
      <c r="G55" s="359">
        <f t="shared" si="1"/>
        <v>0</v>
      </c>
      <c r="H55" s="360">
        <f t="shared" si="2"/>
        <v>0</v>
      </c>
      <c r="I55" s="360">
        <f t="shared" si="3"/>
        <v>0</v>
      </c>
      <c r="J55" s="360" t="e">
        <f t="shared" si="4"/>
        <v>#DIV/0!</v>
      </c>
      <c r="K55" s="373"/>
      <c r="L55" s="374">
        <f t="shared" si="5"/>
        <v>0</v>
      </c>
      <c r="M55" s="373"/>
      <c r="N55" s="377"/>
      <c r="O55" s="373"/>
      <c r="P55" s="742"/>
      <c r="Q55" s="362"/>
      <c r="R55" s="361"/>
      <c r="S55" s="362" t="e">
        <f>VLOOKUP(B55,Table1[],21,FALSE)</f>
        <v>#N/A</v>
      </c>
      <c r="T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Q55" s="89"/>
      <c r="AR55" s="88"/>
      <c r="AS55" s="88"/>
    </row>
    <row r="56" spans="1:46" ht="15.75" x14ac:dyDescent="0.25">
      <c r="A56" s="356"/>
      <c r="B56" s="357"/>
      <c r="C56" s="358"/>
      <c r="D56" s="358" t="s">
        <v>126</v>
      </c>
      <c r="E56" s="372"/>
      <c r="F56" s="372"/>
      <c r="G56" s="359">
        <f t="shared" si="1"/>
        <v>0</v>
      </c>
      <c r="H56" s="360">
        <f t="shared" si="2"/>
        <v>0</v>
      </c>
      <c r="I56" s="360">
        <f t="shared" si="3"/>
        <v>0</v>
      </c>
      <c r="J56" s="360" t="e">
        <f t="shared" si="4"/>
        <v>#DIV/0!</v>
      </c>
      <c r="K56" s="373"/>
      <c r="L56" s="374">
        <f t="shared" si="5"/>
        <v>0</v>
      </c>
      <c r="M56" s="373"/>
      <c r="N56" s="377"/>
      <c r="O56" s="373"/>
      <c r="P56" s="742"/>
      <c r="Q56" s="362"/>
      <c r="R56" s="361"/>
      <c r="S56" s="362" t="e">
        <f>VLOOKUP(B56,Table1[],21,FALSE)</f>
        <v>#N/A</v>
      </c>
      <c r="T56" s="93"/>
      <c r="W56" s="89"/>
      <c r="X56" s="88"/>
      <c r="Y56" s="88"/>
      <c r="Z56" s="88"/>
      <c r="AA56" s="88"/>
      <c r="AB56" s="88"/>
      <c r="AC56" s="88"/>
      <c r="AD56" s="88"/>
      <c r="AE56" s="88"/>
      <c r="AG56" s="92"/>
      <c r="AJ56" s="92"/>
      <c r="AK56" s="88"/>
      <c r="AL56" s="179"/>
      <c r="AM56" s="179"/>
      <c r="AN56" s="179"/>
      <c r="AO56" s="180"/>
      <c r="AQ56" s="179"/>
      <c r="AR56" s="179"/>
      <c r="AS56" s="179"/>
      <c r="AT56" s="180"/>
    </row>
    <row r="57" spans="1:46" ht="15.75" x14ac:dyDescent="0.25">
      <c r="A57" s="356"/>
      <c r="B57" s="357"/>
      <c r="C57" s="358"/>
      <c r="D57" s="358" t="s">
        <v>126</v>
      </c>
      <c r="E57" s="372"/>
      <c r="F57" s="372"/>
      <c r="G57" s="359">
        <f t="shared" si="1"/>
        <v>0</v>
      </c>
      <c r="H57" s="360">
        <f t="shared" si="2"/>
        <v>0</v>
      </c>
      <c r="I57" s="360">
        <f t="shared" si="3"/>
        <v>0</v>
      </c>
      <c r="J57" s="360" t="e">
        <f t="shared" si="4"/>
        <v>#DIV/0!</v>
      </c>
      <c r="K57" s="373"/>
      <c r="L57" s="374">
        <f t="shared" si="5"/>
        <v>0</v>
      </c>
      <c r="M57" s="373"/>
      <c r="N57" s="377"/>
      <c r="O57" s="373"/>
      <c r="P57" s="742"/>
      <c r="Q57" s="362"/>
      <c r="R57" s="361"/>
      <c r="S57" s="362" t="e">
        <f>VLOOKUP(B57,Table1[],21,FALSE)</f>
        <v>#N/A</v>
      </c>
      <c r="T57" s="93"/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</row>
    <row r="58" spans="1:46" ht="15.75" x14ac:dyDescent="0.25">
      <c r="A58" s="356"/>
      <c r="B58" s="357"/>
      <c r="C58" s="358"/>
      <c r="D58" s="358" t="s">
        <v>126</v>
      </c>
      <c r="E58" s="372"/>
      <c r="F58" s="372"/>
      <c r="G58" s="359">
        <f t="shared" si="1"/>
        <v>0</v>
      </c>
      <c r="H58" s="360">
        <f t="shared" si="2"/>
        <v>0</v>
      </c>
      <c r="I58" s="360">
        <f t="shared" si="3"/>
        <v>0</v>
      </c>
      <c r="J58" s="360" t="e">
        <f t="shared" si="4"/>
        <v>#DIV/0!</v>
      </c>
      <c r="K58" s="373"/>
      <c r="L58" s="374">
        <f t="shared" si="5"/>
        <v>0</v>
      </c>
      <c r="M58" s="373"/>
      <c r="N58" s="377"/>
      <c r="O58" s="373"/>
      <c r="P58" s="742"/>
      <c r="Q58" s="362"/>
      <c r="R58" s="361"/>
      <c r="S58" s="362" t="e">
        <f>VLOOKUP(B58,Table1[],21,FALSE)</f>
        <v>#N/A</v>
      </c>
      <c r="T58" s="93"/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</row>
    <row r="59" spans="1:46" ht="15.75" x14ac:dyDescent="0.25">
      <c r="A59" s="356"/>
      <c r="B59" s="357"/>
      <c r="C59" s="358"/>
      <c r="D59" s="358" t="s">
        <v>126</v>
      </c>
      <c r="E59" s="372"/>
      <c r="F59" s="372"/>
      <c r="G59" s="359">
        <f t="shared" si="1"/>
        <v>0</v>
      </c>
      <c r="H59" s="360">
        <f t="shared" si="2"/>
        <v>0</v>
      </c>
      <c r="I59" s="360">
        <f t="shared" si="3"/>
        <v>0</v>
      </c>
      <c r="J59" s="360" t="e">
        <f t="shared" si="4"/>
        <v>#DIV/0!</v>
      </c>
      <c r="K59" s="373"/>
      <c r="L59" s="374">
        <f t="shared" si="5"/>
        <v>0</v>
      </c>
      <c r="M59" s="373"/>
      <c r="N59" s="377"/>
      <c r="O59" s="373"/>
      <c r="P59" s="742"/>
      <c r="Q59" s="362"/>
      <c r="R59" s="361"/>
      <c r="S59" s="362" t="e">
        <f>VLOOKUP(B59,Table1[],21,FALSE)</f>
        <v>#N/A</v>
      </c>
      <c r="T59" s="93"/>
      <c r="W59" s="89"/>
      <c r="X59" s="88"/>
      <c r="Y59" s="88"/>
      <c r="Z59" s="88"/>
      <c r="AA59" s="88"/>
      <c r="AB59" s="88"/>
      <c r="AC59" s="88"/>
      <c r="AD59" s="88"/>
      <c r="AE59" s="88"/>
      <c r="AG59" s="92"/>
      <c r="AJ59" s="92"/>
      <c r="AK59" s="88"/>
      <c r="AL59" s="88"/>
      <c r="AM59" s="88"/>
      <c r="AN59" s="88"/>
      <c r="AO59" s="88"/>
      <c r="AP59" s="88"/>
      <c r="AQ59" s="88"/>
      <c r="AR59" s="88"/>
      <c r="AS59" s="88"/>
      <c r="AT59" s="88"/>
    </row>
    <row r="60" spans="1:46" ht="15.75" x14ac:dyDescent="0.25">
      <c r="A60" s="356"/>
      <c r="B60" s="357"/>
      <c r="C60" s="358"/>
      <c r="D60" s="358" t="s">
        <v>126</v>
      </c>
      <c r="E60" s="372"/>
      <c r="F60" s="372"/>
      <c r="G60" s="359">
        <f t="shared" si="1"/>
        <v>0</v>
      </c>
      <c r="H60" s="360">
        <f t="shared" si="2"/>
        <v>0</v>
      </c>
      <c r="I60" s="360">
        <f t="shared" si="3"/>
        <v>0</v>
      </c>
      <c r="J60" s="360" t="e">
        <f t="shared" si="4"/>
        <v>#DIV/0!</v>
      </c>
      <c r="K60" s="373"/>
      <c r="L60" s="374">
        <f t="shared" si="5"/>
        <v>0</v>
      </c>
      <c r="M60" s="373"/>
      <c r="N60" s="377"/>
      <c r="O60" s="373"/>
      <c r="P60" s="742"/>
      <c r="Q60" s="362"/>
      <c r="R60" s="361"/>
      <c r="S60" s="362" t="e">
        <f>VLOOKUP(B60,Table1[],21,FALSE)</f>
        <v>#N/A</v>
      </c>
      <c r="T60" s="93"/>
      <c r="W60" s="89"/>
      <c r="X60" s="88"/>
      <c r="Y60" s="88"/>
      <c r="Z60" s="88"/>
      <c r="AA60" s="88"/>
      <c r="AB60" s="88"/>
      <c r="AC60" s="88"/>
      <c r="AD60" s="88"/>
      <c r="AE60" s="88"/>
      <c r="AG60" s="92"/>
      <c r="AJ60" s="92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ht="15.75" x14ac:dyDescent="0.25">
      <c r="A61" s="356"/>
      <c r="B61" s="357"/>
      <c r="C61" s="358"/>
      <c r="D61" s="358" t="s">
        <v>126</v>
      </c>
      <c r="E61" s="372"/>
      <c r="F61" s="372"/>
      <c r="G61" s="359">
        <f t="shared" si="1"/>
        <v>0</v>
      </c>
      <c r="H61" s="360">
        <f t="shared" si="2"/>
        <v>0</v>
      </c>
      <c r="I61" s="360">
        <f t="shared" si="3"/>
        <v>0</v>
      </c>
      <c r="J61" s="360" t="e">
        <f t="shared" si="4"/>
        <v>#DIV/0!</v>
      </c>
      <c r="K61" s="373"/>
      <c r="L61" s="374">
        <f t="shared" si="5"/>
        <v>0</v>
      </c>
      <c r="M61" s="373"/>
      <c r="N61" s="377"/>
      <c r="O61" s="373"/>
      <c r="P61" s="742"/>
      <c r="Q61" s="362"/>
      <c r="R61" s="361"/>
      <c r="S61" s="362" t="e">
        <f>VLOOKUP(B61,Table1[],21,FALSE)</f>
        <v>#N/A</v>
      </c>
      <c r="T61" s="93"/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220"/>
      <c r="AL61" s="182"/>
      <c r="AM61" s="182"/>
      <c r="AN61" s="137"/>
      <c r="AO61" s="137"/>
      <c r="AP61" s="88"/>
      <c r="AQ61" s="88"/>
      <c r="AR61" s="88"/>
      <c r="AS61" s="88"/>
      <c r="AT61" s="88"/>
    </row>
    <row r="62" spans="1:46" ht="15.75" x14ac:dyDescent="0.25">
      <c r="A62" s="356"/>
      <c r="B62" s="357"/>
      <c r="C62" s="358"/>
      <c r="D62" s="358" t="s">
        <v>126</v>
      </c>
      <c r="E62" s="372"/>
      <c r="F62" s="372"/>
      <c r="G62" s="359">
        <f t="shared" si="1"/>
        <v>0</v>
      </c>
      <c r="H62" s="360">
        <f t="shared" si="2"/>
        <v>0</v>
      </c>
      <c r="I62" s="360">
        <f t="shared" si="3"/>
        <v>0</v>
      </c>
      <c r="J62" s="360" t="e">
        <f t="shared" si="4"/>
        <v>#DIV/0!</v>
      </c>
      <c r="K62" s="373"/>
      <c r="L62" s="374">
        <f t="shared" si="5"/>
        <v>0</v>
      </c>
      <c r="M62" s="373"/>
      <c r="N62" s="377"/>
      <c r="O62" s="373"/>
      <c r="P62" s="742"/>
      <c r="Q62" s="362"/>
      <c r="R62" s="361"/>
      <c r="S62" s="362" t="e">
        <f>VLOOKUP(B62,Table1[],21,FALSE)</f>
        <v>#N/A</v>
      </c>
      <c r="T62" s="93"/>
      <c r="W62" s="89"/>
      <c r="X62" s="88"/>
      <c r="Y62" s="88"/>
      <c r="Z62" s="88"/>
      <c r="AA62" s="88"/>
      <c r="AB62" s="88"/>
      <c r="AC62" s="88"/>
      <c r="AD62" s="88"/>
      <c r="AE62" s="88"/>
      <c r="AG62" s="92"/>
      <c r="AJ62" s="92"/>
      <c r="AK62" s="88"/>
      <c r="AL62" s="137"/>
      <c r="AM62" s="137"/>
      <c r="AN62" s="137"/>
      <c r="AO62" s="137"/>
      <c r="AQ62" s="89"/>
      <c r="AR62" s="88"/>
      <c r="AS62" s="88"/>
    </row>
    <row r="63" spans="1:46" ht="15.75" x14ac:dyDescent="0.25">
      <c r="A63" s="356"/>
      <c r="B63" s="357"/>
      <c r="C63" s="358"/>
      <c r="D63" s="358" t="s">
        <v>126</v>
      </c>
      <c r="E63" s="378"/>
      <c r="F63" s="378"/>
      <c r="G63" s="359">
        <f t="shared" si="1"/>
        <v>0</v>
      </c>
      <c r="H63" s="360">
        <f t="shared" si="2"/>
        <v>0</v>
      </c>
      <c r="I63" s="360">
        <f t="shared" si="3"/>
        <v>0</v>
      </c>
      <c r="J63" s="360" t="e">
        <f t="shared" si="4"/>
        <v>#DIV/0!</v>
      </c>
      <c r="K63" s="373"/>
      <c r="L63" s="374">
        <f t="shared" si="5"/>
        <v>0</v>
      </c>
      <c r="M63" s="373"/>
      <c r="N63" s="377"/>
      <c r="O63" s="373"/>
      <c r="P63" s="742"/>
      <c r="Q63" s="362"/>
      <c r="R63" s="361"/>
      <c r="S63" s="362" t="e">
        <f>VLOOKUP(B63,Table1[],21,FALSE)</f>
        <v>#N/A</v>
      </c>
      <c r="T63" s="93"/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179"/>
      <c r="AM63" s="179"/>
      <c r="AN63" s="179"/>
      <c r="AO63" s="180"/>
      <c r="AQ63" s="179"/>
      <c r="AR63" s="179"/>
      <c r="AS63" s="179"/>
      <c r="AT63" s="180"/>
    </row>
    <row r="64" spans="1:46" ht="15.75" x14ac:dyDescent="0.25">
      <c r="A64" s="356"/>
      <c r="B64" s="357"/>
      <c r="C64" s="358"/>
      <c r="D64" s="358" t="s">
        <v>126</v>
      </c>
      <c r="E64" s="372"/>
      <c r="F64" s="372"/>
      <c r="G64" s="359">
        <f t="shared" si="1"/>
        <v>0</v>
      </c>
      <c r="H64" s="360">
        <f t="shared" si="2"/>
        <v>0</v>
      </c>
      <c r="I64" s="360">
        <f t="shared" si="3"/>
        <v>0</v>
      </c>
      <c r="J64" s="360" t="e">
        <f t="shared" si="4"/>
        <v>#DIV/0!</v>
      </c>
      <c r="K64" s="373"/>
      <c r="L64" s="374">
        <f t="shared" si="5"/>
        <v>0</v>
      </c>
      <c r="M64" s="373"/>
      <c r="N64" s="377"/>
      <c r="O64" s="373"/>
      <c r="P64" s="742"/>
      <c r="Q64" s="362"/>
      <c r="R64" s="361"/>
      <c r="S64" s="362" t="e">
        <f>VLOOKUP(B64,Table1[],21,FALSE)</f>
        <v>#N/A</v>
      </c>
      <c r="T64" s="93"/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47" ht="15.75" x14ac:dyDescent="0.25">
      <c r="A65" s="375"/>
      <c r="B65" s="376"/>
      <c r="C65" s="358"/>
      <c r="D65" s="358" t="s">
        <v>126</v>
      </c>
      <c r="E65" s="372"/>
      <c r="F65" s="372"/>
      <c r="G65" s="359">
        <f t="shared" ref="G65:G128" si="6">F65-E65</f>
        <v>0</v>
      </c>
      <c r="H65" s="360">
        <f t="shared" ref="H65:H128" si="7">HOUR(G65)</f>
        <v>0</v>
      </c>
      <c r="I65" s="360">
        <f t="shared" ref="I65:I128" si="8">MINUTE(G65)</f>
        <v>0</v>
      </c>
      <c r="J65" s="360" t="e">
        <f t="shared" ref="J65:J128" si="9">L65/K65</f>
        <v>#DIV/0!</v>
      </c>
      <c r="K65" s="373"/>
      <c r="L65" s="374">
        <f t="shared" ref="L65:L128" si="10">((60*H65)+I65)*K65</f>
        <v>0</v>
      </c>
      <c r="M65" s="373"/>
      <c r="N65" s="377"/>
      <c r="O65" s="373"/>
      <c r="P65" s="742"/>
      <c r="Q65" s="362"/>
      <c r="R65" s="361"/>
      <c r="S65" s="362" t="e">
        <f>VLOOKUP(B65,Table1[],21,FALSE)</f>
        <v>#N/A</v>
      </c>
      <c r="T65" s="93"/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</row>
    <row r="66" spans="1:47" ht="15.75" x14ac:dyDescent="0.25">
      <c r="A66" s="375"/>
      <c r="B66" s="376"/>
      <c r="C66" s="358"/>
      <c r="D66" s="358" t="s">
        <v>126</v>
      </c>
      <c r="E66" s="372"/>
      <c r="F66" s="372"/>
      <c r="G66" s="359">
        <f t="shared" si="6"/>
        <v>0</v>
      </c>
      <c r="H66" s="360">
        <f t="shared" si="7"/>
        <v>0</v>
      </c>
      <c r="I66" s="360">
        <f t="shared" si="8"/>
        <v>0</v>
      </c>
      <c r="J66" s="360" t="e">
        <f t="shared" si="9"/>
        <v>#DIV/0!</v>
      </c>
      <c r="K66" s="373"/>
      <c r="L66" s="374">
        <f t="shared" si="10"/>
        <v>0</v>
      </c>
      <c r="M66" s="373"/>
      <c r="N66" s="377"/>
      <c r="O66" s="373"/>
      <c r="P66" s="742"/>
      <c r="Q66" s="362"/>
      <c r="R66" s="361"/>
      <c r="S66" s="362" t="e">
        <f>VLOOKUP(B66,Table1[],21,FALSE)</f>
        <v>#N/A</v>
      </c>
      <c r="T66" s="93"/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220"/>
      <c r="AL66" s="182"/>
      <c r="AM66" s="182"/>
      <c r="AN66" s="88"/>
      <c r="AO66" s="137"/>
      <c r="AP66" s="88"/>
      <c r="AQ66" s="220"/>
      <c r="AR66" s="182"/>
      <c r="AS66" s="182"/>
      <c r="AT66" s="137"/>
      <c r="AU66" s="137"/>
    </row>
    <row r="67" spans="1:47" ht="15.75" x14ac:dyDescent="0.25">
      <c r="A67" s="154"/>
      <c r="B67" s="139"/>
      <c r="C67" s="96"/>
      <c r="D67" s="96" t="s">
        <v>126</v>
      </c>
      <c r="E67" s="98"/>
      <c r="F67" s="98"/>
      <c r="G67" s="98">
        <f t="shared" si="6"/>
        <v>0</v>
      </c>
      <c r="H67" s="132">
        <f t="shared" si="7"/>
        <v>0</v>
      </c>
      <c r="I67" s="132">
        <f t="shared" si="8"/>
        <v>0</v>
      </c>
      <c r="J67" s="360" t="e">
        <f t="shared" si="9"/>
        <v>#DIV/0!</v>
      </c>
      <c r="K67" s="135"/>
      <c r="L67" s="374">
        <f t="shared" si="10"/>
        <v>0</v>
      </c>
      <c r="M67" s="99"/>
      <c r="N67" s="151"/>
      <c r="O67" s="133"/>
      <c r="P67" s="744"/>
      <c r="Q67" s="97"/>
      <c r="R67" s="99"/>
      <c r="S67" s="97" t="e">
        <f>VLOOKUP(B67,Table1[],21,FALSE)</f>
        <v>#N/A</v>
      </c>
      <c r="T67" s="93"/>
      <c r="W67" s="89"/>
      <c r="X67" s="88"/>
      <c r="Y67" s="88"/>
      <c r="Z67" s="88"/>
      <c r="AA67" s="88"/>
      <c r="AB67" s="88"/>
      <c r="AC67" s="88"/>
      <c r="AD67" s="88"/>
      <c r="AE67" s="88"/>
      <c r="AG67" s="92"/>
      <c r="AJ67" s="92"/>
      <c r="AK67" s="88"/>
      <c r="AL67" s="137"/>
      <c r="AM67" s="137"/>
      <c r="AN67" s="137"/>
      <c r="AO67" s="137"/>
      <c r="AP67" s="88"/>
      <c r="AQ67" s="88"/>
      <c r="AR67" s="137"/>
      <c r="AS67" s="137"/>
      <c r="AT67" s="137"/>
      <c r="AU67" s="137"/>
    </row>
    <row r="68" spans="1:47" ht="15.75" x14ac:dyDescent="0.25">
      <c r="A68" s="154"/>
      <c r="B68" s="139"/>
      <c r="C68" s="96"/>
      <c r="D68" s="96" t="s">
        <v>126</v>
      </c>
      <c r="E68" s="98"/>
      <c r="F68" s="98"/>
      <c r="G68" s="98">
        <f t="shared" si="6"/>
        <v>0</v>
      </c>
      <c r="H68" s="132">
        <f t="shared" si="7"/>
        <v>0</v>
      </c>
      <c r="I68" s="132">
        <f t="shared" si="8"/>
        <v>0</v>
      </c>
      <c r="J68" s="360" t="e">
        <f t="shared" si="9"/>
        <v>#DIV/0!</v>
      </c>
      <c r="K68" s="135"/>
      <c r="L68" s="374">
        <f t="shared" si="10"/>
        <v>0</v>
      </c>
      <c r="M68" s="99"/>
      <c r="N68" s="151"/>
      <c r="O68" s="133"/>
      <c r="P68" s="744"/>
      <c r="Q68" s="97"/>
      <c r="R68" s="99"/>
      <c r="S68" s="97" t="e">
        <f>VLOOKUP(B68,Table1[],21,FALSE)</f>
        <v>#N/A</v>
      </c>
      <c r="T68" s="141"/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</row>
    <row r="69" spans="1:47" ht="15.75" x14ac:dyDescent="0.25">
      <c r="A69" s="154"/>
      <c r="B69" s="139"/>
      <c r="C69" s="96"/>
      <c r="D69" s="96" t="s">
        <v>126</v>
      </c>
      <c r="E69" s="98"/>
      <c r="F69" s="98"/>
      <c r="G69" s="98">
        <f t="shared" si="6"/>
        <v>0</v>
      </c>
      <c r="H69" s="132">
        <f t="shared" si="7"/>
        <v>0</v>
      </c>
      <c r="I69" s="132">
        <f t="shared" si="8"/>
        <v>0</v>
      </c>
      <c r="J69" s="360" t="e">
        <f t="shared" si="9"/>
        <v>#DIV/0!</v>
      </c>
      <c r="K69" s="135"/>
      <c r="L69" s="374">
        <f t="shared" si="10"/>
        <v>0</v>
      </c>
      <c r="M69" s="99"/>
      <c r="N69" s="151"/>
      <c r="O69" s="133"/>
      <c r="P69" s="744"/>
      <c r="Q69" s="97"/>
      <c r="R69" s="99"/>
      <c r="S69" s="97" t="e">
        <f>VLOOKUP(B69,Table1[],21,FALSE)</f>
        <v>#N/A</v>
      </c>
      <c r="T69" s="93"/>
      <c r="W69" s="89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</row>
    <row r="70" spans="1:47" ht="15.75" x14ac:dyDescent="0.25">
      <c r="A70" s="154"/>
      <c r="B70" s="139"/>
      <c r="C70" s="96"/>
      <c r="D70" s="96" t="s">
        <v>126</v>
      </c>
      <c r="E70" s="98"/>
      <c r="F70" s="98"/>
      <c r="G70" s="98">
        <f t="shared" si="6"/>
        <v>0</v>
      </c>
      <c r="H70" s="132">
        <f t="shared" si="7"/>
        <v>0</v>
      </c>
      <c r="I70" s="132">
        <f t="shared" si="8"/>
        <v>0</v>
      </c>
      <c r="J70" s="360" t="e">
        <f t="shared" si="9"/>
        <v>#DIV/0!</v>
      </c>
      <c r="K70" s="135"/>
      <c r="L70" s="374">
        <f t="shared" si="10"/>
        <v>0</v>
      </c>
      <c r="M70" s="99"/>
      <c r="N70" s="151"/>
      <c r="O70" s="133"/>
      <c r="P70" s="744"/>
      <c r="Q70" s="97"/>
      <c r="R70" s="99"/>
      <c r="S70" s="97" t="e">
        <f>VLOOKUP(B70,Table1[],21,FALSE)</f>
        <v>#N/A</v>
      </c>
      <c r="T70" s="93"/>
      <c r="W70" s="89"/>
      <c r="X70" s="88"/>
      <c r="Y70" s="88"/>
      <c r="Z70" s="88"/>
      <c r="AA70" s="88"/>
      <c r="AB70" s="88"/>
      <c r="AC70" s="88"/>
      <c r="AD70" s="88"/>
      <c r="AE70" s="88"/>
      <c r="AG70" s="92"/>
      <c r="AJ70" s="92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47" ht="15.75" x14ac:dyDescent="0.25">
      <c r="A71" s="154"/>
      <c r="B71" s="139"/>
      <c r="C71" s="96"/>
      <c r="D71" s="96" t="s">
        <v>126</v>
      </c>
      <c r="E71" s="98"/>
      <c r="F71" s="98"/>
      <c r="G71" s="98">
        <f t="shared" si="6"/>
        <v>0</v>
      </c>
      <c r="H71" s="132">
        <f t="shared" si="7"/>
        <v>0</v>
      </c>
      <c r="I71" s="132">
        <f t="shared" si="8"/>
        <v>0</v>
      </c>
      <c r="J71" s="360" t="e">
        <f t="shared" si="9"/>
        <v>#DIV/0!</v>
      </c>
      <c r="K71" s="135"/>
      <c r="L71" s="374">
        <f t="shared" si="10"/>
        <v>0</v>
      </c>
      <c r="M71" s="99"/>
      <c r="N71" s="151"/>
      <c r="O71" s="133"/>
      <c r="P71" s="744"/>
      <c r="Q71" s="97"/>
      <c r="R71" s="99"/>
      <c r="S71" s="97" t="e">
        <f>VLOOKUP(B71,Table1[],21,FALSE)</f>
        <v>#N/A</v>
      </c>
      <c r="T71" s="93"/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47" ht="15.75" x14ac:dyDescent="0.25">
      <c r="A72" s="154"/>
      <c r="B72" s="139"/>
      <c r="C72" s="96"/>
      <c r="D72" s="96" t="s">
        <v>126</v>
      </c>
      <c r="E72" s="98"/>
      <c r="F72" s="98"/>
      <c r="G72" s="98">
        <f t="shared" si="6"/>
        <v>0</v>
      </c>
      <c r="H72" s="132">
        <f t="shared" si="7"/>
        <v>0</v>
      </c>
      <c r="I72" s="132">
        <f t="shared" si="8"/>
        <v>0</v>
      </c>
      <c r="J72" s="360" t="e">
        <f t="shared" si="9"/>
        <v>#DIV/0!</v>
      </c>
      <c r="K72" s="135"/>
      <c r="L72" s="374">
        <f t="shared" si="10"/>
        <v>0</v>
      </c>
      <c r="M72" s="99"/>
      <c r="N72" s="151"/>
      <c r="O72" s="133"/>
      <c r="P72" s="744"/>
      <c r="Q72" s="97"/>
      <c r="R72" s="99"/>
      <c r="S72" s="97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47" ht="15.75" x14ac:dyDescent="0.25">
      <c r="A73" s="154"/>
      <c r="B73" s="139"/>
      <c r="C73" s="96"/>
      <c r="D73" s="96" t="s">
        <v>126</v>
      </c>
      <c r="E73" s="98"/>
      <c r="F73" s="98"/>
      <c r="G73" s="98">
        <f t="shared" si="6"/>
        <v>0</v>
      </c>
      <c r="H73" s="132">
        <f t="shared" si="7"/>
        <v>0</v>
      </c>
      <c r="I73" s="132">
        <f t="shared" si="8"/>
        <v>0</v>
      </c>
      <c r="J73" s="360" t="e">
        <f t="shared" si="9"/>
        <v>#DIV/0!</v>
      </c>
      <c r="K73" s="135"/>
      <c r="L73" s="374">
        <f t="shared" si="10"/>
        <v>0</v>
      </c>
      <c r="M73" s="99"/>
      <c r="N73" s="151"/>
      <c r="O73" s="133"/>
      <c r="P73" s="744"/>
      <c r="Q73" s="97"/>
      <c r="R73" s="99"/>
      <c r="S73" s="97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Q73" s="89"/>
      <c r="AR73" s="88"/>
      <c r="AS73" s="88"/>
    </row>
    <row r="74" spans="1:47" ht="15.75" x14ac:dyDescent="0.25">
      <c r="A74" s="154"/>
      <c r="B74" s="139"/>
      <c r="C74" s="96"/>
      <c r="D74" s="96" t="s">
        <v>126</v>
      </c>
      <c r="E74" s="98"/>
      <c r="F74" s="98"/>
      <c r="G74" s="98">
        <f t="shared" si="6"/>
        <v>0</v>
      </c>
      <c r="H74" s="132">
        <f t="shared" si="7"/>
        <v>0</v>
      </c>
      <c r="I74" s="132">
        <f t="shared" si="8"/>
        <v>0</v>
      </c>
      <c r="J74" s="360" t="e">
        <f t="shared" si="9"/>
        <v>#DIV/0!</v>
      </c>
      <c r="K74" s="135"/>
      <c r="L74" s="374">
        <f t="shared" si="10"/>
        <v>0</v>
      </c>
      <c r="M74" s="99"/>
      <c r="N74" s="151"/>
      <c r="O74" s="133"/>
      <c r="P74" s="744"/>
      <c r="Q74" s="97"/>
      <c r="R74" s="99"/>
      <c r="S74" s="97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179"/>
      <c r="AM74" s="179"/>
      <c r="AN74" s="179"/>
      <c r="AO74" s="180"/>
      <c r="AQ74" s="179"/>
      <c r="AR74" s="179"/>
      <c r="AS74" s="179"/>
      <c r="AT74" s="180"/>
    </row>
    <row r="75" spans="1:47" ht="15.75" x14ac:dyDescent="0.25">
      <c r="A75" s="154"/>
      <c r="B75" s="139"/>
      <c r="C75" s="96"/>
      <c r="D75" s="96" t="s">
        <v>126</v>
      </c>
      <c r="E75" s="98"/>
      <c r="F75" s="98"/>
      <c r="G75" s="98">
        <f t="shared" si="6"/>
        <v>0</v>
      </c>
      <c r="H75" s="132">
        <f t="shared" si="7"/>
        <v>0</v>
      </c>
      <c r="I75" s="132">
        <f t="shared" si="8"/>
        <v>0</v>
      </c>
      <c r="J75" s="360" t="e">
        <f t="shared" si="9"/>
        <v>#DIV/0!</v>
      </c>
      <c r="K75" s="135"/>
      <c r="L75" s="374">
        <f t="shared" si="10"/>
        <v>0</v>
      </c>
      <c r="M75" s="99"/>
      <c r="N75" s="151"/>
      <c r="O75" s="133"/>
      <c r="P75" s="744"/>
      <c r="Q75" s="97"/>
      <c r="R75" s="99"/>
      <c r="S75" s="97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47" ht="15.75" x14ac:dyDescent="0.25">
      <c r="A76" s="154"/>
      <c r="B76" s="139"/>
      <c r="C76" s="96"/>
      <c r="D76" s="96" t="s">
        <v>126</v>
      </c>
      <c r="E76" s="98"/>
      <c r="F76" s="98"/>
      <c r="G76" s="98">
        <f t="shared" si="6"/>
        <v>0</v>
      </c>
      <c r="H76" s="132">
        <f t="shared" si="7"/>
        <v>0</v>
      </c>
      <c r="I76" s="132">
        <f t="shared" si="8"/>
        <v>0</v>
      </c>
      <c r="J76" s="360" t="e">
        <f t="shared" si="9"/>
        <v>#DIV/0!</v>
      </c>
      <c r="K76" s="135"/>
      <c r="L76" s="374">
        <f t="shared" si="10"/>
        <v>0</v>
      </c>
      <c r="M76" s="99"/>
      <c r="N76" s="151"/>
      <c r="O76" s="133"/>
      <c r="P76" s="744"/>
      <c r="Q76" s="97"/>
      <c r="R76" s="99"/>
      <c r="S76" s="97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47" ht="15.75" x14ac:dyDescent="0.25">
      <c r="A77" s="154"/>
      <c r="B77" s="139"/>
      <c r="C77" s="96"/>
      <c r="D77" s="96" t="s">
        <v>126</v>
      </c>
      <c r="E77" s="98"/>
      <c r="F77" s="98"/>
      <c r="G77" s="98">
        <f t="shared" si="6"/>
        <v>0</v>
      </c>
      <c r="H77" s="132">
        <f t="shared" si="7"/>
        <v>0</v>
      </c>
      <c r="I77" s="132">
        <f t="shared" si="8"/>
        <v>0</v>
      </c>
      <c r="J77" s="360" t="e">
        <f t="shared" si="9"/>
        <v>#DIV/0!</v>
      </c>
      <c r="K77" s="135"/>
      <c r="L77" s="374">
        <f t="shared" si="10"/>
        <v>0</v>
      </c>
      <c r="M77" s="99"/>
      <c r="N77" s="151"/>
      <c r="O77" s="133"/>
      <c r="P77" s="744"/>
      <c r="Q77" s="97"/>
      <c r="R77" s="99"/>
      <c r="S77" s="97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47" ht="15.75" x14ac:dyDescent="0.25">
      <c r="A78" s="154"/>
      <c r="B78" s="139"/>
      <c r="C78" s="96"/>
      <c r="D78" s="96" t="s">
        <v>126</v>
      </c>
      <c r="E78" s="98"/>
      <c r="F78" s="98"/>
      <c r="G78" s="98">
        <f t="shared" si="6"/>
        <v>0</v>
      </c>
      <c r="H78" s="132">
        <f t="shared" si="7"/>
        <v>0</v>
      </c>
      <c r="I78" s="132">
        <f t="shared" si="8"/>
        <v>0</v>
      </c>
      <c r="J78" s="360" t="e">
        <f t="shared" si="9"/>
        <v>#DIV/0!</v>
      </c>
      <c r="K78" s="135"/>
      <c r="L78" s="374">
        <f t="shared" si="10"/>
        <v>0</v>
      </c>
      <c r="M78" s="99"/>
      <c r="N78" s="151"/>
      <c r="O78" s="133"/>
      <c r="P78" s="744"/>
      <c r="Q78" s="97"/>
      <c r="R78" s="99"/>
      <c r="S78" s="97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47" ht="15.75" x14ac:dyDescent="0.25">
      <c r="A79" s="154"/>
      <c r="B79" s="139"/>
      <c r="C79" s="96"/>
      <c r="D79" s="96" t="s">
        <v>126</v>
      </c>
      <c r="E79" s="98"/>
      <c r="F79" s="98"/>
      <c r="G79" s="98">
        <f t="shared" si="6"/>
        <v>0</v>
      </c>
      <c r="H79" s="132">
        <f t="shared" si="7"/>
        <v>0</v>
      </c>
      <c r="I79" s="132">
        <f t="shared" si="8"/>
        <v>0</v>
      </c>
      <c r="J79" s="360" t="e">
        <f t="shared" si="9"/>
        <v>#DIV/0!</v>
      </c>
      <c r="K79" s="135"/>
      <c r="L79" s="374">
        <f t="shared" si="10"/>
        <v>0</v>
      </c>
      <c r="M79" s="99"/>
      <c r="N79" s="151"/>
      <c r="O79" s="133"/>
      <c r="P79" s="744"/>
      <c r="Q79" s="97"/>
      <c r="R79" s="99"/>
      <c r="S79" s="97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47" ht="15.75" x14ac:dyDescent="0.25">
      <c r="A80" s="154"/>
      <c r="B80" s="139"/>
      <c r="C80" s="96"/>
      <c r="D80" s="96" t="s">
        <v>126</v>
      </c>
      <c r="E80" s="98"/>
      <c r="F80" s="98"/>
      <c r="G80" s="98">
        <f t="shared" si="6"/>
        <v>0</v>
      </c>
      <c r="H80" s="132">
        <f t="shared" si="7"/>
        <v>0</v>
      </c>
      <c r="I80" s="132">
        <f t="shared" si="8"/>
        <v>0</v>
      </c>
      <c r="J80" s="360" t="e">
        <f t="shared" si="9"/>
        <v>#DIV/0!</v>
      </c>
      <c r="K80" s="135"/>
      <c r="L80" s="374">
        <f t="shared" si="10"/>
        <v>0</v>
      </c>
      <c r="M80" s="99"/>
      <c r="N80" s="151"/>
      <c r="O80" s="133"/>
      <c r="P80" s="744"/>
      <c r="Q80" s="97"/>
      <c r="R80" s="99"/>
      <c r="S80" s="97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75" x14ac:dyDescent="0.25">
      <c r="A81" s="154"/>
      <c r="B81" s="139"/>
      <c r="C81" s="96"/>
      <c r="D81" s="96" t="s">
        <v>126</v>
      </c>
      <c r="E81" s="98"/>
      <c r="F81" s="98"/>
      <c r="G81" s="98">
        <f t="shared" si="6"/>
        <v>0</v>
      </c>
      <c r="H81" s="132">
        <f t="shared" si="7"/>
        <v>0</v>
      </c>
      <c r="I81" s="132">
        <f t="shared" si="8"/>
        <v>0</v>
      </c>
      <c r="J81" s="360" t="e">
        <f t="shared" si="9"/>
        <v>#DIV/0!</v>
      </c>
      <c r="K81" s="135"/>
      <c r="L81" s="374">
        <f t="shared" si="10"/>
        <v>0</v>
      </c>
      <c r="M81" s="99"/>
      <c r="N81" s="151"/>
      <c r="O81" s="133"/>
      <c r="P81" s="744"/>
      <c r="Q81" s="97"/>
      <c r="R81" s="99"/>
      <c r="S81" s="97" t="e">
        <f>VLOOKUP(B81,Table1[],21,FALSE)</f>
        <v>#N/A</v>
      </c>
      <c r="T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75" x14ac:dyDescent="0.25">
      <c r="A82" s="154"/>
      <c r="B82" s="139"/>
      <c r="C82" s="96"/>
      <c r="D82" s="96" t="s">
        <v>126</v>
      </c>
      <c r="E82" s="98"/>
      <c r="F82" s="98"/>
      <c r="G82" s="98">
        <f t="shared" si="6"/>
        <v>0</v>
      </c>
      <c r="H82" s="132">
        <f t="shared" si="7"/>
        <v>0</v>
      </c>
      <c r="I82" s="132">
        <f t="shared" si="8"/>
        <v>0</v>
      </c>
      <c r="J82" s="360" t="e">
        <f t="shared" si="9"/>
        <v>#DIV/0!</v>
      </c>
      <c r="K82" s="135"/>
      <c r="L82" s="374">
        <f t="shared" si="10"/>
        <v>0</v>
      </c>
      <c r="M82" s="99"/>
      <c r="N82" s="151"/>
      <c r="O82" s="133"/>
      <c r="P82" s="744"/>
      <c r="Q82" s="97"/>
      <c r="R82" s="99"/>
      <c r="S82" s="97" t="e">
        <f>VLOOKUP(B82,Table1[],21,FALSE)</f>
        <v>#N/A</v>
      </c>
      <c r="T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75" x14ac:dyDescent="0.25">
      <c r="A83" s="154"/>
      <c r="B83" s="139"/>
      <c r="C83" s="96"/>
      <c r="D83" s="96" t="s">
        <v>126</v>
      </c>
      <c r="E83" s="98"/>
      <c r="F83" s="98"/>
      <c r="G83" s="98">
        <f t="shared" si="6"/>
        <v>0</v>
      </c>
      <c r="H83" s="132">
        <f t="shared" si="7"/>
        <v>0</v>
      </c>
      <c r="I83" s="132">
        <f t="shared" si="8"/>
        <v>0</v>
      </c>
      <c r="J83" s="360" t="e">
        <f t="shared" si="9"/>
        <v>#DIV/0!</v>
      </c>
      <c r="K83" s="135"/>
      <c r="L83" s="374">
        <f t="shared" si="10"/>
        <v>0</v>
      </c>
      <c r="M83" s="99"/>
      <c r="N83" s="151"/>
      <c r="O83" s="133"/>
      <c r="P83" s="744"/>
      <c r="Q83" s="97"/>
      <c r="R83" s="99"/>
      <c r="S83" s="97" t="e">
        <f>VLOOKUP(B83,Table1[],21,FALSE)</f>
        <v>#N/A</v>
      </c>
      <c r="T83" s="93"/>
      <c r="U83" s="137"/>
      <c r="V83" s="105"/>
      <c r="AB83" s="88"/>
      <c r="AC83" s="88"/>
      <c r="AD83" s="88"/>
      <c r="AE83" s="88"/>
      <c r="AG83" s="92"/>
      <c r="AJ83" s="92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75" x14ac:dyDescent="0.25">
      <c r="A84" s="154"/>
      <c r="B84" s="139"/>
      <c r="C84" s="96"/>
      <c r="D84" s="96" t="s">
        <v>126</v>
      </c>
      <c r="E84" s="98"/>
      <c r="F84" s="98"/>
      <c r="G84" s="98">
        <f t="shared" si="6"/>
        <v>0</v>
      </c>
      <c r="H84" s="132">
        <f t="shared" si="7"/>
        <v>0</v>
      </c>
      <c r="I84" s="132">
        <f t="shared" si="8"/>
        <v>0</v>
      </c>
      <c r="J84" s="360" t="e">
        <f t="shared" si="9"/>
        <v>#DIV/0!</v>
      </c>
      <c r="K84" s="135"/>
      <c r="L84" s="374">
        <f t="shared" si="10"/>
        <v>0</v>
      </c>
      <c r="M84" s="99"/>
      <c r="N84" s="151"/>
      <c r="O84" s="133"/>
      <c r="P84" s="744"/>
      <c r="Q84" s="97"/>
      <c r="R84" s="99"/>
      <c r="S84" s="97" t="e">
        <f>VLOOKUP(B84,Table1[],21,FALSE)</f>
        <v>#N/A</v>
      </c>
      <c r="T84" s="93"/>
      <c r="W84" s="89"/>
      <c r="X84" s="88"/>
      <c r="Y84" s="88"/>
      <c r="Z84" s="88"/>
      <c r="AA84" s="88"/>
      <c r="AB84" s="88"/>
      <c r="AC84" s="88"/>
      <c r="AD84" s="88"/>
      <c r="AE84" s="88"/>
      <c r="AG84" s="92"/>
      <c r="AJ84" s="92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75" x14ac:dyDescent="0.25">
      <c r="A85" s="154"/>
      <c r="B85" s="139"/>
      <c r="C85" s="96"/>
      <c r="D85" s="96" t="s">
        <v>126</v>
      </c>
      <c r="E85" s="98"/>
      <c r="F85" s="98"/>
      <c r="G85" s="98">
        <f t="shared" si="6"/>
        <v>0</v>
      </c>
      <c r="H85" s="132">
        <f t="shared" si="7"/>
        <v>0</v>
      </c>
      <c r="I85" s="132">
        <f t="shared" si="8"/>
        <v>0</v>
      </c>
      <c r="J85" s="360" t="e">
        <f t="shared" si="9"/>
        <v>#DIV/0!</v>
      </c>
      <c r="K85" s="135"/>
      <c r="L85" s="374">
        <f t="shared" si="10"/>
        <v>0</v>
      </c>
      <c r="M85" s="99"/>
      <c r="N85" s="151"/>
      <c r="O85" s="133"/>
      <c r="P85" s="744"/>
      <c r="Q85" s="97"/>
      <c r="R85" s="99"/>
      <c r="S85" s="97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174"/>
      <c r="AG85" s="175"/>
      <c r="AH85" s="176"/>
      <c r="AI85" s="174"/>
      <c r="AJ85" s="175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75" x14ac:dyDescent="0.25">
      <c r="A86" s="154"/>
      <c r="B86" s="139"/>
      <c r="C86" s="96"/>
      <c r="D86" s="96" t="s">
        <v>126</v>
      </c>
      <c r="E86" s="98"/>
      <c r="F86" s="98"/>
      <c r="G86" s="98">
        <f t="shared" si="6"/>
        <v>0</v>
      </c>
      <c r="H86" s="132">
        <f t="shared" si="7"/>
        <v>0</v>
      </c>
      <c r="I86" s="132">
        <f t="shared" si="8"/>
        <v>0</v>
      </c>
      <c r="J86" s="360" t="e">
        <f t="shared" si="9"/>
        <v>#DIV/0!</v>
      </c>
      <c r="K86" s="135"/>
      <c r="L86" s="374">
        <f t="shared" si="10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75" x14ac:dyDescent="0.25">
      <c r="A87" s="154"/>
      <c r="B87" s="139"/>
      <c r="C87" s="96"/>
      <c r="D87" s="96" t="s">
        <v>126</v>
      </c>
      <c r="E87" s="98"/>
      <c r="F87" s="98"/>
      <c r="G87" s="98">
        <f t="shared" si="6"/>
        <v>0</v>
      </c>
      <c r="H87" s="132">
        <f t="shared" si="7"/>
        <v>0</v>
      </c>
      <c r="I87" s="132">
        <f t="shared" si="8"/>
        <v>0</v>
      </c>
      <c r="J87" s="360" t="e">
        <f t="shared" si="9"/>
        <v>#DIV/0!</v>
      </c>
      <c r="K87" s="135"/>
      <c r="L87" s="374">
        <f t="shared" si="10"/>
        <v>0</v>
      </c>
      <c r="M87" s="99"/>
      <c r="N87" s="151"/>
      <c r="O87" s="133"/>
      <c r="P87" s="744"/>
      <c r="Q87" s="97"/>
      <c r="R87" s="99"/>
      <c r="S87" s="97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75" x14ac:dyDescent="0.25">
      <c r="A88" s="154"/>
      <c r="B88" s="139"/>
      <c r="C88" s="96"/>
      <c r="D88" s="96" t="s">
        <v>126</v>
      </c>
      <c r="E88" s="98"/>
      <c r="F88" s="98"/>
      <c r="G88" s="98">
        <f t="shared" si="6"/>
        <v>0</v>
      </c>
      <c r="H88" s="132">
        <f t="shared" si="7"/>
        <v>0</v>
      </c>
      <c r="I88" s="132">
        <f t="shared" si="8"/>
        <v>0</v>
      </c>
      <c r="J88" s="360" t="e">
        <f t="shared" si="9"/>
        <v>#DIV/0!</v>
      </c>
      <c r="K88" s="135"/>
      <c r="L88" s="374">
        <f t="shared" si="10"/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75" x14ac:dyDescent="0.25">
      <c r="A89" s="154"/>
      <c r="B89" s="139"/>
      <c r="C89" s="96"/>
      <c r="D89" s="96" t="s">
        <v>126</v>
      </c>
      <c r="E89" s="98"/>
      <c r="F89" s="98"/>
      <c r="G89" s="98">
        <f t="shared" si="6"/>
        <v>0</v>
      </c>
      <c r="H89" s="132">
        <f t="shared" si="7"/>
        <v>0</v>
      </c>
      <c r="I89" s="132">
        <f t="shared" si="8"/>
        <v>0</v>
      </c>
      <c r="J89" s="360" t="e">
        <f t="shared" si="9"/>
        <v>#DIV/0!</v>
      </c>
      <c r="K89" s="135"/>
      <c r="L89" s="374">
        <f t="shared" si="10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75" x14ac:dyDescent="0.25">
      <c r="A90" s="154"/>
      <c r="B90" s="139"/>
      <c r="C90" s="96"/>
      <c r="D90" s="96" t="s">
        <v>126</v>
      </c>
      <c r="E90" s="98"/>
      <c r="F90" s="98"/>
      <c r="G90" s="98">
        <f t="shared" si="6"/>
        <v>0</v>
      </c>
      <c r="H90" s="132">
        <f t="shared" si="7"/>
        <v>0</v>
      </c>
      <c r="I90" s="132">
        <f t="shared" si="8"/>
        <v>0</v>
      </c>
      <c r="J90" s="360" t="e">
        <f t="shared" si="9"/>
        <v>#DIV/0!</v>
      </c>
      <c r="K90" s="135"/>
      <c r="L90" s="374">
        <f t="shared" si="10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75" x14ac:dyDescent="0.25">
      <c r="A91" s="154"/>
      <c r="B91" s="139"/>
      <c r="C91" s="96"/>
      <c r="D91" s="96" t="s">
        <v>126</v>
      </c>
      <c r="E91" s="98"/>
      <c r="F91" s="98"/>
      <c r="G91" s="98">
        <f t="shared" si="6"/>
        <v>0</v>
      </c>
      <c r="H91" s="132">
        <f t="shared" si="7"/>
        <v>0</v>
      </c>
      <c r="I91" s="132">
        <f t="shared" si="8"/>
        <v>0</v>
      </c>
      <c r="J91" s="360" t="e">
        <f t="shared" si="9"/>
        <v>#DIV/0!</v>
      </c>
      <c r="K91" s="135"/>
      <c r="L91" s="374">
        <f t="shared" si="10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75" x14ac:dyDescent="0.25">
      <c r="A92" s="154"/>
      <c r="B92" s="139"/>
      <c r="C92" s="96"/>
      <c r="D92" s="96" t="s">
        <v>126</v>
      </c>
      <c r="E92" s="98"/>
      <c r="F92" s="98"/>
      <c r="G92" s="98">
        <f t="shared" si="6"/>
        <v>0</v>
      </c>
      <c r="H92" s="132">
        <f t="shared" si="7"/>
        <v>0</v>
      </c>
      <c r="I92" s="132">
        <f t="shared" si="8"/>
        <v>0</v>
      </c>
      <c r="J92" s="360" t="e">
        <f t="shared" si="9"/>
        <v>#DIV/0!</v>
      </c>
      <c r="K92" s="135"/>
      <c r="L92" s="374">
        <f t="shared" si="10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75" x14ac:dyDescent="0.25">
      <c r="A93" s="154"/>
      <c r="B93" s="139"/>
      <c r="C93" s="96"/>
      <c r="D93" s="96" t="s">
        <v>126</v>
      </c>
      <c r="E93" s="98"/>
      <c r="F93" s="98"/>
      <c r="G93" s="98">
        <f t="shared" si="6"/>
        <v>0</v>
      </c>
      <c r="H93" s="132">
        <f t="shared" si="7"/>
        <v>0</v>
      </c>
      <c r="I93" s="132">
        <f t="shared" si="8"/>
        <v>0</v>
      </c>
      <c r="J93" s="360" t="e">
        <f t="shared" si="9"/>
        <v>#DIV/0!</v>
      </c>
      <c r="K93" s="135"/>
      <c r="L93" s="374">
        <f t="shared" si="10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174"/>
      <c r="AG93" s="175"/>
      <c r="AH93" s="174"/>
      <c r="AI93" s="174"/>
      <c r="AJ93" s="175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75" x14ac:dyDescent="0.25">
      <c r="A94" s="154"/>
      <c r="B94" s="139"/>
      <c r="C94" s="96"/>
      <c r="D94" s="96" t="s">
        <v>126</v>
      </c>
      <c r="E94" s="98"/>
      <c r="F94" s="98"/>
      <c r="G94" s="98">
        <f t="shared" si="6"/>
        <v>0</v>
      </c>
      <c r="H94" s="132">
        <f t="shared" si="7"/>
        <v>0</v>
      </c>
      <c r="I94" s="132">
        <f t="shared" si="8"/>
        <v>0</v>
      </c>
      <c r="J94" s="360" t="e">
        <f t="shared" si="9"/>
        <v>#DIV/0!</v>
      </c>
      <c r="K94" s="135"/>
      <c r="L94" s="374">
        <f t="shared" si="10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75" x14ac:dyDescent="0.25">
      <c r="A95" s="154"/>
      <c r="B95" s="139"/>
      <c r="C95" s="96"/>
      <c r="D95" s="96" t="s">
        <v>126</v>
      </c>
      <c r="E95" s="98"/>
      <c r="F95" s="98"/>
      <c r="G95" s="98">
        <f t="shared" si="6"/>
        <v>0</v>
      </c>
      <c r="H95" s="132">
        <f t="shared" si="7"/>
        <v>0</v>
      </c>
      <c r="I95" s="132">
        <f t="shared" si="8"/>
        <v>0</v>
      </c>
      <c r="J95" s="360" t="e">
        <f t="shared" si="9"/>
        <v>#DIV/0!</v>
      </c>
      <c r="K95" s="135"/>
      <c r="L95" s="374">
        <f t="shared" si="10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75" x14ac:dyDescent="0.25">
      <c r="A96" s="154"/>
      <c r="B96" s="139"/>
      <c r="C96" s="96"/>
      <c r="D96" s="96" t="s">
        <v>126</v>
      </c>
      <c r="E96" s="98"/>
      <c r="F96" s="98"/>
      <c r="G96" s="98">
        <f t="shared" si="6"/>
        <v>0</v>
      </c>
      <c r="H96" s="132">
        <f t="shared" si="7"/>
        <v>0</v>
      </c>
      <c r="I96" s="132">
        <f t="shared" si="8"/>
        <v>0</v>
      </c>
      <c r="J96" s="360" t="e">
        <f t="shared" si="9"/>
        <v>#DIV/0!</v>
      </c>
      <c r="K96" s="135"/>
      <c r="L96" s="374">
        <f t="shared" si="10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174"/>
      <c r="AG96" s="175"/>
      <c r="AH96" s="174"/>
      <c r="AI96" s="174"/>
      <c r="AJ96" s="175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75" x14ac:dyDescent="0.25">
      <c r="A97" s="154"/>
      <c r="B97" s="139"/>
      <c r="C97" s="96"/>
      <c r="D97" s="96" t="s">
        <v>126</v>
      </c>
      <c r="E97" s="98"/>
      <c r="F97" s="98"/>
      <c r="G97" s="98">
        <f t="shared" si="6"/>
        <v>0</v>
      </c>
      <c r="H97" s="132">
        <f t="shared" si="7"/>
        <v>0</v>
      </c>
      <c r="I97" s="132">
        <f t="shared" si="8"/>
        <v>0</v>
      </c>
      <c r="J97" s="360" t="e">
        <f t="shared" si="9"/>
        <v>#DIV/0!</v>
      </c>
      <c r="K97" s="135"/>
      <c r="L97" s="374">
        <f t="shared" si="10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75" x14ac:dyDescent="0.25">
      <c r="A98" s="154"/>
      <c r="B98" s="139"/>
      <c r="C98" s="96"/>
      <c r="D98" s="96" t="s">
        <v>126</v>
      </c>
      <c r="E98" s="98"/>
      <c r="F98" s="98"/>
      <c r="G98" s="98">
        <f t="shared" si="6"/>
        <v>0</v>
      </c>
      <c r="H98" s="132">
        <f t="shared" si="7"/>
        <v>0</v>
      </c>
      <c r="I98" s="132">
        <f t="shared" si="8"/>
        <v>0</v>
      </c>
      <c r="J98" s="360" t="e">
        <f t="shared" si="9"/>
        <v>#DIV/0!</v>
      </c>
      <c r="K98" s="135"/>
      <c r="L98" s="374">
        <f t="shared" si="10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75" x14ac:dyDescent="0.25">
      <c r="A99" s="154"/>
      <c r="B99" s="139"/>
      <c r="C99" s="96"/>
      <c r="D99" s="96" t="s">
        <v>126</v>
      </c>
      <c r="E99" s="98"/>
      <c r="F99" s="98"/>
      <c r="G99" s="98">
        <f t="shared" si="6"/>
        <v>0</v>
      </c>
      <c r="H99" s="132">
        <f t="shared" si="7"/>
        <v>0</v>
      </c>
      <c r="I99" s="132">
        <f t="shared" si="8"/>
        <v>0</v>
      </c>
      <c r="J99" s="360" t="e">
        <f t="shared" si="9"/>
        <v>#DIV/0!</v>
      </c>
      <c r="K99" s="135"/>
      <c r="L99" s="374">
        <f t="shared" si="10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75" x14ac:dyDescent="0.25">
      <c r="A100" s="154"/>
      <c r="B100" s="139"/>
      <c r="C100" s="96"/>
      <c r="D100" s="96" t="s">
        <v>126</v>
      </c>
      <c r="E100" s="98"/>
      <c r="F100" s="98"/>
      <c r="G100" s="98">
        <f t="shared" si="6"/>
        <v>0</v>
      </c>
      <c r="H100" s="132">
        <f t="shared" si="7"/>
        <v>0</v>
      </c>
      <c r="I100" s="132">
        <f t="shared" si="8"/>
        <v>0</v>
      </c>
      <c r="J100" s="360" t="e">
        <f t="shared" si="9"/>
        <v>#DIV/0!</v>
      </c>
      <c r="K100" s="135"/>
      <c r="L100" s="374">
        <f t="shared" si="10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126</v>
      </c>
      <c r="E101" s="98"/>
      <c r="F101" s="98"/>
      <c r="G101" s="98">
        <f t="shared" si="6"/>
        <v>0</v>
      </c>
      <c r="H101" s="132">
        <f t="shared" si="7"/>
        <v>0</v>
      </c>
      <c r="I101" s="132">
        <f t="shared" si="8"/>
        <v>0</v>
      </c>
      <c r="J101" s="360" t="e">
        <f t="shared" si="9"/>
        <v>#DIV/0!</v>
      </c>
      <c r="K101" s="135"/>
      <c r="L101" s="374">
        <f t="shared" si="10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126</v>
      </c>
      <c r="E102" s="98"/>
      <c r="F102" s="98"/>
      <c r="G102" s="98">
        <f t="shared" si="6"/>
        <v>0</v>
      </c>
      <c r="H102" s="132">
        <f t="shared" si="7"/>
        <v>0</v>
      </c>
      <c r="I102" s="132">
        <f t="shared" si="8"/>
        <v>0</v>
      </c>
      <c r="J102" s="360" t="e">
        <f t="shared" si="9"/>
        <v>#DIV/0!</v>
      </c>
      <c r="K102" s="135"/>
      <c r="L102" s="374">
        <f t="shared" si="10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G102" s="92"/>
      <c r="AJ102" s="92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126</v>
      </c>
      <c r="E103" s="98"/>
      <c r="F103" s="98"/>
      <c r="G103" s="98">
        <f t="shared" si="6"/>
        <v>0</v>
      </c>
      <c r="H103" s="132">
        <f t="shared" si="7"/>
        <v>0</v>
      </c>
      <c r="I103" s="132">
        <f t="shared" si="8"/>
        <v>0</v>
      </c>
      <c r="J103" s="360" t="e">
        <f t="shared" si="9"/>
        <v>#DIV/0!</v>
      </c>
      <c r="K103" s="135"/>
      <c r="L103" s="374">
        <f t="shared" si="10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G103" s="92"/>
      <c r="AJ103" s="92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126</v>
      </c>
      <c r="E104" s="98"/>
      <c r="F104" s="98"/>
      <c r="G104" s="98">
        <f t="shared" si="6"/>
        <v>0</v>
      </c>
      <c r="H104" s="132">
        <f t="shared" si="7"/>
        <v>0</v>
      </c>
      <c r="I104" s="132">
        <f t="shared" si="8"/>
        <v>0</v>
      </c>
      <c r="J104" s="360" t="e">
        <f t="shared" si="9"/>
        <v>#DIV/0!</v>
      </c>
      <c r="K104" s="135"/>
      <c r="L104" s="374">
        <f t="shared" si="10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G104" s="92"/>
      <c r="AJ104" s="92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126</v>
      </c>
      <c r="E105" s="98"/>
      <c r="F105" s="98"/>
      <c r="G105" s="98">
        <f t="shared" si="6"/>
        <v>0</v>
      </c>
      <c r="H105" s="132">
        <f t="shared" si="7"/>
        <v>0</v>
      </c>
      <c r="I105" s="132">
        <f t="shared" si="8"/>
        <v>0</v>
      </c>
      <c r="J105" s="360" t="e">
        <f t="shared" si="9"/>
        <v>#DIV/0!</v>
      </c>
      <c r="K105" s="135"/>
      <c r="L105" s="374">
        <f t="shared" si="10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174"/>
      <c r="AG105" s="175"/>
      <c r="AH105" s="176"/>
      <c r="AI105" s="174"/>
      <c r="AJ105" s="175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126</v>
      </c>
      <c r="E106" s="98"/>
      <c r="F106" s="98"/>
      <c r="G106" s="98">
        <f t="shared" si="6"/>
        <v>0</v>
      </c>
      <c r="H106" s="132">
        <f t="shared" si="7"/>
        <v>0</v>
      </c>
      <c r="I106" s="132">
        <f t="shared" si="8"/>
        <v>0</v>
      </c>
      <c r="J106" s="360" t="e">
        <f t="shared" si="9"/>
        <v>#DIV/0!</v>
      </c>
      <c r="K106" s="135"/>
      <c r="L106" s="374">
        <f t="shared" si="10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126</v>
      </c>
      <c r="E107" s="98"/>
      <c r="F107" s="98"/>
      <c r="G107" s="98">
        <f t="shared" si="6"/>
        <v>0</v>
      </c>
      <c r="H107" s="132">
        <f t="shared" si="7"/>
        <v>0</v>
      </c>
      <c r="I107" s="132">
        <f t="shared" si="8"/>
        <v>0</v>
      </c>
      <c r="J107" s="360" t="e">
        <f t="shared" si="9"/>
        <v>#DIV/0!</v>
      </c>
      <c r="K107" s="135"/>
      <c r="L107" s="374">
        <f t="shared" si="10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126</v>
      </c>
      <c r="E108" s="98"/>
      <c r="F108" s="98"/>
      <c r="G108" s="98">
        <f t="shared" si="6"/>
        <v>0</v>
      </c>
      <c r="H108" s="132">
        <f t="shared" si="7"/>
        <v>0</v>
      </c>
      <c r="I108" s="132">
        <f t="shared" si="8"/>
        <v>0</v>
      </c>
      <c r="J108" s="360" t="e">
        <f t="shared" si="9"/>
        <v>#DIV/0!</v>
      </c>
      <c r="K108" s="97"/>
      <c r="L108" s="374">
        <f t="shared" si="10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126</v>
      </c>
      <c r="E109" s="98"/>
      <c r="F109" s="98"/>
      <c r="G109" s="98">
        <f t="shared" si="6"/>
        <v>0</v>
      </c>
      <c r="H109" s="132">
        <f t="shared" si="7"/>
        <v>0</v>
      </c>
      <c r="I109" s="132">
        <f t="shared" si="8"/>
        <v>0</v>
      </c>
      <c r="J109" s="360" t="e">
        <f t="shared" si="9"/>
        <v>#DIV/0!</v>
      </c>
      <c r="K109" s="97"/>
      <c r="L109" s="374">
        <f t="shared" si="10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126</v>
      </c>
      <c r="E110" s="98"/>
      <c r="F110" s="98"/>
      <c r="G110" s="98">
        <f t="shared" si="6"/>
        <v>0</v>
      </c>
      <c r="H110" s="132">
        <f t="shared" si="7"/>
        <v>0</v>
      </c>
      <c r="I110" s="132">
        <f t="shared" si="8"/>
        <v>0</v>
      </c>
      <c r="J110" s="360" t="e">
        <f t="shared" si="9"/>
        <v>#DIV/0!</v>
      </c>
      <c r="K110" s="97"/>
      <c r="L110" s="374">
        <f t="shared" si="10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126</v>
      </c>
      <c r="E111" s="98"/>
      <c r="F111" s="98"/>
      <c r="G111" s="98">
        <f t="shared" si="6"/>
        <v>0</v>
      </c>
      <c r="H111" s="132">
        <f t="shared" si="7"/>
        <v>0</v>
      </c>
      <c r="I111" s="132">
        <f t="shared" si="8"/>
        <v>0</v>
      </c>
      <c r="J111" s="360" t="e">
        <f t="shared" si="9"/>
        <v>#DIV/0!</v>
      </c>
      <c r="K111" s="97"/>
      <c r="L111" s="374">
        <f t="shared" si="10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126</v>
      </c>
      <c r="E112" s="98"/>
      <c r="F112" s="98"/>
      <c r="G112" s="98">
        <f t="shared" si="6"/>
        <v>0</v>
      </c>
      <c r="H112" s="132">
        <f t="shared" si="7"/>
        <v>0</v>
      </c>
      <c r="I112" s="132">
        <f t="shared" si="8"/>
        <v>0</v>
      </c>
      <c r="J112" s="360" t="e">
        <f t="shared" si="9"/>
        <v>#DIV/0!</v>
      </c>
      <c r="K112" s="97"/>
      <c r="L112" s="374">
        <f t="shared" si="10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126</v>
      </c>
      <c r="E113" s="98"/>
      <c r="F113" s="98"/>
      <c r="G113" s="98">
        <f t="shared" si="6"/>
        <v>0</v>
      </c>
      <c r="H113" s="132">
        <f t="shared" si="7"/>
        <v>0</v>
      </c>
      <c r="I113" s="132">
        <f t="shared" si="8"/>
        <v>0</v>
      </c>
      <c r="J113" s="360" t="e">
        <f t="shared" si="9"/>
        <v>#DIV/0!</v>
      </c>
      <c r="K113" s="97"/>
      <c r="L113" s="374">
        <f t="shared" si="10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126</v>
      </c>
      <c r="E114" s="98"/>
      <c r="F114" s="98"/>
      <c r="G114" s="98">
        <f t="shared" si="6"/>
        <v>0</v>
      </c>
      <c r="H114" s="132">
        <f t="shared" si="7"/>
        <v>0</v>
      </c>
      <c r="I114" s="132">
        <f t="shared" si="8"/>
        <v>0</v>
      </c>
      <c r="J114" s="360" t="e">
        <f t="shared" si="9"/>
        <v>#DIV/0!</v>
      </c>
      <c r="K114" s="97"/>
      <c r="L114" s="374">
        <f t="shared" si="10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126</v>
      </c>
      <c r="E115" s="98"/>
      <c r="F115" s="98"/>
      <c r="G115" s="98">
        <f t="shared" si="6"/>
        <v>0</v>
      </c>
      <c r="H115" s="132">
        <f t="shared" si="7"/>
        <v>0</v>
      </c>
      <c r="I115" s="132">
        <f t="shared" si="8"/>
        <v>0</v>
      </c>
      <c r="J115" s="360" t="e">
        <f t="shared" si="9"/>
        <v>#DIV/0!</v>
      </c>
      <c r="K115" s="97"/>
      <c r="L115" s="374">
        <f t="shared" si="10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126</v>
      </c>
      <c r="E116" s="98"/>
      <c r="F116" s="98"/>
      <c r="G116" s="98">
        <f t="shared" si="6"/>
        <v>0</v>
      </c>
      <c r="H116" s="132">
        <f t="shared" si="7"/>
        <v>0</v>
      </c>
      <c r="I116" s="132">
        <f t="shared" si="8"/>
        <v>0</v>
      </c>
      <c r="J116" s="360" t="e">
        <f t="shared" si="9"/>
        <v>#DIV/0!</v>
      </c>
      <c r="K116" s="97"/>
      <c r="L116" s="374">
        <f t="shared" si="10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126</v>
      </c>
      <c r="E117" s="98"/>
      <c r="F117" s="98"/>
      <c r="G117" s="98">
        <f t="shared" si="6"/>
        <v>0</v>
      </c>
      <c r="H117" s="132">
        <f t="shared" si="7"/>
        <v>0</v>
      </c>
      <c r="I117" s="132">
        <f t="shared" si="8"/>
        <v>0</v>
      </c>
      <c r="J117" s="360" t="e">
        <f t="shared" si="9"/>
        <v>#DIV/0!</v>
      </c>
      <c r="K117" s="97"/>
      <c r="L117" s="374">
        <f t="shared" si="10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126</v>
      </c>
      <c r="E118" s="98"/>
      <c r="F118" s="98"/>
      <c r="G118" s="98">
        <f t="shared" si="6"/>
        <v>0</v>
      </c>
      <c r="H118" s="132">
        <f t="shared" si="7"/>
        <v>0</v>
      </c>
      <c r="I118" s="132">
        <f t="shared" si="8"/>
        <v>0</v>
      </c>
      <c r="J118" s="360" t="e">
        <f t="shared" si="9"/>
        <v>#DIV/0!</v>
      </c>
      <c r="K118" s="97"/>
      <c r="L118" s="374">
        <f t="shared" si="10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126</v>
      </c>
      <c r="E119" s="98"/>
      <c r="F119" s="98"/>
      <c r="G119" s="98">
        <f t="shared" si="6"/>
        <v>0</v>
      </c>
      <c r="H119" s="132">
        <f t="shared" si="7"/>
        <v>0</v>
      </c>
      <c r="I119" s="132">
        <f t="shared" si="8"/>
        <v>0</v>
      </c>
      <c r="J119" s="360" t="e">
        <f t="shared" si="9"/>
        <v>#DIV/0!</v>
      </c>
      <c r="K119" s="97"/>
      <c r="L119" s="374">
        <f t="shared" si="10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126</v>
      </c>
      <c r="E120" s="98"/>
      <c r="F120" s="98"/>
      <c r="G120" s="98">
        <f t="shared" si="6"/>
        <v>0</v>
      </c>
      <c r="H120" s="132">
        <f t="shared" si="7"/>
        <v>0</v>
      </c>
      <c r="I120" s="132">
        <f t="shared" si="8"/>
        <v>0</v>
      </c>
      <c r="J120" s="360" t="e">
        <f t="shared" si="9"/>
        <v>#DIV/0!</v>
      </c>
      <c r="K120" s="97"/>
      <c r="L120" s="374">
        <f t="shared" si="10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126</v>
      </c>
      <c r="E121" s="98"/>
      <c r="F121" s="98"/>
      <c r="G121" s="98">
        <f t="shared" si="6"/>
        <v>0</v>
      </c>
      <c r="H121" s="132">
        <f t="shared" si="7"/>
        <v>0</v>
      </c>
      <c r="I121" s="132">
        <f t="shared" si="8"/>
        <v>0</v>
      </c>
      <c r="J121" s="360" t="e">
        <f t="shared" si="9"/>
        <v>#DIV/0!</v>
      </c>
      <c r="K121" s="97"/>
      <c r="L121" s="374">
        <f t="shared" si="10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126</v>
      </c>
      <c r="E122" s="98"/>
      <c r="F122" s="98"/>
      <c r="G122" s="98">
        <f t="shared" si="6"/>
        <v>0</v>
      </c>
      <c r="H122" s="132">
        <f t="shared" si="7"/>
        <v>0</v>
      </c>
      <c r="I122" s="132">
        <f t="shared" si="8"/>
        <v>0</v>
      </c>
      <c r="J122" s="360" t="e">
        <f t="shared" si="9"/>
        <v>#DIV/0!</v>
      </c>
      <c r="K122" s="97"/>
      <c r="L122" s="374">
        <f t="shared" si="10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126</v>
      </c>
      <c r="E123" s="98"/>
      <c r="F123" s="98"/>
      <c r="G123" s="98">
        <f t="shared" si="6"/>
        <v>0</v>
      </c>
      <c r="H123" s="132">
        <f t="shared" si="7"/>
        <v>0</v>
      </c>
      <c r="I123" s="132">
        <f t="shared" si="8"/>
        <v>0</v>
      </c>
      <c r="J123" s="360" t="e">
        <f t="shared" si="9"/>
        <v>#DIV/0!</v>
      </c>
      <c r="K123" s="97"/>
      <c r="L123" s="374">
        <f t="shared" si="10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126</v>
      </c>
      <c r="E124" s="98"/>
      <c r="F124" s="98"/>
      <c r="G124" s="98">
        <f t="shared" si="6"/>
        <v>0</v>
      </c>
      <c r="H124" s="132">
        <f t="shared" si="7"/>
        <v>0</v>
      </c>
      <c r="I124" s="132">
        <f t="shared" si="8"/>
        <v>0</v>
      </c>
      <c r="J124" s="360" t="e">
        <f t="shared" si="9"/>
        <v>#DIV/0!</v>
      </c>
      <c r="K124" s="97"/>
      <c r="L124" s="374">
        <f t="shared" si="10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126</v>
      </c>
      <c r="E125" s="98"/>
      <c r="F125" s="98"/>
      <c r="G125" s="98">
        <f t="shared" si="6"/>
        <v>0</v>
      </c>
      <c r="H125" s="132">
        <f t="shared" si="7"/>
        <v>0</v>
      </c>
      <c r="I125" s="132">
        <f t="shared" si="8"/>
        <v>0</v>
      </c>
      <c r="J125" s="360" t="e">
        <f t="shared" si="9"/>
        <v>#DIV/0!</v>
      </c>
      <c r="K125" s="97"/>
      <c r="L125" s="374">
        <f t="shared" si="10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126</v>
      </c>
      <c r="E126" s="98"/>
      <c r="F126" s="98"/>
      <c r="G126" s="98">
        <f t="shared" si="6"/>
        <v>0</v>
      </c>
      <c r="H126" s="132">
        <f t="shared" si="7"/>
        <v>0</v>
      </c>
      <c r="I126" s="132">
        <f t="shared" si="8"/>
        <v>0</v>
      </c>
      <c r="J126" s="360" t="e">
        <f t="shared" si="9"/>
        <v>#DIV/0!</v>
      </c>
      <c r="K126" s="97"/>
      <c r="L126" s="374">
        <f t="shared" si="10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126</v>
      </c>
      <c r="E127" s="98"/>
      <c r="F127" s="98"/>
      <c r="G127" s="98">
        <f t="shared" si="6"/>
        <v>0</v>
      </c>
      <c r="H127" s="132">
        <f t="shared" si="7"/>
        <v>0</v>
      </c>
      <c r="I127" s="132">
        <f t="shared" si="8"/>
        <v>0</v>
      </c>
      <c r="J127" s="360" t="e">
        <f t="shared" si="9"/>
        <v>#DIV/0!</v>
      </c>
      <c r="K127" s="97"/>
      <c r="L127" s="374">
        <f t="shared" si="10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126</v>
      </c>
      <c r="E128" s="98"/>
      <c r="F128" s="98"/>
      <c r="G128" s="98">
        <f t="shared" si="6"/>
        <v>0</v>
      </c>
      <c r="H128" s="132">
        <f t="shared" si="7"/>
        <v>0</v>
      </c>
      <c r="I128" s="132">
        <f t="shared" si="8"/>
        <v>0</v>
      </c>
      <c r="J128" s="360" t="e">
        <f t="shared" si="9"/>
        <v>#DIV/0!</v>
      </c>
      <c r="K128" s="97"/>
      <c r="L128" s="374">
        <f t="shared" si="10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126</v>
      </c>
      <c r="E129" s="98"/>
      <c r="F129" s="98"/>
      <c r="G129" s="98">
        <f t="shared" ref="G129:G192" si="11">F129-E129</f>
        <v>0</v>
      </c>
      <c r="H129" s="132">
        <f t="shared" ref="H129:H192" si="12">HOUR(G129)</f>
        <v>0</v>
      </c>
      <c r="I129" s="132">
        <f t="shared" ref="I129:I192" si="13">MINUTE(G129)</f>
        <v>0</v>
      </c>
      <c r="J129" s="360" t="e">
        <f t="shared" ref="J129:J192" si="14">L129/K129</f>
        <v>#DIV/0!</v>
      </c>
      <c r="K129" s="97"/>
      <c r="L129" s="374">
        <f t="shared" ref="L129:L192" si="15">((60*H129)+I129)*K129</f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126</v>
      </c>
      <c r="E130" s="98"/>
      <c r="F130" s="98"/>
      <c r="G130" s="98">
        <f t="shared" si="11"/>
        <v>0</v>
      </c>
      <c r="H130" s="132">
        <f t="shared" si="12"/>
        <v>0</v>
      </c>
      <c r="I130" s="132">
        <f t="shared" si="13"/>
        <v>0</v>
      </c>
      <c r="J130" s="360" t="e">
        <f t="shared" si="14"/>
        <v>#DIV/0!</v>
      </c>
      <c r="K130" s="97"/>
      <c r="L130" s="374">
        <f t="shared" si="15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126</v>
      </c>
      <c r="E131" s="98"/>
      <c r="F131" s="98"/>
      <c r="G131" s="98">
        <f t="shared" si="11"/>
        <v>0</v>
      </c>
      <c r="H131" s="132">
        <f t="shared" si="12"/>
        <v>0</v>
      </c>
      <c r="I131" s="132">
        <f t="shared" si="13"/>
        <v>0</v>
      </c>
      <c r="J131" s="360" t="e">
        <f t="shared" si="14"/>
        <v>#DIV/0!</v>
      </c>
      <c r="K131" s="97"/>
      <c r="L131" s="374">
        <f t="shared" si="15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126</v>
      </c>
      <c r="E132" s="98"/>
      <c r="F132" s="98"/>
      <c r="G132" s="98">
        <f t="shared" si="11"/>
        <v>0</v>
      </c>
      <c r="H132" s="132">
        <f t="shared" si="12"/>
        <v>0</v>
      </c>
      <c r="I132" s="132">
        <f t="shared" si="13"/>
        <v>0</v>
      </c>
      <c r="J132" s="360" t="e">
        <f t="shared" si="14"/>
        <v>#DIV/0!</v>
      </c>
      <c r="K132" s="97"/>
      <c r="L132" s="374">
        <f t="shared" si="15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126</v>
      </c>
      <c r="E133" s="98"/>
      <c r="F133" s="98"/>
      <c r="G133" s="98">
        <f t="shared" si="11"/>
        <v>0</v>
      </c>
      <c r="H133" s="132">
        <f t="shared" si="12"/>
        <v>0</v>
      </c>
      <c r="I133" s="132">
        <f t="shared" si="13"/>
        <v>0</v>
      </c>
      <c r="J133" s="360" t="e">
        <f t="shared" si="14"/>
        <v>#DIV/0!</v>
      </c>
      <c r="K133" s="97"/>
      <c r="L133" s="374">
        <f t="shared" si="15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126</v>
      </c>
      <c r="E134" s="98"/>
      <c r="F134" s="98"/>
      <c r="G134" s="98">
        <f t="shared" si="11"/>
        <v>0</v>
      </c>
      <c r="H134" s="132">
        <f t="shared" si="12"/>
        <v>0</v>
      </c>
      <c r="I134" s="132">
        <f t="shared" si="13"/>
        <v>0</v>
      </c>
      <c r="J134" s="360" t="e">
        <f t="shared" si="14"/>
        <v>#DIV/0!</v>
      </c>
      <c r="K134" s="97"/>
      <c r="L134" s="374">
        <f t="shared" si="15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126</v>
      </c>
      <c r="E135" s="98"/>
      <c r="F135" s="98"/>
      <c r="G135" s="98">
        <f t="shared" si="11"/>
        <v>0</v>
      </c>
      <c r="H135" s="132">
        <f t="shared" si="12"/>
        <v>0</v>
      </c>
      <c r="I135" s="132">
        <f t="shared" si="13"/>
        <v>0</v>
      </c>
      <c r="J135" s="360" t="e">
        <f t="shared" si="14"/>
        <v>#DIV/0!</v>
      </c>
      <c r="K135" s="97"/>
      <c r="L135" s="374">
        <f t="shared" si="15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126</v>
      </c>
      <c r="E136" s="98"/>
      <c r="F136" s="98"/>
      <c r="G136" s="98">
        <f t="shared" si="11"/>
        <v>0</v>
      </c>
      <c r="H136" s="132">
        <f t="shared" si="12"/>
        <v>0</v>
      </c>
      <c r="I136" s="132">
        <f t="shared" si="13"/>
        <v>0</v>
      </c>
      <c r="J136" s="360" t="e">
        <f t="shared" si="14"/>
        <v>#DIV/0!</v>
      </c>
      <c r="K136" s="97"/>
      <c r="L136" s="374">
        <f t="shared" si="15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126</v>
      </c>
      <c r="E137" s="98"/>
      <c r="F137" s="98"/>
      <c r="G137" s="98">
        <f t="shared" si="11"/>
        <v>0</v>
      </c>
      <c r="H137" s="132">
        <f t="shared" si="12"/>
        <v>0</v>
      </c>
      <c r="I137" s="132">
        <f t="shared" si="13"/>
        <v>0</v>
      </c>
      <c r="J137" s="360" t="e">
        <f t="shared" si="14"/>
        <v>#DIV/0!</v>
      </c>
      <c r="K137" s="97"/>
      <c r="L137" s="374">
        <f t="shared" si="15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126</v>
      </c>
      <c r="E138" s="98"/>
      <c r="F138" s="98"/>
      <c r="G138" s="98">
        <f t="shared" si="11"/>
        <v>0</v>
      </c>
      <c r="H138" s="132">
        <f t="shared" si="12"/>
        <v>0</v>
      </c>
      <c r="I138" s="132">
        <f t="shared" si="13"/>
        <v>0</v>
      </c>
      <c r="J138" s="360" t="e">
        <f t="shared" si="14"/>
        <v>#DIV/0!</v>
      </c>
      <c r="K138" s="97"/>
      <c r="L138" s="374">
        <f t="shared" si="15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126</v>
      </c>
      <c r="E139" s="98"/>
      <c r="F139" s="98"/>
      <c r="G139" s="98">
        <f t="shared" si="11"/>
        <v>0</v>
      </c>
      <c r="H139" s="132">
        <f t="shared" si="12"/>
        <v>0</v>
      </c>
      <c r="I139" s="132">
        <f t="shared" si="13"/>
        <v>0</v>
      </c>
      <c r="J139" s="360" t="e">
        <f t="shared" si="14"/>
        <v>#DIV/0!</v>
      </c>
      <c r="K139" s="97"/>
      <c r="L139" s="374">
        <f t="shared" si="15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126</v>
      </c>
      <c r="E140" s="98"/>
      <c r="F140" s="98"/>
      <c r="G140" s="98">
        <f t="shared" si="11"/>
        <v>0</v>
      </c>
      <c r="H140" s="132">
        <f t="shared" si="12"/>
        <v>0</v>
      </c>
      <c r="I140" s="132">
        <f t="shared" si="13"/>
        <v>0</v>
      </c>
      <c r="J140" s="360" t="e">
        <f t="shared" si="14"/>
        <v>#DIV/0!</v>
      </c>
      <c r="K140" s="97"/>
      <c r="L140" s="374">
        <f t="shared" si="15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126</v>
      </c>
      <c r="E141" s="98"/>
      <c r="F141" s="98"/>
      <c r="G141" s="98">
        <f t="shared" si="11"/>
        <v>0</v>
      </c>
      <c r="H141" s="132">
        <f t="shared" si="12"/>
        <v>0</v>
      </c>
      <c r="I141" s="132">
        <f t="shared" si="13"/>
        <v>0</v>
      </c>
      <c r="J141" s="360" t="e">
        <f t="shared" si="14"/>
        <v>#DIV/0!</v>
      </c>
      <c r="K141" s="97"/>
      <c r="L141" s="374">
        <f t="shared" si="15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126</v>
      </c>
      <c r="E142" s="98"/>
      <c r="F142" s="98"/>
      <c r="G142" s="98">
        <f t="shared" si="11"/>
        <v>0</v>
      </c>
      <c r="H142" s="132">
        <f t="shared" si="12"/>
        <v>0</v>
      </c>
      <c r="I142" s="132">
        <f t="shared" si="13"/>
        <v>0</v>
      </c>
      <c r="J142" s="360" t="e">
        <f t="shared" si="14"/>
        <v>#DIV/0!</v>
      </c>
      <c r="K142" s="97"/>
      <c r="L142" s="374">
        <f t="shared" si="15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126</v>
      </c>
      <c r="E143" s="98"/>
      <c r="F143" s="98"/>
      <c r="G143" s="98">
        <f t="shared" si="11"/>
        <v>0</v>
      </c>
      <c r="H143" s="132">
        <f t="shared" si="12"/>
        <v>0</v>
      </c>
      <c r="I143" s="132">
        <f t="shared" si="13"/>
        <v>0</v>
      </c>
      <c r="J143" s="360" t="e">
        <f t="shared" si="14"/>
        <v>#DIV/0!</v>
      </c>
      <c r="K143" s="97"/>
      <c r="L143" s="374">
        <f t="shared" si="15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126</v>
      </c>
      <c r="E144" s="98"/>
      <c r="F144" s="98"/>
      <c r="G144" s="98">
        <f t="shared" si="11"/>
        <v>0</v>
      </c>
      <c r="H144" s="132">
        <f t="shared" si="12"/>
        <v>0</v>
      </c>
      <c r="I144" s="132">
        <f t="shared" si="13"/>
        <v>0</v>
      </c>
      <c r="J144" s="360" t="e">
        <f t="shared" si="14"/>
        <v>#DIV/0!</v>
      </c>
      <c r="K144" s="97"/>
      <c r="L144" s="374">
        <f t="shared" si="15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126</v>
      </c>
      <c r="E145" s="98"/>
      <c r="F145" s="98"/>
      <c r="G145" s="98">
        <f t="shared" si="11"/>
        <v>0</v>
      </c>
      <c r="H145" s="132">
        <f t="shared" si="12"/>
        <v>0</v>
      </c>
      <c r="I145" s="132">
        <f t="shared" si="13"/>
        <v>0</v>
      </c>
      <c r="J145" s="360" t="e">
        <f t="shared" si="14"/>
        <v>#DIV/0!</v>
      </c>
      <c r="K145" s="97"/>
      <c r="L145" s="374">
        <f t="shared" si="15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126</v>
      </c>
      <c r="E146" s="98"/>
      <c r="F146" s="98"/>
      <c r="G146" s="98">
        <f t="shared" si="11"/>
        <v>0</v>
      </c>
      <c r="H146" s="132">
        <f t="shared" si="12"/>
        <v>0</v>
      </c>
      <c r="I146" s="132">
        <f t="shared" si="13"/>
        <v>0</v>
      </c>
      <c r="J146" s="360" t="e">
        <f t="shared" si="14"/>
        <v>#DIV/0!</v>
      </c>
      <c r="K146" s="97"/>
      <c r="L146" s="374">
        <f t="shared" si="15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126</v>
      </c>
      <c r="E147" s="98"/>
      <c r="F147" s="98"/>
      <c r="G147" s="98">
        <f t="shared" si="11"/>
        <v>0</v>
      </c>
      <c r="H147" s="132">
        <f t="shared" si="12"/>
        <v>0</v>
      </c>
      <c r="I147" s="132">
        <f t="shared" si="13"/>
        <v>0</v>
      </c>
      <c r="J147" s="360" t="e">
        <f t="shared" si="14"/>
        <v>#DIV/0!</v>
      </c>
      <c r="K147" s="97"/>
      <c r="L147" s="374">
        <f t="shared" si="15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126</v>
      </c>
      <c r="E148" s="98"/>
      <c r="F148" s="98"/>
      <c r="G148" s="98">
        <f t="shared" si="11"/>
        <v>0</v>
      </c>
      <c r="H148" s="132">
        <f t="shared" si="12"/>
        <v>0</v>
      </c>
      <c r="I148" s="132">
        <f t="shared" si="13"/>
        <v>0</v>
      </c>
      <c r="J148" s="360" t="e">
        <f t="shared" si="14"/>
        <v>#DIV/0!</v>
      </c>
      <c r="K148" s="97"/>
      <c r="L148" s="374">
        <f t="shared" si="15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126</v>
      </c>
      <c r="E149" s="98"/>
      <c r="F149" s="98"/>
      <c r="G149" s="98">
        <f t="shared" si="11"/>
        <v>0</v>
      </c>
      <c r="H149" s="132">
        <f t="shared" si="12"/>
        <v>0</v>
      </c>
      <c r="I149" s="132">
        <f t="shared" si="13"/>
        <v>0</v>
      </c>
      <c r="J149" s="360" t="e">
        <f t="shared" si="14"/>
        <v>#DIV/0!</v>
      </c>
      <c r="K149" s="97"/>
      <c r="L149" s="374">
        <f t="shared" si="15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126</v>
      </c>
      <c r="E150" s="98"/>
      <c r="F150" s="98"/>
      <c r="G150" s="98">
        <f t="shared" si="11"/>
        <v>0</v>
      </c>
      <c r="H150" s="132">
        <f t="shared" si="12"/>
        <v>0</v>
      </c>
      <c r="I150" s="132">
        <f t="shared" si="13"/>
        <v>0</v>
      </c>
      <c r="J150" s="360" t="e">
        <f t="shared" si="14"/>
        <v>#DIV/0!</v>
      </c>
      <c r="K150" s="97"/>
      <c r="L150" s="374">
        <f t="shared" si="15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126</v>
      </c>
      <c r="E151" s="98"/>
      <c r="F151" s="98"/>
      <c r="G151" s="98">
        <f t="shared" si="11"/>
        <v>0</v>
      </c>
      <c r="H151" s="132">
        <f t="shared" si="12"/>
        <v>0</v>
      </c>
      <c r="I151" s="132">
        <f t="shared" si="13"/>
        <v>0</v>
      </c>
      <c r="J151" s="360" t="e">
        <f t="shared" si="14"/>
        <v>#DIV/0!</v>
      </c>
      <c r="K151" s="97"/>
      <c r="L151" s="374">
        <f t="shared" si="15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126</v>
      </c>
      <c r="E152" s="98"/>
      <c r="F152" s="98"/>
      <c r="G152" s="98">
        <f t="shared" si="11"/>
        <v>0</v>
      </c>
      <c r="H152" s="132">
        <f t="shared" si="12"/>
        <v>0</v>
      </c>
      <c r="I152" s="132">
        <f t="shared" si="13"/>
        <v>0</v>
      </c>
      <c r="J152" s="360" t="e">
        <f t="shared" si="14"/>
        <v>#DIV/0!</v>
      </c>
      <c r="K152" s="97"/>
      <c r="L152" s="374">
        <f t="shared" si="15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126</v>
      </c>
      <c r="E153" s="98"/>
      <c r="F153" s="98"/>
      <c r="G153" s="98">
        <f t="shared" si="11"/>
        <v>0</v>
      </c>
      <c r="H153" s="132">
        <f t="shared" si="12"/>
        <v>0</v>
      </c>
      <c r="I153" s="132">
        <f t="shared" si="13"/>
        <v>0</v>
      </c>
      <c r="J153" s="360" t="e">
        <f t="shared" si="14"/>
        <v>#DIV/0!</v>
      </c>
      <c r="K153" s="97"/>
      <c r="L153" s="374">
        <f t="shared" si="15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126</v>
      </c>
      <c r="E154" s="98"/>
      <c r="F154" s="98"/>
      <c r="G154" s="98">
        <f t="shared" si="11"/>
        <v>0</v>
      </c>
      <c r="H154" s="132">
        <f t="shared" si="12"/>
        <v>0</v>
      </c>
      <c r="I154" s="132">
        <f t="shared" si="13"/>
        <v>0</v>
      </c>
      <c r="J154" s="360" t="e">
        <f t="shared" si="14"/>
        <v>#DIV/0!</v>
      </c>
      <c r="K154" s="97"/>
      <c r="L154" s="374">
        <f t="shared" si="15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126</v>
      </c>
      <c r="E155" s="98"/>
      <c r="F155" s="98"/>
      <c r="G155" s="98">
        <f t="shared" si="11"/>
        <v>0</v>
      </c>
      <c r="H155" s="132">
        <f t="shared" si="12"/>
        <v>0</v>
      </c>
      <c r="I155" s="132">
        <f t="shared" si="13"/>
        <v>0</v>
      </c>
      <c r="J155" s="360" t="e">
        <f t="shared" si="14"/>
        <v>#DIV/0!</v>
      </c>
      <c r="K155" s="97"/>
      <c r="L155" s="374">
        <f t="shared" si="15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126</v>
      </c>
      <c r="E156" s="98"/>
      <c r="F156" s="98"/>
      <c r="G156" s="98">
        <f t="shared" si="11"/>
        <v>0</v>
      </c>
      <c r="H156" s="132">
        <f t="shared" si="12"/>
        <v>0</v>
      </c>
      <c r="I156" s="132">
        <f t="shared" si="13"/>
        <v>0</v>
      </c>
      <c r="J156" s="360" t="e">
        <f t="shared" si="14"/>
        <v>#DIV/0!</v>
      </c>
      <c r="K156" s="97"/>
      <c r="L156" s="374">
        <f t="shared" si="15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126</v>
      </c>
      <c r="E157" s="98"/>
      <c r="F157" s="98"/>
      <c r="G157" s="98">
        <f t="shared" si="11"/>
        <v>0</v>
      </c>
      <c r="H157" s="132">
        <f t="shared" si="12"/>
        <v>0</v>
      </c>
      <c r="I157" s="132">
        <f t="shared" si="13"/>
        <v>0</v>
      </c>
      <c r="J157" s="360" t="e">
        <f t="shared" si="14"/>
        <v>#DIV/0!</v>
      </c>
      <c r="K157" s="97"/>
      <c r="L157" s="374">
        <f t="shared" si="15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126</v>
      </c>
      <c r="E158" s="98"/>
      <c r="F158" s="98"/>
      <c r="G158" s="98">
        <f t="shared" si="11"/>
        <v>0</v>
      </c>
      <c r="H158" s="132">
        <f t="shared" si="12"/>
        <v>0</v>
      </c>
      <c r="I158" s="132">
        <f t="shared" si="13"/>
        <v>0</v>
      </c>
      <c r="J158" s="360" t="e">
        <f t="shared" si="14"/>
        <v>#DIV/0!</v>
      </c>
      <c r="K158" s="97"/>
      <c r="L158" s="374">
        <f t="shared" si="15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126</v>
      </c>
      <c r="E159" s="98"/>
      <c r="F159" s="98"/>
      <c r="G159" s="98">
        <f t="shared" si="11"/>
        <v>0</v>
      </c>
      <c r="H159" s="132">
        <f t="shared" si="12"/>
        <v>0</v>
      </c>
      <c r="I159" s="132">
        <f t="shared" si="13"/>
        <v>0</v>
      </c>
      <c r="J159" s="360" t="e">
        <f t="shared" si="14"/>
        <v>#DIV/0!</v>
      </c>
      <c r="K159" s="97"/>
      <c r="L159" s="374">
        <f t="shared" si="15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126</v>
      </c>
      <c r="E160" s="98"/>
      <c r="F160" s="98"/>
      <c r="G160" s="98">
        <f t="shared" si="11"/>
        <v>0</v>
      </c>
      <c r="H160" s="132">
        <f t="shared" si="12"/>
        <v>0</v>
      </c>
      <c r="I160" s="132">
        <f t="shared" si="13"/>
        <v>0</v>
      </c>
      <c r="J160" s="360" t="e">
        <f t="shared" si="14"/>
        <v>#DIV/0!</v>
      </c>
      <c r="K160" s="97"/>
      <c r="L160" s="374">
        <f t="shared" si="15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126</v>
      </c>
      <c r="E161" s="98"/>
      <c r="F161" s="98"/>
      <c r="G161" s="98">
        <f t="shared" si="11"/>
        <v>0</v>
      </c>
      <c r="H161" s="132">
        <f t="shared" si="12"/>
        <v>0</v>
      </c>
      <c r="I161" s="132">
        <f t="shared" si="13"/>
        <v>0</v>
      </c>
      <c r="J161" s="360" t="e">
        <f t="shared" si="14"/>
        <v>#DIV/0!</v>
      </c>
      <c r="K161" s="97"/>
      <c r="L161" s="374">
        <f t="shared" si="15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126</v>
      </c>
      <c r="E162" s="98"/>
      <c r="F162" s="98"/>
      <c r="G162" s="98">
        <f t="shared" si="11"/>
        <v>0</v>
      </c>
      <c r="H162" s="132">
        <f t="shared" si="12"/>
        <v>0</v>
      </c>
      <c r="I162" s="132">
        <f t="shared" si="13"/>
        <v>0</v>
      </c>
      <c r="J162" s="360" t="e">
        <f t="shared" si="14"/>
        <v>#DIV/0!</v>
      </c>
      <c r="K162" s="97"/>
      <c r="L162" s="374">
        <f t="shared" si="15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126</v>
      </c>
      <c r="E163" s="98"/>
      <c r="F163" s="98"/>
      <c r="G163" s="98">
        <f t="shared" si="11"/>
        <v>0</v>
      </c>
      <c r="H163" s="132">
        <f t="shared" si="12"/>
        <v>0</v>
      </c>
      <c r="I163" s="132">
        <f t="shared" si="13"/>
        <v>0</v>
      </c>
      <c r="J163" s="360" t="e">
        <f t="shared" si="14"/>
        <v>#DIV/0!</v>
      </c>
      <c r="K163" s="97"/>
      <c r="L163" s="374">
        <f t="shared" si="15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126</v>
      </c>
      <c r="E164" s="98"/>
      <c r="F164" s="98"/>
      <c r="G164" s="98">
        <f t="shared" si="11"/>
        <v>0</v>
      </c>
      <c r="H164" s="132">
        <f t="shared" si="12"/>
        <v>0</v>
      </c>
      <c r="I164" s="132">
        <f t="shared" si="13"/>
        <v>0</v>
      </c>
      <c r="J164" s="360" t="e">
        <f t="shared" si="14"/>
        <v>#DIV/0!</v>
      </c>
      <c r="K164" s="97"/>
      <c r="L164" s="374">
        <f t="shared" si="15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126</v>
      </c>
      <c r="E165" s="98"/>
      <c r="F165" s="98"/>
      <c r="G165" s="98">
        <f t="shared" si="11"/>
        <v>0</v>
      </c>
      <c r="H165" s="132">
        <f t="shared" si="12"/>
        <v>0</v>
      </c>
      <c r="I165" s="132">
        <f t="shared" si="13"/>
        <v>0</v>
      </c>
      <c r="J165" s="360" t="e">
        <f t="shared" si="14"/>
        <v>#DIV/0!</v>
      </c>
      <c r="K165" s="97"/>
      <c r="L165" s="374">
        <f t="shared" si="15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126</v>
      </c>
      <c r="E166" s="98"/>
      <c r="F166" s="98"/>
      <c r="G166" s="98">
        <f t="shared" si="11"/>
        <v>0</v>
      </c>
      <c r="H166" s="132">
        <f t="shared" si="12"/>
        <v>0</v>
      </c>
      <c r="I166" s="132">
        <f t="shared" si="13"/>
        <v>0</v>
      </c>
      <c r="J166" s="360" t="e">
        <f t="shared" si="14"/>
        <v>#DIV/0!</v>
      </c>
      <c r="K166" s="97"/>
      <c r="L166" s="374">
        <f t="shared" si="15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126</v>
      </c>
      <c r="E167" s="98"/>
      <c r="F167" s="98"/>
      <c r="G167" s="98">
        <f t="shared" si="11"/>
        <v>0</v>
      </c>
      <c r="H167" s="132">
        <f t="shared" si="12"/>
        <v>0</v>
      </c>
      <c r="I167" s="132">
        <f t="shared" si="13"/>
        <v>0</v>
      </c>
      <c r="J167" s="360" t="e">
        <f t="shared" si="14"/>
        <v>#DIV/0!</v>
      </c>
      <c r="K167" s="97"/>
      <c r="L167" s="374">
        <f t="shared" si="15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126</v>
      </c>
      <c r="E168" s="98"/>
      <c r="F168" s="98"/>
      <c r="G168" s="98">
        <f t="shared" si="11"/>
        <v>0</v>
      </c>
      <c r="H168" s="132">
        <f t="shared" si="12"/>
        <v>0</v>
      </c>
      <c r="I168" s="132">
        <f t="shared" si="13"/>
        <v>0</v>
      </c>
      <c r="J168" s="360" t="e">
        <f t="shared" si="14"/>
        <v>#DIV/0!</v>
      </c>
      <c r="K168" s="97"/>
      <c r="L168" s="374">
        <f t="shared" si="15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126</v>
      </c>
      <c r="E169" s="98"/>
      <c r="F169" s="98"/>
      <c r="G169" s="98">
        <f t="shared" si="11"/>
        <v>0</v>
      </c>
      <c r="H169" s="132">
        <f t="shared" si="12"/>
        <v>0</v>
      </c>
      <c r="I169" s="132">
        <f t="shared" si="13"/>
        <v>0</v>
      </c>
      <c r="J169" s="360" t="e">
        <f t="shared" si="14"/>
        <v>#DIV/0!</v>
      </c>
      <c r="K169" s="97"/>
      <c r="L169" s="374">
        <f t="shared" si="15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126</v>
      </c>
      <c r="E170" s="98"/>
      <c r="F170" s="98"/>
      <c r="G170" s="98">
        <f t="shared" si="11"/>
        <v>0</v>
      </c>
      <c r="H170" s="132">
        <f t="shared" si="12"/>
        <v>0</v>
      </c>
      <c r="I170" s="132">
        <f t="shared" si="13"/>
        <v>0</v>
      </c>
      <c r="J170" s="360" t="e">
        <f t="shared" si="14"/>
        <v>#DIV/0!</v>
      </c>
      <c r="K170" s="97"/>
      <c r="L170" s="374">
        <f t="shared" si="15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126</v>
      </c>
      <c r="E171" s="98"/>
      <c r="F171" s="98"/>
      <c r="G171" s="98">
        <f t="shared" si="11"/>
        <v>0</v>
      </c>
      <c r="H171" s="132">
        <f t="shared" si="12"/>
        <v>0</v>
      </c>
      <c r="I171" s="132">
        <f t="shared" si="13"/>
        <v>0</v>
      </c>
      <c r="J171" s="360" t="e">
        <f t="shared" si="14"/>
        <v>#DIV/0!</v>
      </c>
      <c r="K171" s="97"/>
      <c r="L171" s="374">
        <f t="shared" si="15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126</v>
      </c>
      <c r="E172" s="98"/>
      <c r="F172" s="98"/>
      <c r="G172" s="98">
        <f t="shared" si="11"/>
        <v>0</v>
      </c>
      <c r="H172" s="132">
        <f t="shared" si="12"/>
        <v>0</v>
      </c>
      <c r="I172" s="132">
        <f t="shared" si="13"/>
        <v>0</v>
      </c>
      <c r="J172" s="360" t="e">
        <f t="shared" si="14"/>
        <v>#DIV/0!</v>
      </c>
      <c r="K172" s="97"/>
      <c r="L172" s="374">
        <f t="shared" si="15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126</v>
      </c>
      <c r="E173" s="98"/>
      <c r="F173" s="98"/>
      <c r="G173" s="98">
        <f t="shared" si="11"/>
        <v>0</v>
      </c>
      <c r="H173" s="132">
        <f t="shared" si="12"/>
        <v>0</v>
      </c>
      <c r="I173" s="132">
        <f t="shared" si="13"/>
        <v>0</v>
      </c>
      <c r="J173" s="360" t="e">
        <f t="shared" si="14"/>
        <v>#DIV/0!</v>
      </c>
      <c r="K173" s="97"/>
      <c r="L173" s="374">
        <f t="shared" si="15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126</v>
      </c>
      <c r="E174" s="98"/>
      <c r="F174" s="98"/>
      <c r="G174" s="98">
        <f t="shared" si="11"/>
        <v>0</v>
      </c>
      <c r="H174" s="132">
        <f t="shared" si="12"/>
        <v>0</v>
      </c>
      <c r="I174" s="132">
        <f t="shared" si="13"/>
        <v>0</v>
      </c>
      <c r="J174" s="360" t="e">
        <f t="shared" si="14"/>
        <v>#DIV/0!</v>
      </c>
      <c r="K174" s="97"/>
      <c r="L174" s="374">
        <f t="shared" si="15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126</v>
      </c>
      <c r="E175" s="98"/>
      <c r="F175" s="98"/>
      <c r="G175" s="98">
        <f t="shared" si="11"/>
        <v>0</v>
      </c>
      <c r="H175" s="132">
        <f t="shared" si="12"/>
        <v>0</v>
      </c>
      <c r="I175" s="132">
        <f t="shared" si="13"/>
        <v>0</v>
      </c>
      <c r="J175" s="360" t="e">
        <f t="shared" si="14"/>
        <v>#DIV/0!</v>
      </c>
      <c r="K175" s="97"/>
      <c r="L175" s="374">
        <f t="shared" si="15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126</v>
      </c>
      <c r="E176" s="98"/>
      <c r="F176" s="98"/>
      <c r="G176" s="98">
        <f t="shared" si="11"/>
        <v>0</v>
      </c>
      <c r="H176" s="132">
        <f t="shared" si="12"/>
        <v>0</v>
      </c>
      <c r="I176" s="132">
        <f t="shared" si="13"/>
        <v>0</v>
      </c>
      <c r="J176" s="360" t="e">
        <f t="shared" si="14"/>
        <v>#DIV/0!</v>
      </c>
      <c r="K176" s="97"/>
      <c r="L176" s="374">
        <f t="shared" si="15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126</v>
      </c>
      <c r="E177" s="98"/>
      <c r="F177" s="98"/>
      <c r="G177" s="98">
        <f t="shared" si="11"/>
        <v>0</v>
      </c>
      <c r="H177" s="132">
        <f t="shared" si="12"/>
        <v>0</v>
      </c>
      <c r="I177" s="132">
        <f t="shared" si="13"/>
        <v>0</v>
      </c>
      <c r="J177" s="360" t="e">
        <f t="shared" si="14"/>
        <v>#DIV/0!</v>
      </c>
      <c r="K177" s="97"/>
      <c r="L177" s="374">
        <f t="shared" si="15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126</v>
      </c>
      <c r="E178" s="98"/>
      <c r="F178" s="98"/>
      <c r="G178" s="98">
        <f t="shared" si="11"/>
        <v>0</v>
      </c>
      <c r="H178" s="132">
        <f t="shared" si="12"/>
        <v>0</v>
      </c>
      <c r="I178" s="132">
        <f t="shared" si="13"/>
        <v>0</v>
      </c>
      <c r="J178" s="360" t="e">
        <f t="shared" si="14"/>
        <v>#DIV/0!</v>
      </c>
      <c r="K178" s="97"/>
      <c r="L178" s="374">
        <f t="shared" si="15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126</v>
      </c>
      <c r="E179" s="98"/>
      <c r="F179" s="98"/>
      <c r="G179" s="98">
        <f t="shared" si="11"/>
        <v>0</v>
      </c>
      <c r="H179" s="132">
        <f t="shared" si="12"/>
        <v>0</v>
      </c>
      <c r="I179" s="132">
        <f t="shared" si="13"/>
        <v>0</v>
      </c>
      <c r="J179" s="360" t="e">
        <f t="shared" si="14"/>
        <v>#DIV/0!</v>
      </c>
      <c r="K179" s="97"/>
      <c r="L179" s="374">
        <f t="shared" si="15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126</v>
      </c>
      <c r="E180" s="98"/>
      <c r="F180" s="98"/>
      <c r="G180" s="98">
        <f t="shared" si="11"/>
        <v>0</v>
      </c>
      <c r="H180" s="132">
        <f t="shared" si="12"/>
        <v>0</v>
      </c>
      <c r="I180" s="132">
        <f t="shared" si="13"/>
        <v>0</v>
      </c>
      <c r="J180" s="360" t="e">
        <f t="shared" si="14"/>
        <v>#DIV/0!</v>
      </c>
      <c r="K180" s="97"/>
      <c r="L180" s="374">
        <f t="shared" si="15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126</v>
      </c>
      <c r="E181" s="98"/>
      <c r="F181" s="98"/>
      <c r="G181" s="98">
        <f t="shared" si="11"/>
        <v>0</v>
      </c>
      <c r="H181" s="132">
        <f t="shared" si="12"/>
        <v>0</v>
      </c>
      <c r="I181" s="132">
        <f t="shared" si="13"/>
        <v>0</v>
      </c>
      <c r="J181" s="360" t="e">
        <f t="shared" si="14"/>
        <v>#DIV/0!</v>
      </c>
      <c r="K181" s="97"/>
      <c r="L181" s="374">
        <f t="shared" si="15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126</v>
      </c>
      <c r="E182" s="98"/>
      <c r="F182" s="98"/>
      <c r="G182" s="98">
        <f t="shared" si="11"/>
        <v>0</v>
      </c>
      <c r="H182" s="132">
        <f t="shared" si="12"/>
        <v>0</v>
      </c>
      <c r="I182" s="132">
        <f t="shared" si="13"/>
        <v>0</v>
      </c>
      <c r="J182" s="360" t="e">
        <f t="shared" si="14"/>
        <v>#DIV/0!</v>
      </c>
      <c r="K182" s="97"/>
      <c r="L182" s="374">
        <f t="shared" si="15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126</v>
      </c>
      <c r="E183" s="98"/>
      <c r="F183" s="98"/>
      <c r="G183" s="98">
        <f t="shared" si="11"/>
        <v>0</v>
      </c>
      <c r="H183" s="132">
        <f t="shared" si="12"/>
        <v>0</v>
      </c>
      <c r="I183" s="132">
        <f t="shared" si="13"/>
        <v>0</v>
      </c>
      <c r="J183" s="360" t="e">
        <f t="shared" si="14"/>
        <v>#DIV/0!</v>
      </c>
      <c r="K183" s="97"/>
      <c r="L183" s="374">
        <f t="shared" si="15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126</v>
      </c>
      <c r="E184" s="98"/>
      <c r="F184" s="98"/>
      <c r="G184" s="98">
        <f t="shared" si="11"/>
        <v>0</v>
      </c>
      <c r="H184" s="132">
        <f t="shared" si="12"/>
        <v>0</v>
      </c>
      <c r="I184" s="132">
        <f t="shared" si="13"/>
        <v>0</v>
      </c>
      <c r="J184" s="360" t="e">
        <f t="shared" si="14"/>
        <v>#DIV/0!</v>
      </c>
      <c r="K184" s="97"/>
      <c r="L184" s="374">
        <f t="shared" si="15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126</v>
      </c>
      <c r="E185" s="98"/>
      <c r="F185" s="98"/>
      <c r="G185" s="98">
        <f t="shared" si="11"/>
        <v>0</v>
      </c>
      <c r="H185" s="132">
        <f t="shared" si="12"/>
        <v>0</v>
      </c>
      <c r="I185" s="132">
        <f t="shared" si="13"/>
        <v>0</v>
      </c>
      <c r="J185" s="360" t="e">
        <f t="shared" si="14"/>
        <v>#DIV/0!</v>
      </c>
      <c r="K185" s="97"/>
      <c r="L185" s="374">
        <f t="shared" si="15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126</v>
      </c>
      <c r="E186" s="98"/>
      <c r="F186" s="98"/>
      <c r="G186" s="98">
        <f t="shared" si="11"/>
        <v>0</v>
      </c>
      <c r="H186" s="132">
        <f t="shared" si="12"/>
        <v>0</v>
      </c>
      <c r="I186" s="132">
        <f t="shared" si="13"/>
        <v>0</v>
      </c>
      <c r="J186" s="360" t="e">
        <f t="shared" si="14"/>
        <v>#DIV/0!</v>
      </c>
      <c r="K186" s="97"/>
      <c r="L186" s="374">
        <f t="shared" si="15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126</v>
      </c>
      <c r="E187" s="98"/>
      <c r="F187" s="98"/>
      <c r="G187" s="98">
        <f t="shared" si="11"/>
        <v>0</v>
      </c>
      <c r="H187" s="132">
        <f t="shared" si="12"/>
        <v>0</v>
      </c>
      <c r="I187" s="132">
        <f t="shared" si="13"/>
        <v>0</v>
      </c>
      <c r="J187" s="360" t="e">
        <f t="shared" si="14"/>
        <v>#DIV/0!</v>
      </c>
      <c r="K187" s="97"/>
      <c r="L187" s="374">
        <f t="shared" si="15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126</v>
      </c>
      <c r="E188" s="98"/>
      <c r="F188" s="98"/>
      <c r="G188" s="98">
        <f t="shared" si="11"/>
        <v>0</v>
      </c>
      <c r="H188" s="132">
        <f t="shared" si="12"/>
        <v>0</v>
      </c>
      <c r="I188" s="132">
        <f t="shared" si="13"/>
        <v>0</v>
      </c>
      <c r="J188" s="360" t="e">
        <f t="shared" si="14"/>
        <v>#DIV/0!</v>
      </c>
      <c r="K188" s="97"/>
      <c r="L188" s="374">
        <f t="shared" si="15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126</v>
      </c>
      <c r="E189" s="98"/>
      <c r="F189" s="98"/>
      <c r="G189" s="98">
        <f t="shared" si="11"/>
        <v>0</v>
      </c>
      <c r="H189" s="132">
        <f t="shared" si="12"/>
        <v>0</v>
      </c>
      <c r="I189" s="132">
        <f t="shared" si="13"/>
        <v>0</v>
      </c>
      <c r="J189" s="360" t="e">
        <f t="shared" si="14"/>
        <v>#DIV/0!</v>
      </c>
      <c r="K189" s="97"/>
      <c r="L189" s="374">
        <f t="shared" si="15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126</v>
      </c>
      <c r="E190" s="98"/>
      <c r="F190" s="98"/>
      <c r="G190" s="98">
        <f t="shared" si="11"/>
        <v>0</v>
      </c>
      <c r="H190" s="132">
        <f t="shared" si="12"/>
        <v>0</v>
      </c>
      <c r="I190" s="132">
        <f t="shared" si="13"/>
        <v>0</v>
      </c>
      <c r="J190" s="360" t="e">
        <f t="shared" si="14"/>
        <v>#DIV/0!</v>
      </c>
      <c r="K190" s="97"/>
      <c r="L190" s="374">
        <f t="shared" si="15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126</v>
      </c>
      <c r="E191" s="98"/>
      <c r="F191" s="98"/>
      <c r="G191" s="98">
        <f t="shared" si="11"/>
        <v>0</v>
      </c>
      <c r="H191" s="132">
        <f t="shared" si="12"/>
        <v>0</v>
      </c>
      <c r="I191" s="132">
        <f t="shared" si="13"/>
        <v>0</v>
      </c>
      <c r="J191" s="360" t="e">
        <f t="shared" si="14"/>
        <v>#DIV/0!</v>
      </c>
      <c r="K191" s="97"/>
      <c r="L191" s="374">
        <f t="shared" si="15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126</v>
      </c>
      <c r="E192" s="98"/>
      <c r="F192" s="98"/>
      <c r="G192" s="98">
        <f t="shared" si="11"/>
        <v>0</v>
      </c>
      <c r="H192" s="132">
        <f t="shared" si="12"/>
        <v>0</v>
      </c>
      <c r="I192" s="132">
        <f t="shared" si="13"/>
        <v>0</v>
      </c>
      <c r="J192" s="360" t="e">
        <f t="shared" si="14"/>
        <v>#DIV/0!</v>
      </c>
      <c r="K192" s="97"/>
      <c r="L192" s="374">
        <f t="shared" si="15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126</v>
      </c>
      <c r="E193" s="98"/>
      <c r="F193" s="98"/>
      <c r="G193" s="98">
        <f t="shared" ref="G193:G239" si="16">F193-E193</f>
        <v>0</v>
      </c>
      <c r="H193" s="132">
        <f t="shared" ref="H193:H239" si="17">HOUR(G193)</f>
        <v>0</v>
      </c>
      <c r="I193" s="132">
        <f t="shared" ref="I193:I239" si="18">MINUTE(G193)</f>
        <v>0</v>
      </c>
      <c r="J193" s="360" t="e">
        <f t="shared" ref="J193:J239" si="19">L193/K193</f>
        <v>#DIV/0!</v>
      </c>
      <c r="K193" s="97"/>
      <c r="L193" s="374">
        <f t="shared" ref="L193:L239" si="20">((60*H193)+I193)*K193</f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126</v>
      </c>
      <c r="E194" s="98"/>
      <c r="F194" s="98"/>
      <c r="G194" s="98">
        <f t="shared" si="16"/>
        <v>0</v>
      </c>
      <c r="H194" s="132">
        <f t="shared" si="17"/>
        <v>0</v>
      </c>
      <c r="I194" s="132">
        <f t="shared" si="18"/>
        <v>0</v>
      </c>
      <c r="J194" s="360" t="e">
        <f t="shared" si="19"/>
        <v>#DIV/0!</v>
      </c>
      <c r="K194" s="97"/>
      <c r="L194" s="374">
        <f t="shared" si="20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126</v>
      </c>
      <c r="E195" s="98"/>
      <c r="F195" s="98"/>
      <c r="G195" s="98">
        <f t="shared" si="16"/>
        <v>0</v>
      </c>
      <c r="H195" s="132">
        <f t="shared" si="17"/>
        <v>0</v>
      </c>
      <c r="I195" s="132">
        <f t="shared" si="18"/>
        <v>0</v>
      </c>
      <c r="J195" s="360" t="e">
        <f t="shared" si="19"/>
        <v>#DIV/0!</v>
      </c>
      <c r="K195" s="97"/>
      <c r="L195" s="374">
        <f t="shared" si="20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126</v>
      </c>
      <c r="E196" s="98"/>
      <c r="F196" s="98"/>
      <c r="G196" s="98">
        <f t="shared" si="16"/>
        <v>0</v>
      </c>
      <c r="H196" s="132">
        <f t="shared" si="17"/>
        <v>0</v>
      </c>
      <c r="I196" s="132">
        <f t="shared" si="18"/>
        <v>0</v>
      </c>
      <c r="J196" s="360" t="e">
        <f t="shared" si="19"/>
        <v>#DIV/0!</v>
      </c>
      <c r="K196" s="97"/>
      <c r="L196" s="374">
        <f t="shared" si="20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126</v>
      </c>
      <c r="E197" s="98"/>
      <c r="F197" s="98"/>
      <c r="G197" s="98">
        <f t="shared" si="16"/>
        <v>0</v>
      </c>
      <c r="H197" s="132">
        <f t="shared" si="17"/>
        <v>0</v>
      </c>
      <c r="I197" s="132">
        <f t="shared" si="18"/>
        <v>0</v>
      </c>
      <c r="J197" s="360" t="e">
        <f t="shared" si="19"/>
        <v>#DIV/0!</v>
      </c>
      <c r="K197" s="97"/>
      <c r="L197" s="374">
        <f t="shared" si="20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126</v>
      </c>
      <c r="E198" s="98"/>
      <c r="F198" s="98"/>
      <c r="G198" s="98">
        <f t="shared" si="16"/>
        <v>0</v>
      </c>
      <c r="H198" s="132">
        <f t="shared" si="17"/>
        <v>0</v>
      </c>
      <c r="I198" s="132">
        <f t="shared" si="18"/>
        <v>0</v>
      </c>
      <c r="J198" s="360" t="e">
        <f t="shared" si="19"/>
        <v>#DIV/0!</v>
      </c>
      <c r="K198" s="97"/>
      <c r="L198" s="374">
        <f t="shared" si="20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126</v>
      </c>
      <c r="E199" s="98"/>
      <c r="F199" s="98"/>
      <c r="G199" s="98">
        <f t="shared" si="16"/>
        <v>0</v>
      </c>
      <c r="H199" s="132">
        <f t="shared" si="17"/>
        <v>0</v>
      </c>
      <c r="I199" s="132">
        <f t="shared" si="18"/>
        <v>0</v>
      </c>
      <c r="J199" s="360" t="e">
        <f t="shared" si="19"/>
        <v>#DIV/0!</v>
      </c>
      <c r="K199" s="97"/>
      <c r="L199" s="374">
        <f t="shared" si="20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126</v>
      </c>
      <c r="E200" s="98"/>
      <c r="F200" s="98"/>
      <c r="G200" s="98">
        <f t="shared" si="16"/>
        <v>0</v>
      </c>
      <c r="H200" s="132">
        <f t="shared" si="17"/>
        <v>0</v>
      </c>
      <c r="I200" s="132">
        <f t="shared" si="18"/>
        <v>0</v>
      </c>
      <c r="J200" s="360" t="e">
        <f t="shared" si="19"/>
        <v>#DIV/0!</v>
      </c>
      <c r="K200" s="97"/>
      <c r="L200" s="374">
        <f t="shared" si="20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126</v>
      </c>
      <c r="E201" s="98"/>
      <c r="F201" s="98"/>
      <c r="G201" s="98">
        <f t="shared" si="16"/>
        <v>0</v>
      </c>
      <c r="H201" s="132">
        <f t="shared" si="17"/>
        <v>0</v>
      </c>
      <c r="I201" s="132">
        <f t="shared" si="18"/>
        <v>0</v>
      </c>
      <c r="J201" s="360" t="e">
        <f t="shared" si="19"/>
        <v>#DIV/0!</v>
      </c>
      <c r="K201" s="97"/>
      <c r="L201" s="374">
        <f t="shared" si="20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126</v>
      </c>
      <c r="E202" s="98"/>
      <c r="F202" s="98"/>
      <c r="G202" s="98">
        <f t="shared" si="16"/>
        <v>0</v>
      </c>
      <c r="H202" s="132">
        <f t="shared" si="17"/>
        <v>0</v>
      </c>
      <c r="I202" s="132">
        <f t="shared" si="18"/>
        <v>0</v>
      </c>
      <c r="J202" s="360" t="e">
        <f t="shared" si="19"/>
        <v>#DIV/0!</v>
      </c>
      <c r="K202" s="97"/>
      <c r="L202" s="374">
        <f t="shared" si="20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126</v>
      </c>
      <c r="E203" s="98"/>
      <c r="F203" s="98"/>
      <c r="G203" s="98">
        <f t="shared" si="16"/>
        <v>0</v>
      </c>
      <c r="H203" s="132">
        <f t="shared" si="17"/>
        <v>0</v>
      </c>
      <c r="I203" s="132">
        <f t="shared" si="18"/>
        <v>0</v>
      </c>
      <c r="J203" s="360" t="e">
        <f t="shared" si="19"/>
        <v>#DIV/0!</v>
      </c>
      <c r="K203" s="97"/>
      <c r="L203" s="374">
        <f t="shared" si="20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126</v>
      </c>
      <c r="E204" s="98"/>
      <c r="F204" s="98"/>
      <c r="G204" s="98">
        <f t="shared" si="16"/>
        <v>0</v>
      </c>
      <c r="H204" s="132">
        <f t="shared" si="17"/>
        <v>0</v>
      </c>
      <c r="I204" s="132">
        <f t="shared" si="18"/>
        <v>0</v>
      </c>
      <c r="J204" s="360" t="e">
        <f t="shared" si="19"/>
        <v>#DIV/0!</v>
      </c>
      <c r="K204" s="97"/>
      <c r="L204" s="374">
        <f t="shared" si="20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126</v>
      </c>
      <c r="E205" s="98"/>
      <c r="F205" s="98"/>
      <c r="G205" s="98">
        <f t="shared" si="16"/>
        <v>0</v>
      </c>
      <c r="H205" s="132">
        <f t="shared" si="17"/>
        <v>0</v>
      </c>
      <c r="I205" s="132">
        <f t="shared" si="18"/>
        <v>0</v>
      </c>
      <c r="J205" s="360" t="e">
        <f t="shared" si="19"/>
        <v>#DIV/0!</v>
      </c>
      <c r="K205" s="97"/>
      <c r="L205" s="374">
        <f t="shared" si="20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126</v>
      </c>
      <c r="E206" s="98"/>
      <c r="F206" s="98"/>
      <c r="G206" s="98">
        <f t="shared" si="16"/>
        <v>0</v>
      </c>
      <c r="H206" s="132">
        <f t="shared" si="17"/>
        <v>0</v>
      </c>
      <c r="I206" s="132">
        <f t="shared" si="18"/>
        <v>0</v>
      </c>
      <c r="J206" s="360" t="e">
        <f t="shared" si="19"/>
        <v>#DIV/0!</v>
      </c>
      <c r="K206" s="97"/>
      <c r="L206" s="374">
        <f t="shared" si="20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126</v>
      </c>
      <c r="E207" s="98"/>
      <c r="F207" s="98"/>
      <c r="G207" s="98">
        <f t="shared" si="16"/>
        <v>0</v>
      </c>
      <c r="H207" s="132">
        <f t="shared" si="17"/>
        <v>0</v>
      </c>
      <c r="I207" s="132">
        <f t="shared" si="18"/>
        <v>0</v>
      </c>
      <c r="J207" s="360" t="e">
        <f t="shared" si="19"/>
        <v>#DIV/0!</v>
      </c>
      <c r="K207" s="97"/>
      <c r="L207" s="374">
        <f t="shared" si="20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126</v>
      </c>
      <c r="E208" s="98"/>
      <c r="F208" s="98"/>
      <c r="G208" s="98">
        <f t="shared" si="16"/>
        <v>0</v>
      </c>
      <c r="H208" s="132">
        <f t="shared" si="17"/>
        <v>0</v>
      </c>
      <c r="I208" s="132">
        <f t="shared" si="18"/>
        <v>0</v>
      </c>
      <c r="J208" s="360" t="e">
        <f t="shared" si="19"/>
        <v>#DIV/0!</v>
      </c>
      <c r="K208" s="97"/>
      <c r="L208" s="374">
        <f t="shared" si="20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126</v>
      </c>
      <c r="E209" s="98"/>
      <c r="F209" s="98"/>
      <c r="G209" s="98">
        <f t="shared" si="16"/>
        <v>0</v>
      </c>
      <c r="H209" s="132">
        <f t="shared" si="17"/>
        <v>0</v>
      </c>
      <c r="I209" s="132">
        <f t="shared" si="18"/>
        <v>0</v>
      </c>
      <c r="J209" s="360" t="e">
        <f t="shared" si="19"/>
        <v>#DIV/0!</v>
      </c>
      <c r="K209" s="97"/>
      <c r="L209" s="374">
        <f t="shared" si="20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126</v>
      </c>
      <c r="E210" s="98"/>
      <c r="F210" s="98"/>
      <c r="G210" s="98">
        <f t="shared" si="16"/>
        <v>0</v>
      </c>
      <c r="H210" s="132">
        <f t="shared" si="17"/>
        <v>0</v>
      </c>
      <c r="I210" s="132">
        <f t="shared" si="18"/>
        <v>0</v>
      </c>
      <c r="J210" s="360" t="e">
        <f t="shared" si="19"/>
        <v>#DIV/0!</v>
      </c>
      <c r="K210" s="97"/>
      <c r="L210" s="374">
        <f t="shared" si="20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126</v>
      </c>
      <c r="E211" s="98"/>
      <c r="F211" s="98"/>
      <c r="G211" s="98">
        <f t="shared" si="16"/>
        <v>0</v>
      </c>
      <c r="H211" s="132">
        <f t="shared" si="17"/>
        <v>0</v>
      </c>
      <c r="I211" s="132">
        <f t="shared" si="18"/>
        <v>0</v>
      </c>
      <c r="J211" s="360" t="e">
        <f t="shared" si="19"/>
        <v>#DIV/0!</v>
      </c>
      <c r="K211" s="97"/>
      <c r="L211" s="374">
        <f t="shared" si="20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126</v>
      </c>
      <c r="E212" s="98"/>
      <c r="F212" s="98"/>
      <c r="G212" s="98">
        <f t="shared" si="16"/>
        <v>0</v>
      </c>
      <c r="H212" s="132">
        <f t="shared" si="17"/>
        <v>0</v>
      </c>
      <c r="I212" s="132">
        <f t="shared" si="18"/>
        <v>0</v>
      </c>
      <c r="J212" s="360" t="e">
        <f t="shared" si="19"/>
        <v>#DIV/0!</v>
      </c>
      <c r="K212" s="97"/>
      <c r="L212" s="374">
        <f t="shared" si="20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126</v>
      </c>
      <c r="E213" s="98"/>
      <c r="F213" s="98"/>
      <c r="G213" s="98">
        <f t="shared" si="16"/>
        <v>0</v>
      </c>
      <c r="H213" s="132">
        <f t="shared" si="17"/>
        <v>0</v>
      </c>
      <c r="I213" s="132">
        <f t="shared" si="18"/>
        <v>0</v>
      </c>
      <c r="J213" s="360" t="e">
        <f t="shared" si="19"/>
        <v>#DIV/0!</v>
      </c>
      <c r="K213" s="97"/>
      <c r="L213" s="374">
        <f t="shared" si="20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126</v>
      </c>
      <c r="E214" s="98"/>
      <c r="F214" s="98"/>
      <c r="G214" s="98">
        <f t="shared" si="16"/>
        <v>0</v>
      </c>
      <c r="H214" s="132">
        <f t="shared" si="17"/>
        <v>0</v>
      </c>
      <c r="I214" s="132">
        <f t="shared" si="18"/>
        <v>0</v>
      </c>
      <c r="J214" s="360" t="e">
        <f t="shared" si="19"/>
        <v>#DIV/0!</v>
      </c>
      <c r="K214" s="97"/>
      <c r="L214" s="374">
        <f t="shared" si="20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126</v>
      </c>
      <c r="E215" s="98"/>
      <c r="F215" s="98"/>
      <c r="G215" s="98">
        <f t="shared" si="16"/>
        <v>0</v>
      </c>
      <c r="H215" s="132">
        <f t="shared" si="17"/>
        <v>0</v>
      </c>
      <c r="I215" s="132">
        <f t="shared" si="18"/>
        <v>0</v>
      </c>
      <c r="J215" s="360" t="e">
        <f t="shared" si="19"/>
        <v>#DIV/0!</v>
      </c>
      <c r="K215" s="97"/>
      <c r="L215" s="374">
        <f t="shared" si="20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126</v>
      </c>
      <c r="E216" s="98"/>
      <c r="F216" s="98"/>
      <c r="G216" s="98">
        <f t="shared" si="16"/>
        <v>0</v>
      </c>
      <c r="H216" s="132">
        <f t="shared" si="17"/>
        <v>0</v>
      </c>
      <c r="I216" s="132">
        <f t="shared" si="18"/>
        <v>0</v>
      </c>
      <c r="J216" s="360" t="e">
        <f t="shared" si="19"/>
        <v>#DIV/0!</v>
      </c>
      <c r="K216" s="97"/>
      <c r="L216" s="374">
        <f t="shared" si="20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126</v>
      </c>
      <c r="E217" s="98"/>
      <c r="F217" s="98"/>
      <c r="G217" s="98">
        <f t="shared" si="16"/>
        <v>0</v>
      </c>
      <c r="H217" s="132">
        <f t="shared" si="17"/>
        <v>0</v>
      </c>
      <c r="I217" s="132">
        <f t="shared" si="18"/>
        <v>0</v>
      </c>
      <c r="J217" s="360" t="e">
        <f t="shared" si="19"/>
        <v>#DIV/0!</v>
      </c>
      <c r="K217" s="97"/>
      <c r="L217" s="374">
        <f t="shared" si="20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1:46" ht="15.75" x14ac:dyDescent="0.25">
      <c r="A218" s="154"/>
      <c r="B218" s="139"/>
      <c r="C218" s="96"/>
      <c r="D218" s="96" t="s">
        <v>126</v>
      </c>
      <c r="E218" s="98"/>
      <c r="F218" s="98"/>
      <c r="G218" s="98">
        <f t="shared" si="16"/>
        <v>0</v>
      </c>
      <c r="H218" s="132">
        <f t="shared" si="17"/>
        <v>0</v>
      </c>
      <c r="I218" s="132">
        <f t="shared" si="18"/>
        <v>0</v>
      </c>
      <c r="J218" s="360" t="e">
        <f t="shared" si="19"/>
        <v>#DIV/0!</v>
      </c>
      <c r="K218" s="97"/>
      <c r="L218" s="374">
        <f t="shared" si="20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126</v>
      </c>
      <c r="E219" s="98"/>
      <c r="F219" s="98"/>
      <c r="G219" s="98">
        <f t="shared" si="16"/>
        <v>0</v>
      </c>
      <c r="H219" s="132">
        <f t="shared" si="17"/>
        <v>0</v>
      </c>
      <c r="I219" s="132">
        <f t="shared" si="18"/>
        <v>0</v>
      </c>
      <c r="J219" s="360" t="e">
        <f t="shared" si="19"/>
        <v>#DIV/0!</v>
      </c>
      <c r="K219" s="97"/>
      <c r="L219" s="374">
        <f t="shared" si="20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126</v>
      </c>
      <c r="E220" s="98"/>
      <c r="F220" s="98"/>
      <c r="G220" s="98">
        <f t="shared" si="16"/>
        <v>0</v>
      </c>
      <c r="H220" s="132">
        <f t="shared" si="17"/>
        <v>0</v>
      </c>
      <c r="I220" s="132">
        <f t="shared" si="18"/>
        <v>0</v>
      </c>
      <c r="J220" s="360" t="e">
        <f t="shared" si="19"/>
        <v>#DIV/0!</v>
      </c>
      <c r="K220" s="97"/>
      <c r="L220" s="374">
        <f t="shared" si="20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126</v>
      </c>
      <c r="E221" s="98"/>
      <c r="F221" s="98"/>
      <c r="G221" s="98">
        <f t="shared" si="16"/>
        <v>0</v>
      </c>
      <c r="H221" s="132">
        <f t="shared" si="17"/>
        <v>0</v>
      </c>
      <c r="I221" s="132">
        <f t="shared" si="18"/>
        <v>0</v>
      </c>
      <c r="J221" s="360" t="e">
        <f t="shared" si="19"/>
        <v>#DIV/0!</v>
      </c>
      <c r="K221" s="97"/>
      <c r="L221" s="374">
        <f t="shared" si="20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126</v>
      </c>
      <c r="E222" s="98"/>
      <c r="F222" s="98"/>
      <c r="G222" s="98">
        <f t="shared" si="16"/>
        <v>0</v>
      </c>
      <c r="H222" s="132">
        <f t="shared" si="17"/>
        <v>0</v>
      </c>
      <c r="I222" s="132">
        <f t="shared" si="18"/>
        <v>0</v>
      </c>
      <c r="J222" s="360" t="e">
        <f t="shared" si="19"/>
        <v>#DIV/0!</v>
      </c>
      <c r="K222" s="97"/>
      <c r="L222" s="374">
        <f t="shared" si="20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126</v>
      </c>
      <c r="E223" s="98"/>
      <c r="F223" s="98"/>
      <c r="G223" s="98">
        <f t="shared" si="16"/>
        <v>0</v>
      </c>
      <c r="H223" s="132">
        <f t="shared" si="17"/>
        <v>0</v>
      </c>
      <c r="I223" s="132">
        <f t="shared" si="18"/>
        <v>0</v>
      </c>
      <c r="J223" s="360" t="e">
        <f t="shared" si="19"/>
        <v>#DIV/0!</v>
      </c>
      <c r="K223" s="97"/>
      <c r="L223" s="374">
        <f t="shared" si="20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126</v>
      </c>
      <c r="E224" s="98"/>
      <c r="F224" s="98"/>
      <c r="G224" s="98">
        <f t="shared" si="16"/>
        <v>0</v>
      </c>
      <c r="H224" s="132">
        <f t="shared" si="17"/>
        <v>0</v>
      </c>
      <c r="I224" s="132">
        <f t="shared" si="18"/>
        <v>0</v>
      </c>
      <c r="J224" s="360" t="e">
        <f t="shared" si="19"/>
        <v>#DIV/0!</v>
      </c>
      <c r="K224" s="97"/>
      <c r="L224" s="374">
        <f t="shared" si="20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126</v>
      </c>
      <c r="E225" s="98"/>
      <c r="F225" s="98"/>
      <c r="G225" s="98">
        <f t="shared" si="16"/>
        <v>0</v>
      </c>
      <c r="H225" s="132">
        <f t="shared" si="17"/>
        <v>0</v>
      </c>
      <c r="I225" s="132">
        <f t="shared" si="18"/>
        <v>0</v>
      </c>
      <c r="J225" s="360" t="e">
        <f t="shared" si="19"/>
        <v>#DIV/0!</v>
      </c>
      <c r="K225" s="97"/>
      <c r="L225" s="374">
        <f t="shared" si="20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126</v>
      </c>
      <c r="E226" s="98"/>
      <c r="F226" s="98"/>
      <c r="G226" s="98">
        <f t="shared" si="16"/>
        <v>0</v>
      </c>
      <c r="H226" s="132">
        <f t="shared" si="17"/>
        <v>0</v>
      </c>
      <c r="I226" s="132">
        <f t="shared" si="18"/>
        <v>0</v>
      </c>
      <c r="J226" s="360" t="e">
        <f t="shared" si="19"/>
        <v>#DIV/0!</v>
      </c>
      <c r="K226" s="97"/>
      <c r="L226" s="374">
        <f t="shared" si="20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126</v>
      </c>
      <c r="E227" s="98"/>
      <c r="F227" s="98"/>
      <c r="G227" s="98">
        <f t="shared" si="16"/>
        <v>0</v>
      </c>
      <c r="H227" s="132">
        <f t="shared" si="17"/>
        <v>0</v>
      </c>
      <c r="I227" s="132">
        <f t="shared" si="18"/>
        <v>0</v>
      </c>
      <c r="J227" s="360" t="e">
        <f t="shared" si="19"/>
        <v>#DIV/0!</v>
      </c>
      <c r="K227" s="97"/>
      <c r="L227" s="374">
        <f t="shared" si="20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126</v>
      </c>
      <c r="E228" s="98"/>
      <c r="F228" s="98"/>
      <c r="G228" s="98">
        <f t="shared" si="16"/>
        <v>0</v>
      </c>
      <c r="H228" s="132">
        <f t="shared" si="17"/>
        <v>0</v>
      </c>
      <c r="I228" s="132">
        <f t="shared" si="18"/>
        <v>0</v>
      </c>
      <c r="J228" s="360" t="e">
        <f t="shared" si="19"/>
        <v>#DIV/0!</v>
      </c>
      <c r="K228" s="97"/>
      <c r="L228" s="374">
        <f t="shared" si="20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126</v>
      </c>
      <c r="E229" s="98"/>
      <c r="F229" s="98"/>
      <c r="G229" s="98">
        <f t="shared" si="16"/>
        <v>0</v>
      </c>
      <c r="H229" s="132">
        <f t="shared" si="17"/>
        <v>0</v>
      </c>
      <c r="I229" s="132">
        <f t="shared" si="18"/>
        <v>0</v>
      </c>
      <c r="J229" s="360" t="e">
        <f t="shared" si="19"/>
        <v>#DIV/0!</v>
      </c>
      <c r="K229" s="97"/>
      <c r="L229" s="374">
        <f t="shared" si="20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126</v>
      </c>
      <c r="E230" s="98"/>
      <c r="F230" s="98"/>
      <c r="G230" s="98">
        <f t="shared" si="16"/>
        <v>0</v>
      </c>
      <c r="H230" s="132">
        <f t="shared" si="17"/>
        <v>0</v>
      </c>
      <c r="I230" s="132">
        <f t="shared" si="18"/>
        <v>0</v>
      </c>
      <c r="J230" s="360" t="e">
        <f t="shared" si="19"/>
        <v>#DIV/0!</v>
      </c>
      <c r="K230" s="97"/>
      <c r="L230" s="374">
        <f t="shared" si="20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126</v>
      </c>
      <c r="E231" s="98"/>
      <c r="F231" s="98"/>
      <c r="G231" s="98">
        <f t="shared" si="16"/>
        <v>0</v>
      </c>
      <c r="H231" s="132">
        <f t="shared" si="17"/>
        <v>0</v>
      </c>
      <c r="I231" s="132">
        <f t="shared" si="18"/>
        <v>0</v>
      </c>
      <c r="J231" s="360" t="e">
        <f t="shared" si="19"/>
        <v>#DIV/0!</v>
      </c>
      <c r="K231" s="97"/>
      <c r="L231" s="374">
        <f t="shared" si="20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126</v>
      </c>
      <c r="E232" s="98"/>
      <c r="F232" s="98"/>
      <c r="G232" s="98">
        <f t="shared" si="16"/>
        <v>0</v>
      </c>
      <c r="H232" s="132">
        <f t="shared" si="17"/>
        <v>0</v>
      </c>
      <c r="I232" s="132">
        <f t="shared" si="18"/>
        <v>0</v>
      </c>
      <c r="J232" s="360" t="e">
        <f t="shared" si="19"/>
        <v>#DIV/0!</v>
      </c>
      <c r="K232" s="97"/>
      <c r="L232" s="374">
        <f t="shared" si="20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126</v>
      </c>
      <c r="E233" s="98"/>
      <c r="F233" s="98"/>
      <c r="G233" s="98">
        <f t="shared" si="16"/>
        <v>0</v>
      </c>
      <c r="H233" s="132">
        <f t="shared" si="17"/>
        <v>0</v>
      </c>
      <c r="I233" s="132">
        <f t="shared" si="18"/>
        <v>0</v>
      </c>
      <c r="J233" s="360" t="e">
        <f t="shared" si="19"/>
        <v>#DIV/0!</v>
      </c>
      <c r="K233" s="97"/>
      <c r="L233" s="374">
        <f t="shared" si="20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126</v>
      </c>
      <c r="E234" s="98"/>
      <c r="F234" s="98"/>
      <c r="G234" s="98">
        <f t="shared" si="16"/>
        <v>0</v>
      </c>
      <c r="H234" s="132">
        <f t="shared" si="17"/>
        <v>0</v>
      </c>
      <c r="I234" s="132">
        <f t="shared" si="18"/>
        <v>0</v>
      </c>
      <c r="J234" s="360" t="e">
        <f t="shared" si="19"/>
        <v>#DIV/0!</v>
      </c>
      <c r="K234" s="97"/>
      <c r="L234" s="374">
        <f t="shared" si="20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126</v>
      </c>
      <c r="E235" s="98"/>
      <c r="F235" s="98"/>
      <c r="G235" s="98">
        <f t="shared" si="16"/>
        <v>0</v>
      </c>
      <c r="H235" s="132">
        <f t="shared" si="17"/>
        <v>0</v>
      </c>
      <c r="I235" s="132">
        <f t="shared" si="18"/>
        <v>0</v>
      </c>
      <c r="J235" s="360" t="e">
        <f t="shared" si="19"/>
        <v>#DIV/0!</v>
      </c>
      <c r="K235" s="97"/>
      <c r="L235" s="374">
        <f t="shared" si="20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126</v>
      </c>
      <c r="E236" s="98"/>
      <c r="F236" s="98"/>
      <c r="G236" s="98">
        <f t="shared" si="16"/>
        <v>0</v>
      </c>
      <c r="H236" s="132">
        <f t="shared" si="17"/>
        <v>0</v>
      </c>
      <c r="I236" s="132">
        <f t="shared" si="18"/>
        <v>0</v>
      </c>
      <c r="J236" s="360" t="e">
        <f t="shared" si="19"/>
        <v>#DIV/0!</v>
      </c>
      <c r="K236" s="97"/>
      <c r="L236" s="374">
        <f t="shared" si="20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126</v>
      </c>
      <c r="E237" s="98"/>
      <c r="F237" s="98"/>
      <c r="G237" s="98">
        <f t="shared" si="16"/>
        <v>0</v>
      </c>
      <c r="H237" s="132">
        <f t="shared" si="17"/>
        <v>0</v>
      </c>
      <c r="I237" s="132">
        <f t="shared" si="18"/>
        <v>0</v>
      </c>
      <c r="J237" s="360" t="e">
        <f t="shared" si="19"/>
        <v>#DIV/0!</v>
      </c>
      <c r="K237" s="97"/>
      <c r="L237" s="374">
        <f t="shared" si="20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126</v>
      </c>
      <c r="E238" s="98"/>
      <c r="F238" s="98"/>
      <c r="G238" s="98">
        <f t="shared" si="16"/>
        <v>0</v>
      </c>
      <c r="H238" s="132">
        <f t="shared" si="17"/>
        <v>0</v>
      </c>
      <c r="I238" s="132">
        <f t="shared" si="18"/>
        <v>0</v>
      </c>
      <c r="J238" s="360" t="e">
        <f t="shared" si="19"/>
        <v>#DIV/0!</v>
      </c>
      <c r="K238" s="97"/>
      <c r="L238" s="374">
        <f t="shared" si="20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126</v>
      </c>
      <c r="E239" s="98"/>
      <c r="F239" s="98"/>
      <c r="G239" s="98">
        <f t="shared" si="16"/>
        <v>0</v>
      </c>
      <c r="H239" s="132">
        <f t="shared" si="17"/>
        <v>0</v>
      </c>
      <c r="I239" s="132">
        <f t="shared" si="18"/>
        <v>0</v>
      </c>
      <c r="J239" s="360" t="e">
        <f t="shared" si="19"/>
        <v>#DIV/0!</v>
      </c>
      <c r="K239" s="97"/>
      <c r="L239" s="374">
        <f t="shared" si="20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x14ac:dyDescent="0.25"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23:42" x14ac:dyDescent="0.25"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23:42" x14ac:dyDescent="0.25"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23:42" x14ac:dyDescent="0.25"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23:42" x14ac:dyDescent="0.25"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7" spans="23:42" x14ac:dyDescent="0.25">
      <c r="AN247" s="89"/>
      <c r="AO247" s="88"/>
      <c r="AP247" s="88"/>
    </row>
    <row r="248" spans="23:42" x14ac:dyDescent="0.25">
      <c r="AN248" s="89"/>
      <c r="AO248" s="88"/>
      <c r="AP248" s="88"/>
    </row>
    <row r="249" spans="23:42" x14ac:dyDescent="0.25">
      <c r="AN249" s="89"/>
      <c r="AO249" s="88"/>
      <c r="AP249" s="88"/>
    </row>
    <row r="250" spans="23:42" x14ac:dyDescent="0.25">
      <c r="AN250" s="89"/>
      <c r="AO250" s="88"/>
      <c r="AP250" s="88"/>
    </row>
  </sheetData>
  <sheetProtection formatCells="0" formatColumns="0" formatRows="0" insertColumns="0" insertRows="0" insertHyperlinks="0" deleteColumns="0" deleteRows="0" sort="0" autoFilter="0" pivotTables="0"/>
  <autoFilter ref="A1:T243" xr:uid="{00000000-0009-0000-0000-00000A000000}">
    <sortState xmlns:xlrd2="http://schemas.microsoft.com/office/spreadsheetml/2017/richdata2" ref="A2:T243">
      <sortCondition ref="A1:A243"/>
    </sortState>
  </autoFilter>
  <mergeCells count="1">
    <mergeCell ref="AQ40:AU40"/>
  </mergeCells>
  <conditionalFormatting sqref="J2:J239">
    <cfRule type="cellIs" dxfId="52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A00-000005000000}">
          <x14:formula1>
            <xm:f>Lists!$L$2:$L$20</xm:f>
          </x14:formula1>
          <xm:sqref>M67:M239</xm:sqref>
        </x14:dataValidation>
        <x14:dataValidation type="list" allowBlank="1" showInputMessage="1" showErrorMessage="1" xr:uid="{00000000-0002-0000-0A00-000000000000}">
          <x14:formula1>
            <xm:f>Lists!$N$2:$N$35</xm:f>
          </x14:formula1>
          <xm:sqref>O67:P239</xm:sqref>
        </x14:dataValidation>
        <x14:dataValidation type="list" allowBlank="1" showInputMessage="1" showErrorMessage="1" xr:uid="{00000000-0002-0000-0A00-000001000000}">
          <x14:formula1>
            <xm:f>Lists!$O$2:$O$11</xm:f>
          </x14:formula1>
          <xm:sqref>R2:R239</xm:sqref>
        </x14:dataValidation>
        <x14:dataValidation type="list" allowBlank="1" showInputMessage="1" showErrorMessage="1" xr:uid="{00000000-0002-0000-0A00-000004000000}">
          <x14:formula1>
            <xm:f>Lists!$S$2:$S$4</xm:f>
          </x14:formula1>
          <xm:sqref>S2:S239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O250"/>
  <sheetViews>
    <sheetView topLeftCell="D1" zoomScale="70" zoomScaleNormal="70" workbookViewId="0">
      <pane ySplit="1" topLeftCell="A202" activePane="bottomLeft" state="frozen"/>
      <selection pane="bottomLeft" activeCell="J2" sqref="J2:J238"/>
    </sheetView>
  </sheetViews>
  <sheetFormatPr defaultRowHeight="15" x14ac:dyDescent="0.25"/>
  <cols>
    <col min="1" max="1" width="12.42578125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5" width="19.5703125" customWidth="1"/>
    <col min="6" max="6" width="17.5703125" customWidth="1"/>
    <col min="7" max="7" width="15.140625" bestFit="1" customWidth="1"/>
    <col min="8" max="8" width="4.5703125" customWidth="1"/>
    <col min="9" max="9" width="4.42578125" customWidth="1"/>
    <col min="10" max="10" width="9.85546875" customWidth="1"/>
    <col min="11" max="11" width="11.140625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9.140625" customWidth="1"/>
    <col min="23" max="23" width="14.28515625" bestFit="1" customWidth="1"/>
    <col min="24" max="24" width="12.42578125" bestFit="1" customWidth="1"/>
    <col min="25" max="25" width="14.28515625" bestFit="1" customWidth="1"/>
    <col min="26" max="37" width="11" customWidth="1"/>
    <col min="38" max="38" width="14.140625" bestFit="1" customWidth="1"/>
    <col min="40" max="40" width="13" bestFit="1" customWidth="1"/>
    <col min="41" max="41" width="12.5703125" bestFit="1" customWidth="1"/>
    <col min="42" max="42" width="6.85546875" bestFit="1" customWidth="1"/>
    <col min="43" max="43" width="13.5703125" bestFit="1" customWidth="1"/>
    <col min="44" max="44" width="10" bestFit="1" customWidth="1"/>
    <col min="45" max="46" width="14.5703125" bestFit="1" customWidth="1"/>
    <col min="47" max="47" width="8.5703125" bestFit="1" customWidth="1"/>
    <col min="48" max="48" width="13.42578125" bestFit="1" customWidth="1"/>
    <col min="49" max="50" width="10.42578125" bestFit="1" customWidth="1"/>
    <col min="51" max="51" width="10" bestFit="1" customWidth="1"/>
    <col min="52" max="52" width="8.42578125" bestFit="1" customWidth="1"/>
    <col min="53" max="53" width="13" bestFit="1" customWidth="1"/>
    <col min="55" max="55" width="11.42578125" bestFit="1" customWidth="1"/>
    <col min="56" max="56" width="10.5703125" bestFit="1" customWidth="1"/>
    <col min="58" max="58" width="13.42578125" bestFit="1" customWidth="1"/>
    <col min="59" max="60" width="10.42578125" bestFit="1" customWidth="1"/>
    <col min="61" max="61" width="9.5703125" bestFit="1" customWidth="1"/>
    <col min="63" max="63" width="13.85546875" bestFit="1" customWidth="1"/>
    <col min="65" max="65" width="10.5703125" bestFit="1" customWidth="1"/>
    <col min="67" max="67" width="14.85546875" bestFit="1" customWidth="1"/>
    <col min="68" max="68" width="13.140625" bestFit="1" customWidth="1"/>
  </cols>
  <sheetData>
    <row r="1" spans="1:6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s="87"/>
      <c r="W1" s="94" t="s">
        <v>80</v>
      </c>
      <c r="X1" t="s">
        <v>114</v>
      </c>
    </row>
    <row r="2" spans="1:61" ht="15.6" customHeight="1" x14ac:dyDescent="0.25">
      <c r="A2" s="480"/>
      <c r="B2" s="480"/>
      <c r="C2" s="481"/>
      <c r="D2" s="482"/>
      <c r="E2" s="488"/>
      <c r="F2" s="488"/>
      <c r="G2" s="489"/>
      <c r="H2" s="486"/>
      <c r="I2" s="486"/>
      <c r="J2" s="160" t="e">
        <f t="shared" ref="J2:J42" si="0">L2/K2</f>
        <v>#DIV/0!</v>
      </c>
      <c r="K2" s="480"/>
      <c r="L2" s="490"/>
      <c r="M2" s="491"/>
      <c r="N2" s="480"/>
      <c r="O2" s="480"/>
      <c r="P2" s="742"/>
      <c r="Q2" s="485"/>
      <c r="R2" s="487"/>
      <c r="S2" s="485" t="e">
        <f>VLOOKUP(B2,Table1[],21,FALSE)</f>
        <v>#N/A</v>
      </c>
      <c r="T2" s="93"/>
      <c r="U2" s="93"/>
      <c r="V2" s="93"/>
      <c r="BI2" s="138"/>
    </row>
    <row r="3" spans="1:61" ht="15.6" customHeight="1" x14ac:dyDescent="0.25">
      <c r="A3" s="480"/>
      <c r="B3" s="480"/>
      <c r="C3" s="481"/>
      <c r="D3" s="482"/>
      <c r="E3" s="483"/>
      <c r="F3" s="483"/>
      <c r="G3" s="489"/>
      <c r="H3" s="486"/>
      <c r="I3" s="486"/>
      <c r="J3" s="160" t="e">
        <f t="shared" si="0"/>
        <v>#DIV/0!</v>
      </c>
      <c r="K3" s="480"/>
      <c r="L3" s="490"/>
      <c r="M3" s="491"/>
      <c r="N3" s="480"/>
      <c r="O3" s="480"/>
      <c r="P3" s="742"/>
      <c r="Q3" s="485"/>
      <c r="R3" s="487"/>
      <c r="S3" s="485" t="e">
        <f>VLOOKUP(B3,Table1[],21,FALSE)</f>
        <v>#N/A</v>
      </c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  <c r="AS3" s="248"/>
      <c r="AT3" s="248"/>
      <c r="AU3" s="248"/>
    </row>
    <row r="4" spans="1:61" ht="15.6" customHeight="1" x14ac:dyDescent="0.25">
      <c r="A4" s="480"/>
      <c r="B4" s="480"/>
      <c r="C4" s="481"/>
      <c r="D4" s="482"/>
      <c r="E4" s="488"/>
      <c r="F4" s="488"/>
      <c r="G4" s="489"/>
      <c r="H4" s="486"/>
      <c r="I4" s="486"/>
      <c r="J4" s="160" t="e">
        <f t="shared" si="0"/>
        <v>#DIV/0!</v>
      </c>
      <c r="K4" s="480"/>
      <c r="L4" s="490"/>
      <c r="M4" s="491"/>
      <c r="N4" s="480"/>
      <c r="O4" s="480"/>
      <c r="P4" s="742"/>
      <c r="Q4" s="485"/>
      <c r="R4" s="487"/>
      <c r="S4" s="485" t="e">
        <f>VLOOKUP(B4,Table1[],21,FALSE)</f>
        <v>#N/A</v>
      </c>
      <c r="T4" s="93"/>
      <c r="U4" s="93"/>
      <c r="V4" s="93"/>
      <c r="W4" s="105"/>
      <c r="X4" s="445"/>
      <c r="Y4" s="445">
        <v>0</v>
      </c>
      <c r="Z4" s="112">
        <v>47545</v>
      </c>
      <c r="AA4" s="106">
        <f>Y4/Z4</f>
        <v>0</v>
      </c>
      <c r="AB4" s="106">
        <f>X4/Z4</f>
        <v>0</v>
      </c>
      <c r="AC4" s="106" t="e">
        <f>Y4/X4</f>
        <v>#DIV/0!</v>
      </c>
      <c r="AD4" s="106" t="e">
        <f>X4/W4</f>
        <v>#DIV/0!</v>
      </c>
      <c r="AS4" s="248"/>
      <c r="AT4" s="248"/>
      <c r="AU4" s="248"/>
    </row>
    <row r="5" spans="1:61" ht="15.6" customHeight="1" x14ac:dyDescent="0.25">
      <c r="A5" s="480"/>
      <c r="B5" s="480"/>
      <c r="C5" s="481"/>
      <c r="D5" s="482"/>
      <c r="E5" s="483"/>
      <c r="F5" s="483"/>
      <c r="G5" s="489"/>
      <c r="H5" s="486"/>
      <c r="I5" s="486"/>
      <c r="J5" s="160" t="e">
        <f t="shared" si="0"/>
        <v>#DIV/0!</v>
      </c>
      <c r="K5" s="480"/>
      <c r="L5" s="490"/>
      <c r="M5" s="491"/>
      <c r="N5" s="480"/>
      <c r="O5" s="480"/>
      <c r="P5" s="742"/>
      <c r="Q5" s="485"/>
      <c r="R5" s="487"/>
      <c r="S5" s="485" t="e">
        <f>VLOOKUP(B5,Table1[],21,FALSE)</f>
        <v>#N/A</v>
      </c>
      <c r="T5" s="93"/>
      <c r="U5" s="93"/>
      <c r="V5" s="93"/>
      <c r="AX5" s="9"/>
      <c r="AY5" s="9"/>
    </row>
    <row r="6" spans="1:61" ht="15.6" customHeight="1" x14ac:dyDescent="0.25">
      <c r="A6" s="480"/>
      <c r="B6" s="480"/>
      <c r="C6" s="481"/>
      <c r="D6" s="482"/>
      <c r="E6" s="483"/>
      <c r="F6" s="483"/>
      <c r="G6" s="489"/>
      <c r="H6" s="486"/>
      <c r="I6" s="486"/>
      <c r="J6" s="160" t="e">
        <f t="shared" si="0"/>
        <v>#DIV/0!</v>
      </c>
      <c r="K6" s="480"/>
      <c r="L6" s="490"/>
      <c r="M6" s="491"/>
      <c r="N6" s="480"/>
      <c r="O6" s="480"/>
      <c r="P6" s="742"/>
      <c r="Q6" s="485"/>
      <c r="R6" s="487"/>
      <c r="S6" s="485" t="e">
        <f>VLOOKUP(B6,Table1[],21,FALSE)</f>
        <v>#N/A</v>
      </c>
      <c r="T6" s="93"/>
      <c r="U6" s="93"/>
      <c r="V6" s="93"/>
      <c r="W6" s="94" t="s">
        <v>80</v>
      </c>
      <c r="X6" t="s">
        <v>118</v>
      </c>
      <c r="AS6" s="182"/>
      <c r="AT6" s="182"/>
      <c r="AU6" s="248"/>
    </row>
    <row r="7" spans="1:61" ht="15.6" customHeight="1" x14ac:dyDescent="0.25">
      <c r="A7" s="480"/>
      <c r="B7" s="480"/>
      <c r="C7" s="481"/>
      <c r="D7" s="482"/>
      <c r="E7" s="483"/>
      <c r="F7" s="483"/>
      <c r="G7" s="489"/>
      <c r="H7" s="486"/>
      <c r="I7" s="486"/>
      <c r="J7" s="160" t="e">
        <f t="shared" si="0"/>
        <v>#DIV/0!</v>
      </c>
      <c r="K7" s="480"/>
      <c r="L7" s="490"/>
      <c r="M7" s="491"/>
      <c r="N7" s="480"/>
      <c r="O7" s="480"/>
      <c r="P7" s="742"/>
      <c r="Q7" s="485"/>
      <c r="R7" s="487"/>
      <c r="S7" s="485" t="e">
        <f>VLOOKUP(B7,Table1[],21,FALSE)</f>
        <v>#N/A</v>
      </c>
      <c r="T7" s="93"/>
      <c r="U7" s="93"/>
      <c r="V7" s="93"/>
      <c r="AS7" s="182"/>
      <c r="AT7" s="182"/>
      <c r="AU7" s="248"/>
    </row>
    <row r="8" spans="1:61" ht="15.6" customHeight="1" x14ac:dyDescent="0.25">
      <c r="A8" s="480"/>
      <c r="B8" s="480"/>
      <c r="C8" s="481"/>
      <c r="D8" s="482"/>
      <c r="E8" s="483"/>
      <c r="F8" s="483"/>
      <c r="G8" s="489"/>
      <c r="H8" s="486"/>
      <c r="I8" s="486"/>
      <c r="J8" s="160" t="e">
        <f t="shared" si="0"/>
        <v>#DIV/0!</v>
      </c>
      <c r="K8" s="480"/>
      <c r="L8" s="490"/>
      <c r="M8" s="491"/>
      <c r="N8" s="480"/>
      <c r="O8" s="480"/>
      <c r="P8" s="742"/>
      <c r="Q8" s="485"/>
      <c r="R8" s="487"/>
      <c r="S8" s="485" t="e">
        <f>VLOOKUP(B8,Table1[],21,FALSE)</f>
        <v>#N/A</v>
      </c>
      <c r="T8" s="93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G8" s="92"/>
      <c r="AJ8" s="92"/>
      <c r="AL8" s="157"/>
      <c r="AM8" s="157"/>
      <c r="AN8" s="156"/>
      <c r="AS8" s="182"/>
      <c r="AT8" s="182"/>
      <c r="AU8" s="248"/>
    </row>
    <row r="9" spans="1:61" ht="15.6" customHeight="1" x14ac:dyDescent="0.25">
      <c r="A9" s="480"/>
      <c r="B9" s="480"/>
      <c r="C9" s="481"/>
      <c r="D9" s="482"/>
      <c r="E9" s="483"/>
      <c r="F9" s="483"/>
      <c r="G9" s="489"/>
      <c r="H9" s="486"/>
      <c r="I9" s="486"/>
      <c r="J9" s="160" t="e">
        <f t="shared" si="0"/>
        <v>#DIV/0!</v>
      </c>
      <c r="K9" s="480"/>
      <c r="L9" s="490"/>
      <c r="M9" s="491"/>
      <c r="N9" s="480"/>
      <c r="O9" s="480"/>
      <c r="P9" s="742"/>
      <c r="Q9" s="485"/>
      <c r="R9" s="487"/>
      <c r="S9" s="485" t="e">
        <f>VLOOKUP(B9,Table1[],21,FALSE)</f>
        <v>#N/A</v>
      </c>
      <c r="T9" s="93"/>
      <c r="U9" s="93"/>
      <c r="V9" s="93"/>
      <c r="W9" s="105"/>
      <c r="X9" s="105"/>
      <c r="Y9" s="105"/>
      <c r="Z9" s="105">
        <f>$Z$4</f>
        <v>47545</v>
      </c>
      <c r="AA9" s="106">
        <f>Y9/Z9</f>
        <v>0</v>
      </c>
      <c r="AB9" s="106">
        <f>X9/Z9</f>
        <v>0</v>
      </c>
      <c r="AC9" s="106" t="e">
        <f>Y9/X9</f>
        <v>#DIV/0!</v>
      </c>
      <c r="AD9" s="106" t="e">
        <f>X9/W9</f>
        <v>#DIV/0!</v>
      </c>
      <c r="AL9" s="157"/>
      <c r="AM9" s="157"/>
      <c r="AN9" s="157"/>
      <c r="AO9" s="156"/>
      <c r="AX9" s="9"/>
      <c r="AY9" s="9"/>
    </row>
    <row r="10" spans="1:61" ht="15.6" customHeight="1" x14ac:dyDescent="0.25">
      <c r="A10" s="480"/>
      <c r="B10" s="480"/>
      <c r="C10" s="481"/>
      <c r="D10" s="482"/>
      <c r="E10" s="483"/>
      <c r="F10" s="483"/>
      <c r="G10" s="489"/>
      <c r="H10" s="486"/>
      <c r="I10" s="486"/>
      <c r="J10" s="160" t="e">
        <f t="shared" si="0"/>
        <v>#DIV/0!</v>
      </c>
      <c r="K10" s="480"/>
      <c r="L10" s="490"/>
      <c r="M10" s="491"/>
      <c r="N10" s="480"/>
      <c r="O10" s="480"/>
      <c r="P10" s="742"/>
      <c r="Q10" s="485"/>
      <c r="R10" s="487"/>
      <c r="S10" s="485" t="e">
        <f>VLOOKUP(B10,Table1[],21,FALSE)</f>
        <v>#N/A</v>
      </c>
      <c r="T10" s="93"/>
      <c r="U10" s="93"/>
      <c r="V10" s="93"/>
      <c r="AG10" s="92"/>
      <c r="AJ10" s="92"/>
    </row>
    <row r="11" spans="1:61" ht="15.6" customHeight="1" x14ac:dyDescent="0.25">
      <c r="A11" s="480"/>
      <c r="B11" s="480"/>
      <c r="C11" s="481"/>
      <c r="D11" s="482"/>
      <c r="E11" s="483"/>
      <c r="F11" s="483"/>
      <c r="G11" s="489"/>
      <c r="H11" s="486"/>
      <c r="I11" s="486"/>
      <c r="J11" s="160" t="e">
        <f t="shared" si="0"/>
        <v>#DIV/0!</v>
      </c>
      <c r="K11" s="480"/>
      <c r="L11" s="490"/>
      <c r="M11" s="491"/>
      <c r="N11" s="480"/>
      <c r="O11" s="480"/>
      <c r="P11" s="742"/>
      <c r="Q11" s="485"/>
      <c r="R11" s="487"/>
      <c r="S11" s="485" t="e">
        <f>VLOOKUP(B11,Table1[],21,FALSE)</f>
        <v>#N/A</v>
      </c>
      <c r="T11" s="93"/>
      <c r="U11" s="93"/>
      <c r="V11" s="93"/>
      <c r="W11" s="94" t="s">
        <v>80</v>
      </c>
      <c r="X11" t="s">
        <v>118</v>
      </c>
      <c r="AG11" s="92"/>
      <c r="AJ11" s="92"/>
    </row>
    <row r="12" spans="1:61" ht="15.6" customHeight="1" x14ac:dyDescent="0.25">
      <c r="A12" s="472"/>
      <c r="B12" s="472"/>
      <c r="C12" s="473"/>
      <c r="D12" s="474"/>
      <c r="E12" s="475"/>
      <c r="F12" s="475"/>
      <c r="G12" s="493"/>
      <c r="H12" s="478"/>
      <c r="I12" s="478"/>
      <c r="J12" s="160" t="e">
        <f t="shared" si="0"/>
        <v>#DIV/0!</v>
      </c>
      <c r="K12" s="472"/>
      <c r="L12" s="495"/>
      <c r="M12" s="496"/>
      <c r="N12" s="472"/>
      <c r="O12" s="472"/>
      <c r="P12" s="748"/>
      <c r="Q12" s="477"/>
      <c r="R12" s="479"/>
      <c r="S12" s="477" t="e">
        <f>VLOOKUP(B12,Table1[],21,FALSE)</f>
        <v>#N/A</v>
      </c>
      <c r="T12" s="93"/>
      <c r="U12" s="93"/>
      <c r="V12" s="93"/>
      <c r="BI12" s="88"/>
    </row>
    <row r="13" spans="1:61" ht="15.6" customHeight="1" x14ac:dyDescent="0.25">
      <c r="A13" s="472"/>
      <c r="B13" s="472"/>
      <c r="C13" s="473"/>
      <c r="D13" s="474"/>
      <c r="E13" s="475"/>
      <c r="F13" s="475"/>
      <c r="G13" s="493"/>
      <c r="H13" s="478"/>
      <c r="I13" s="478"/>
      <c r="J13" s="160" t="e">
        <f t="shared" si="0"/>
        <v>#DIV/0!</v>
      </c>
      <c r="K13" s="472"/>
      <c r="L13" s="495"/>
      <c r="M13" s="496"/>
      <c r="N13" s="472"/>
      <c r="O13" s="472"/>
      <c r="P13" s="748"/>
      <c r="Q13" s="477"/>
      <c r="R13" s="479"/>
      <c r="S13" s="477" t="e">
        <f>VLOOKUP(B13,Table1[],21,FALSE)</f>
        <v>#N/A</v>
      </c>
      <c r="T13" s="93"/>
      <c r="U13" s="93"/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61" ht="15.6" customHeight="1" x14ac:dyDescent="0.25">
      <c r="A14" s="472"/>
      <c r="B14" s="472"/>
      <c r="C14" s="473"/>
      <c r="D14" s="474"/>
      <c r="E14" s="475"/>
      <c r="F14" s="475"/>
      <c r="G14" s="493"/>
      <c r="H14" s="478"/>
      <c r="I14" s="478"/>
      <c r="J14" s="160" t="e">
        <f t="shared" si="0"/>
        <v>#DIV/0!</v>
      </c>
      <c r="K14" s="472"/>
      <c r="L14" s="495"/>
      <c r="M14" s="496"/>
      <c r="N14" s="472"/>
      <c r="O14" s="472"/>
      <c r="P14" s="748"/>
      <c r="Q14" s="477"/>
      <c r="R14" s="479"/>
      <c r="S14" s="477" t="e">
        <f>VLOOKUP(B14,Table1[],21,FALSE)</f>
        <v>#N/A</v>
      </c>
      <c r="T14" s="93"/>
      <c r="U14" s="93"/>
      <c r="V14" s="93"/>
      <c r="W14" s="105"/>
      <c r="X14" s="105"/>
      <c r="Y14" s="105"/>
      <c r="Z14" s="105">
        <f>$Z$4</f>
        <v>47545</v>
      </c>
      <c r="AA14" s="106">
        <f>Y14/Z14</f>
        <v>0</v>
      </c>
      <c r="AB14" s="106">
        <f>X14/Z14</f>
        <v>0</v>
      </c>
      <c r="AC14" s="106" t="e">
        <f>Y14/X14</f>
        <v>#DIV/0!</v>
      </c>
      <c r="AD14" s="106" t="e">
        <f>X14/W14</f>
        <v>#DIV/0!</v>
      </c>
      <c r="AG14" s="92"/>
      <c r="AJ14" s="92"/>
    </row>
    <row r="15" spans="1:61" ht="15.6" customHeight="1" x14ac:dyDescent="0.25">
      <c r="A15" s="472"/>
      <c r="B15" s="472"/>
      <c r="C15" s="473"/>
      <c r="D15" s="474"/>
      <c r="E15" s="475"/>
      <c r="F15" s="475"/>
      <c r="G15" s="493"/>
      <c r="H15" s="478"/>
      <c r="I15" s="478"/>
      <c r="J15" s="160" t="e">
        <f t="shared" si="0"/>
        <v>#DIV/0!</v>
      </c>
      <c r="K15" s="472"/>
      <c r="L15" s="495"/>
      <c r="M15" s="496"/>
      <c r="N15" s="472"/>
      <c r="O15" s="472"/>
      <c r="P15" s="748"/>
      <c r="Q15" s="477"/>
      <c r="R15" s="479"/>
      <c r="S15" s="477" t="e">
        <f>VLOOKUP(B15,Table1[],21,FALSE)</f>
        <v>#N/A</v>
      </c>
      <c r="T15" s="93"/>
      <c r="U15" s="93"/>
      <c r="V15" s="93"/>
      <c r="AG15" s="92"/>
      <c r="AJ15" s="92"/>
    </row>
    <row r="16" spans="1:61" ht="15.6" customHeight="1" x14ac:dyDescent="0.25">
      <c r="A16" s="472"/>
      <c r="B16" s="472"/>
      <c r="C16" s="473"/>
      <c r="D16" s="474"/>
      <c r="E16" s="475"/>
      <c r="F16" s="475"/>
      <c r="G16" s="493"/>
      <c r="H16" s="478"/>
      <c r="I16" s="478"/>
      <c r="J16" s="160" t="e">
        <f t="shared" si="0"/>
        <v>#DIV/0!</v>
      </c>
      <c r="K16" s="472"/>
      <c r="L16" s="495"/>
      <c r="M16" s="496"/>
      <c r="N16" s="472"/>
      <c r="O16" s="472"/>
      <c r="P16" s="748"/>
      <c r="Q16" s="477"/>
      <c r="R16" s="479"/>
      <c r="S16" s="477" t="e">
        <f>VLOOKUP(B16,Table1[],21,FALSE)</f>
        <v>#N/A</v>
      </c>
      <c r="T16" s="93"/>
      <c r="U16" s="93"/>
      <c r="V16" s="93"/>
      <c r="W16" s="94" t="s">
        <v>80</v>
      </c>
      <c r="X16" t="s">
        <v>173</v>
      </c>
      <c r="AG16" s="92"/>
      <c r="AJ16" s="92"/>
    </row>
    <row r="17" spans="1:60" ht="15.6" customHeight="1" x14ac:dyDescent="0.25">
      <c r="A17" s="472"/>
      <c r="B17" s="472"/>
      <c r="C17" s="473"/>
      <c r="D17" s="474"/>
      <c r="E17" s="475"/>
      <c r="F17" s="475"/>
      <c r="G17" s="493"/>
      <c r="H17" s="478"/>
      <c r="I17" s="478"/>
      <c r="J17" s="160" t="e">
        <f t="shared" si="0"/>
        <v>#DIV/0!</v>
      </c>
      <c r="K17" s="472"/>
      <c r="L17" s="495"/>
      <c r="M17" s="496"/>
      <c r="N17" s="472"/>
      <c r="O17" s="472"/>
      <c r="P17" s="748"/>
      <c r="Q17" s="477"/>
      <c r="R17" s="479"/>
      <c r="S17" s="477" t="e">
        <f>VLOOKUP(B17,Table1[],21,FALSE)</f>
        <v>#N/A</v>
      </c>
      <c r="T17" s="93"/>
      <c r="U17" s="93"/>
      <c r="V17" s="93"/>
      <c r="AG17" s="92"/>
      <c r="AJ17" s="92"/>
      <c r="AL17" s="88"/>
      <c r="AM17" s="88"/>
      <c r="AN17" s="88"/>
      <c r="AQ17" s="89"/>
      <c r="AR17" s="88"/>
      <c r="AS17" s="88"/>
    </row>
    <row r="18" spans="1:60" ht="15.6" customHeight="1" x14ac:dyDescent="0.25">
      <c r="A18" s="472"/>
      <c r="B18" s="472"/>
      <c r="C18" s="473"/>
      <c r="D18" s="474"/>
      <c r="E18" s="475"/>
      <c r="F18" s="475"/>
      <c r="G18" s="493"/>
      <c r="H18" s="478"/>
      <c r="I18" s="478"/>
      <c r="J18" s="160" t="e">
        <f t="shared" si="0"/>
        <v>#DIV/0!</v>
      </c>
      <c r="K18" s="472"/>
      <c r="L18" s="495"/>
      <c r="M18" s="496"/>
      <c r="N18" s="472"/>
      <c r="O18" s="472"/>
      <c r="P18" s="748"/>
      <c r="Q18" s="477"/>
      <c r="R18" s="479"/>
      <c r="S18" s="477" t="e">
        <f>VLOOKUP(B18,Table1[],21,FALSE)</f>
        <v>#N/A</v>
      </c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  <c r="AL18" s="179"/>
      <c r="AM18" s="179"/>
      <c r="AN18" s="179"/>
      <c r="AO18" s="180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B18" s="88"/>
      <c r="BC18" s="88"/>
      <c r="BD18" s="88"/>
      <c r="BE18" s="88"/>
      <c r="BF18" s="88"/>
      <c r="BH18" s="88"/>
    </row>
    <row r="19" spans="1:60" ht="15.6" customHeight="1" x14ac:dyDescent="0.25">
      <c r="A19" s="472"/>
      <c r="B19" s="472"/>
      <c r="C19" s="473"/>
      <c r="D19" s="474"/>
      <c r="E19" s="475"/>
      <c r="F19" s="475"/>
      <c r="G19" s="493"/>
      <c r="H19" s="478"/>
      <c r="I19" s="478"/>
      <c r="J19" s="160" t="e">
        <f t="shared" si="0"/>
        <v>#DIV/0!</v>
      </c>
      <c r="K19" s="472"/>
      <c r="L19" s="495"/>
      <c r="M19" s="496"/>
      <c r="N19" s="472"/>
      <c r="O19" s="472"/>
      <c r="P19" s="748"/>
      <c r="Q19" s="477"/>
      <c r="R19" s="479"/>
      <c r="S19" s="477" t="e">
        <f>VLOOKUP(B19,Table1[],21,FALSE)</f>
        <v>#N/A</v>
      </c>
      <c r="T19" s="93"/>
      <c r="U19" s="93"/>
      <c r="V19" s="93"/>
      <c r="W19" s="105"/>
      <c r="X19" s="105"/>
      <c r="Y19" s="105">
        <v>0</v>
      </c>
      <c r="Z19" s="105">
        <f>$Z$4</f>
        <v>47545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  <c r="AP19" s="247"/>
      <c r="AQ19" s="248"/>
      <c r="AR19" s="248"/>
      <c r="AS19" s="88"/>
      <c r="AT19" s="137"/>
      <c r="AU19" s="88"/>
      <c r="AV19" s="247"/>
      <c r="AW19" s="248"/>
      <c r="AX19" s="248"/>
      <c r="AY19" s="88"/>
      <c r="AZ19" s="137"/>
      <c r="BB19" s="247"/>
      <c r="BC19" s="248"/>
      <c r="BD19" s="248"/>
      <c r="BE19" s="88"/>
      <c r="BF19" s="137"/>
    </row>
    <row r="20" spans="1:60" ht="15.6" customHeight="1" x14ac:dyDescent="0.25">
      <c r="A20" s="472"/>
      <c r="B20" s="472"/>
      <c r="C20" s="473"/>
      <c r="D20" s="474"/>
      <c r="E20" s="475"/>
      <c r="F20" s="475"/>
      <c r="G20" s="493"/>
      <c r="H20" s="478"/>
      <c r="I20" s="478"/>
      <c r="J20" s="160" t="e">
        <f t="shared" si="0"/>
        <v>#DIV/0!</v>
      </c>
      <c r="K20" s="472"/>
      <c r="L20" s="495"/>
      <c r="M20" s="496"/>
      <c r="N20" s="472"/>
      <c r="O20" s="472"/>
      <c r="P20" s="748"/>
      <c r="Q20" s="477"/>
      <c r="R20" s="479"/>
      <c r="S20" s="477" t="e">
        <f>VLOOKUP(B20,Table1[],21,FALSE)</f>
        <v>#N/A</v>
      </c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  <c r="AP20" s="88"/>
      <c r="AQ20" s="137"/>
      <c r="AR20" s="137"/>
      <c r="AS20" s="137"/>
      <c r="AT20" s="137"/>
      <c r="AU20" s="88"/>
      <c r="AV20" s="88"/>
      <c r="AW20" s="137"/>
      <c r="AX20" s="137"/>
      <c r="AY20" s="137"/>
      <c r="AZ20" s="137"/>
      <c r="BB20" s="88"/>
      <c r="BC20" s="137"/>
      <c r="BD20" s="137"/>
      <c r="BE20" s="137"/>
      <c r="BF20" s="137"/>
      <c r="BH20" s="137"/>
    </row>
    <row r="21" spans="1:60" ht="15.6" customHeight="1" x14ac:dyDescent="0.25">
      <c r="A21" s="472"/>
      <c r="B21" s="472"/>
      <c r="C21" s="473"/>
      <c r="D21" s="474"/>
      <c r="E21" s="475"/>
      <c r="F21" s="475"/>
      <c r="G21" s="493"/>
      <c r="H21" s="478"/>
      <c r="I21" s="478"/>
      <c r="J21" s="160" t="e">
        <f t="shared" si="0"/>
        <v>#DIV/0!</v>
      </c>
      <c r="K21" s="472"/>
      <c r="L21" s="495"/>
      <c r="M21" s="496"/>
      <c r="N21" s="472"/>
      <c r="O21" s="472"/>
      <c r="P21" s="748"/>
      <c r="Q21" s="477"/>
      <c r="R21" s="479"/>
      <c r="S21" s="477" t="e">
        <f>VLOOKUP(B21,Table1[],21,FALSE)</f>
        <v>#N/A</v>
      </c>
      <c r="T21" s="93"/>
      <c r="U21" s="93"/>
      <c r="V21" s="93"/>
      <c r="W21" s="94" t="s">
        <v>80</v>
      </c>
      <c r="X21" t="s">
        <v>173</v>
      </c>
      <c r="AE21" s="88"/>
      <c r="AG21" s="92"/>
      <c r="AJ21" s="92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C21" s="88"/>
    </row>
    <row r="22" spans="1:60" ht="15.6" customHeight="1" x14ac:dyDescent="0.25">
      <c r="A22" s="472"/>
      <c r="B22" s="472"/>
      <c r="C22" s="473"/>
      <c r="D22" s="474"/>
      <c r="E22" s="475"/>
      <c r="F22" s="475"/>
      <c r="G22" s="493"/>
      <c r="H22" s="478"/>
      <c r="I22" s="478"/>
      <c r="J22" s="160" t="e">
        <f t="shared" si="0"/>
        <v>#DIV/0!</v>
      </c>
      <c r="K22" s="472"/>
      <c r="L22" s="495"/>
      <c r="M22" s="496"/>
      <c r="N22" s="472"/>
      <c r="O22" s="472"/>
      <c r="P22" s="748"/>
      <c r="Q22" s="477"/>
      <c r="R22" s="479"/>
      <c r="S22" s="477" t="e">
        <f>VLOOKUP(B22,Table1[],21,FALSE)</f>
        <v>#N/A</v>
      </c>
      <c r="T22" s="93"/>
      <c r="U22" s="93"/>
      <c r="V22" s="93"/>
      <c r="AE22" s="88"/>
      <c r="AF22" s="88"/>
      <c r="AG22" s="88"/>
      <c r="AH22" s="88"/>
      <c r="AI22" s="88"/>
      <c r="AJ22" s="88"/>
      <c r="AK22" s="88"/>
      <c r="AP22" s="247"/>
      <c r="AQ22" s="248"/>
      <c r="AR22" s="248"/>
      <c r="AS22" s="88"/>
      <c r="AT22" s="137"/>
      <c r="AU22" s="88"/>
      <c r="AV22" s="247"/>
      <c r="AW22" s="248"/>
      <c r="AX22" s="248"/>
      <c r="AY22" s="88"/>
      <c r="AZ22" s="137"/>
    </row>
    <row r="23" spans="1:60" ht="15.6" customHeight="1" x14ac:dyDescent="0.25">
      <c r="A23" s="472"/>
      <c r="B23" s="472"/>
      <c r="C23" s="473"/>
      <c r="D23" s="474"/>
      <c r="E23" s="475"/>
      <c r="F23" s="475"/>
      <c r="G23" s="493"/>
      <c r="H23" s="478"/>
      <c r="I23" s="478"/>
      <c r="J23" s="160" t="e">
        <f t="shared" si="0"/>
        <v>#DIV/0!</v>
      </c>
      <c r="K23" s="472"/>
      <c r="L23" s="495"/>
      <c r="M23" s="496"/>
      <c r="N23" s="472"/>
      <c r="O23" s="472"/>
      <c r="P23" s="748"/>
      <c r="Q23" s="477"/>
      <c r="R23" s="479"/>
      <c r="S23" s="477" t="e">
        <f>VLOOKUP(B23,Table1[],21,FALSE)</f>
        <v>#N/A</v>
      </c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  <c r="AP23" s="88"/>
      <c r="AQ23" s="137"/>
      <c r="AR23" s="137"/>
      <c r="AS23" s="137"/>
      <c r="AT23" s="137"/>
      <c r="AU23" s="88"/>
      <c r="AV23" s="88"/>
      <c r="AW23" s="137"/>
      <c r="AX23" s="137"/>
      <c r="AY23" s="137"/>
      <c r="AZ23" s="137"/>
      <c r="BC23" s="137"/>
    </row>
    <row r="24" spans="1:60" ht="15.6" customHeight="1" x14ac:dyDescent="0.25">
      <c r="A24" s="472"/>
      <c r="B24" s="472"/>
      <c r="C24" s="473"/>
      <c r="D24" s="474"/>
      <c r="E24" s="475"/>
      <c r="F24" s="475"/>
      <c r="G24" s="493"/>
      <c r="H24" s="478"/>
      <c r="I24" s="478"/>
      <c r="J24" s="160" t="e">
        <f t="shared" si="0"/>
        <v>#DIV/0!</v>
      </c>
      <c r="K24" s="472"/>
      <c r="L24" s="495"/>
      <c r="M24" s="496"/>
      <c r="N24" s="472"/>
      <c r="O24" s="472"/>
      <c r="P24" s="748"/>
      <c r="Q24" s="477"/>
      <c r="R24" s="479"/>
      <c r="S24" s="477" t="e">
        <f>VLOOKUP(B24,Table1[],21,FALSE)</f>
        <v>#N/A</v>
      </c>
      <c r="T24" s="93"/>
      <c r="U24" s="93"/>
      <c r="V24" s="93"/>
      <c r="W24" s="105"/>
      <c r="X24" s="105"/>
      <c r="Y24" s="105">
        <v>0</v>
      </c>
      <c r="Z24" s="105">
        <f>$Z$4</f>
        <v>47545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G24" s="92"/>
      <c r="AJ24" s="92"/>
      <c r="AK24" s="88"/>
      <c r="AZ24" s="138"/>
    </row>
    <row r="25" spans="1:60" ht="15.6" customHeight="1" x14ac:dyDescent="0.25">
      <c r="A25" s="472"/>
      <c r="B25" s="472"/>
      <c r="C25" s="473"/>
      <c r="D25" s="473"/>
      <c r="E25" s="497"/>
      <c r="F25" s="476"/>
      <c r="G25" s="476"/>
      <c r="H25" s="494"/>
      <c r="I25" s="494"/>
      <c r="J25" s="160" t="e">
        <f t="shared" si="0"/>
        <v>#DIV/0!</v>
      </c>
      <c r="K25" s="494"/>
      <c r="L25" s="498"/>
      <c r="M25" s="496"/>
      <c r="N25" s="472"/>
      <c r="O25" s="472"/>
      <c r="P25" s="748"/>
      <c r="Q25" s="472"/>
      <c r="R25" s="479"/>
      <c r="S25" s="472" t="e">
        <f>VLOOKUP(B25,Table1[],21,FALSE)</f>
        <v>#N/A</v>
      </c>
      <c r="T25" s="93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60" ht="15.6" customHeight="1" x14ac:dyDescent="0.25">
      <c r="A26" s="472"/>
      <c r="B26" s="472"/>
      <c r="C26" s="473"/>
      <c r="D26" s="473"/>
      <c r="E26" s="497"/>
      <c r="F26" s="476"/>
      <c r="G26" s="476"/>
      <c r="H26" s="494"/>
      <c r="I26" s="494"/>
      <c r="J26" s="160" t="e">
        <f t="shared" si="0"/>
        <v>#DIV/0!</v>
      </c>
      <c r="K26" s="494"/>
      <c r="L26" s="498"/>
      <c r="M26" s="496"/>
      <c r="N26" s="472"/>
      <c r="O26" s="472"/>
      <c r="P26" s="748"/>
      <c r="Q26" s="472"/>
      <c r="R26" s="479"/>
      <c r="S26" s="472" t="e">
        <f>VLOOKUP(B26,Table1[],21,FALSE)</f>
        <v>#N/A</v>
      </c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</row>
    <row r="27" spans="1:60" ht="15.6" customHeight="1" x14ac:dyDescent="0.25">
      <c r="A27" s="472"/>
      <c r="B27" s="472"/>
      <c r="C27" s="473"/>
      <c r="D27" s="473"/>
      <c r="E27" s="497"/>
      <c r="F27" s="476"/>
      <c r="G27" s="476"/>
      <c r="H27" s="494"/>
      <c r="I27" s="494"/>
      <c r="J27" s="160" t="e">
        <f t="shared" si="0"/>
        <v>#DIV/0!</v>
      </c>
      <c r="K27" s="494"/>
      <c r="L27" s="498"/>
      <c r="M27" s="496"/>
      <c r="N27" s="472"/>
      <c r="O27" s="472"/>
      <c r="P27" s="748"/>
      <c r="Q27" s="472"/>
      <c r="R27" s="479"/>
      <c r="S27" s="472" t="e">
        <f>VLOOKUP(B27,Table1[],21,FALSE)</f>
        <v>#N/A</v>
      </c>
      <c r="T27" s="93"/>
      <c r="U27" s="93"/>
      <c r="V27" s="93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Q27" s="89"/>
      <c r="AR27" s="88"/>
      <c r="AS27" s="88"/>
      <c r="AV27" s="89"/>
      <c r="AW27" s="88"/>
      <c r="AX27" s="88"/>
      <c r="AZ27" s="138"/>
    </row>
    <row r="28" spans="1:60" ht="15.6" customHeight="1" x14ac:dyDescent="0.25">
      <c r="A28" s="472"/>
      <c r="B28" s="472"/>
      <c r="C28" s="473"/>
      <c r="D28" s="473"/>
      <c r="E28" s="497"/>
      <c r="F28" s="476"/>
      <c r="G28" s="476"/>
      <c r="H28" s="494"/>
      <c r="I28" s="494"/>
      <c r="J28" s="160" t="e">
        <f t="shared" si="0"/>
        <v>#DIV/0!</v>
      </c>
      <c r="K28" s="494"/>
      <c r="L28" s="498"/>
      <c r="M28" s="496"/>
      <c r="N28" s="472"/>
      <c r="O28" s="472"/>
      <c r="P28" s="748"/>
      <c r="Q28" s="472"/>
      <c r="R28" s="479"/>
      <c r="S28" s="472" t="e">
        <f>VLOOKUP(B28,Table1[],21,FALSE)</f>
        <v>#N/A</v>
      </c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G28" s="92"/>
      <c r="AJ28" s="92"/>
      <c r="AK28" s="88"/>
      <c r="AL28" s="88"/>
      <c r="AM28" s="88"/>
      <c r="AN28" s="88"/>
      <c r="AQ28" s="89"/>
      <c r="AR28" s="88"/>
      <c r="AS28" s="88"/>
      <c r="AV28" s="89"/>
      <c r="AW28" s="88"/>
      <c r="AX28" s="88"/>
    </row>
    <row r="29" spans="1:60" ht="15.6" customHeight="1" x14ac:dyDescent="0.25">
      <c r="A29" s="472"/>
      <c r="B29" s="472"/>
      <c r="C29" s="473"/>
      <c r="D29" s="474"/>
      <c r="E29" s="499"/>
      <c r="F29" s="493"/>
      <c r="G29" s="493"/>
      <c r="H29" s="478"/>
      <c r="I29" s="478"/>
      <c r="J29" s="160" t="e">
        <f t="shared" si="0"/>
        <v>#DIV/0!</v>
      </c>
      <c r="K29" s="478"/>
      <c r="L29" s="495"/>
      <c r="M29" s="496"/>
      <c r="N29" s="472"/>
      <c r="O29" s="472"/>
      <c r="P29" s="748"/>
      <c r="Q29" s="477"/>
      <c r="R29" s="479"/>
      <c r="S29" s="477" t="e">
        <f>VLOOKUP(B29,Table1[],21,FALSE)</f>
        <v>#N/A</v>
      </c>
      <c r="T29" s="93"/>
      <c r="U29" s="93"/>
      <c r="V29" s="93"/>
      <c r="W29" s="105"/>
      <c r="X29" s="105"/>
      <c r="Y29" s="105">
        <v>0</v>
      </c>
      <c r="Z29" s="105">
        <f>$Z$4</f>
        <v>47545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G29" s="92"/>
      <c r="AJ29" s="92"/>
      <c r="AK29" s="88"/>
      <c r="AL29" s="88"/>
      <c r="AM29" s="88"/>
      <c r="AN29" s="88"/>
      <c r="AQ29" s="89"/>
      <c r="AR29" s="88"/>
      <c r="AS29" s="88"/>
      <c r="AV29" s="89"/>
      <c r="AW29" s="88"/>
      <c r="AX29" s="88"/>
    </row>
    <row r="30" spans="1:60" ht="15.6" customHeight="1" x14ac:dyDescent="0.25">
      <c r="A30" s="472"/>
      <c r="B30" s="472"/>
      <c r="C30" s="473"/>
      <c r="D30" s="474"/>
      <c r="E30" s="500"/>
      <c r="F30" s="501"/>
      <c r="G30" s="493"/>
      <c r="H30" s="478"/>
      <c r="I30" s="478"/>
      <c r="J30" s="160" t="e">
        <f t="shared" si="0"/>
        <v>#DIV/0!</v>
      </c>
      <c r="K30" s="478"/>
      <c r="L30" s="495"/>
      <c r="M30" s="496"/>
      <c r="N30" s="472"/>
      <c r="O30" s="472"/>
      <c r="P30" s="748"/>
      <c r="Q30" s="477"/>
      <c r="R30" s="479"/>
      <c r="S30" s="477" t="e">
        <f>VLOOKUP(B30,Table1[],21,FALSE)</f>
        <v>#N/A</v>
      </c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  <c r="AL30" s="88"/>
      <c r="AM30" s="88"/>
      <c r="AN30" s="88"/>
      <c r="AQ30" s="89"/>
      <c r="AR30" s="88"/>
      <c r="AS30" s="88"/>
      <c r="AV30" s="89"/>
      <c r="AW30" s="88"/>
      <c r="AX30" s="88"/>
    </row>
    <row r="31" spans="1:60" ht="15.6" customHeight="1" x14ac:dyDescent="0.25">
      <c r="A31" s="472"/>
      <c r="B31" s="472"/>
      <c r="C31" s="473"/>
      <c r="D31" s="474"/>
      <c r="E31" s="500"/>
      <c r="F31" s="501"/>
      <c r="G31" s="493"/>
      <c r="H31" s="478"/>
      <c r="I31" s="478"/>
      <c r="J31" s="160" t="e">
        <f t="shared" si="0"/>
        <v>#DIV/0!</v>
      </c>
      <c r="K31" s="478"/>
      <c r="L31" s="495"/>
      <c r="M31" s="496"/>
      <c r="N31" s="472"/>
      <c r="O31" s="472"/>
      <c r="P31" s="748"/>
      <c r="Q31" s="477"/>
      <c r="R31" s="479"/>
      <c r="S31" s="477" t="e">
        <f>VLOOKUP(B31,Table1[],21,FALSE)</f>
        <v>#N/A</v>
      </c>
      <c r="T31" s="93"/>
      <c r="U31" s="93"/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60" ht="15.6" customHeight="1" x14ac:dyDescent="0.25">
      <c r="A32" s="472"/>
      <c r="B32" s="472"/>
      <c r="C32" s="473"/>
      <c r="D32" s="474"/>
      <c r="E32" s="500"/>
      <c r="F32" s="501"/>
      <c r="G32" s="493"/>
      <c r="H32" s="478"/>
      <c r="I32" s="478"/>
      <c r="J32" s="160" t="e">
        <f t="shared" si="0"/>
        <v>#DIV/0!</v>
      </c>
      <c r="K32" s="478"/>
      <c r="L32" s="495"/>
      <c r="M32" s="496"/>
      <c r="N32" s="472"/>
      <c r="O32" s="472"/>
      <c r="P32" s="748"/>
      <c r="Q32" s="477"/>
      <c r="R32" s="479"/>
      <c r="S32" s="477" t="e">
        <f>VLOOKUP(B32,Table1[],21,FALSE)</f>
        <v>#N/A</v>
      </c>
      <c r="T32" s="93"/>
      <c r="U32" s="93"/>
      <c r="V32" s="93"/>
      <c r="AE32" s="88"/>
      <c r="AG32" s="92"/>
      <c r="AJ32" s="92"/>
      <c r="AK32" s="88"/>
    </row>
    <row r="33" spans="1:67" ht="15.6" customHeight="1" x14ac:dyDescent="0.25">
      <c r="A33" s="472"/>
      <c r="B33" s="472"/>
      <c r="C33" s="473"/>
      <c r="D33" s="474"/>
      <c r="E33" s="499"/>
      <c r="F33" s="493"/>
      <c r="G33" s="493"/>
      <c r="H33" s="478"/>
      <c r="I33" s="478"/>
      <c r="J33" s="160" t="e">
        <f t="shared" si="0"/>
        <v>#DIV/0!</v>
      </c>
      <c r="K33" s="478"/>
      <c r="L33" s="495"/>
      <c r="M33" s="496"/>
      <c r="N33" s="472"/>
      <c r="O33" s="472"/>
      <c r="P33" s="748"/>
      <c r="Q33" s="477"/>
      <c r="R33" s="479"/>
      <c r="S33" s="477" t="e">
        <f>VLOOKUP(B33,Table1[],21,FALSE)</f>
        <v>#N/A</v>
      </c>
      <c r="T33" s="93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O33" s="92"/>
    </row>
    <row r="34" spans="1:67" ht="15.6" customHeight="1" x14ac:dyDescent="0.25">
      <c r="A34" s="472"/>
      <c r="B34" s="472"/>
      <c r="C34" s="473"/>
      <c r="D34" s="474"/>
      <c r="E34" s="499"/>
      <c r="F34" s="493"/>
      <c r="G34" s="493"/>
      <c r="H34" s="478"/>
      <c r="I34" s="478"/>
      <c r="J34" s="160" t="e">
        <f t="shared" si="0"/>
        <v>#DIV/0!</v>
      </c>
      <c r="K34" s="478"/>
      <c r="L34" s="495"/>
      <c r="M34" s="496"/>
      <c r="N34" s="472"/>
      <c r="O34" s="472"/>
      <c r="P34" s="748"/>
      <c r="Q34" s="477"/>
      <c r="R34" s="479"/>
      <c r="S34" s="477" t="e">
        <f>VLOOKUP(B34,Table1[],21,FALSE)</f>
        <v>#N/A</v>
      </c>
      <c r="T34" s="93"/>
      <c r="U34" s="93"/>
      <c r="V34" s="93"/>
      <c r="W34" s="105"/>
      <c r="X34" s="105"/>
      <c r="Y34" s="105">
        <v>0</v>
      </c>
      <c r="Z34" s="105">
        <f>$Z$4</f>
        <v>47545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5.6" customHeight="1" thickBot="1" x14ac:dyDescent="0.3">
      <c r="A35" s="472"/>
      <c r="B35" s="472"/>
      <c r="C35" s="473"/>
      <c r="D35" s="474"/>
      <c r="E35" s="499"/>
      <c r="F35" s="493"/>
      <c r="G35" s="493"/>
      <c r="H35" s="478"/>
      <c r="I35" s="478"/>
      <c r="J35" s="160" t="e">
        <f t="shared" si="0"/>
        <v>#DIV/0!</v>
      </c>
      <c r="K35" s="502"/>
      <c r="L35" s="495"/>
      <c r="M35" s="496"/>
      <c r="N35" s="472"/>
      <c r="O35" s="472"/>
      <c r="P35" s="748"/>
      <c r="Q35" s="477"/>
      <c r="R35" s="479"/>
      <c r="S35" s="477" t="e">
        <f>VLOOKUP(B35,Table1[],21,FALSE)</f>
        <v>#N/A</v>
      </c>
      <c r="T35" s="93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5.6" customHeight="1" thickBot="1" x14ac:dyDescent="0.3">
      <c r="A36" s="472"/>
      <c r="B36" s="472"/>
      <c r="C36" s="473"/>
      <c r="D36" s="474"/>
      <c r="E36" s="499"/>
      <c r="F36" s="493"/>
      <c r="G36" s="493"/>
      <c r="H36" s="478"/>
      <c r="I36" s="478"/>
      <c r="J36" s="160" t="e">
        <f t="shared" si="0"/>
        <v>#DIV/0!</v>
      </c>
      <c r="K36" s="502"/>
      <c r="L36" s="495"/>
      <c r="M36" s="496"/>
      <c r="N36" s="472"/>
      <c r="O36" s="472"/>
      <c r="P36" s="748"/>
      <c r="Q36" s="477"/>
      <c r="R36" s="479"/>
      <c r="S36" s="477" t="e">
        <f>VLOOKUP(B36,Table1[],21,FALSE)</f>
        <v>#N/A</v>
      </c>
      <c r="T36" s="93"/>
      <c r="U36" s="93"/>
      <c r="V36" s="93"/>
      <c r="W36" s="121" t="s">
        <v>80</v>
      </c>
      <c r="X36" s="122" t="s">
        <v>118</v>
      </c>
      <c r="Y36" s="113"/>
      <c r="Z36" s="113"/>
      <c r="AA36" s="113"/>
      <c r="AB36" s="113"/>
      <c r="AC36" s="113"/>
      <c r="AD36" s="114"/>
      <c r="AE36" s="88" t="s">
        <v>175</v>
      </c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67" ht="15.6" customHeight="1" thickBot="1" x14ac:dyDescent="0.3">
      <c r="A37" s="480"/>
      <c r="B37" s="480"/>
      <c r="C37" s="481"/>
      <c r="D37" s="482"/>
      <c r="E37" s="492"/>
      <c r="F37" s="489"/>
      <c r="G37" s="489"/>
      <c r="H37" s="486"/>
      <c r="I37" s="486"/>
      <c r="J37" s="160" t="e">
        <f t="shared" si="0"/>
        <v>#DIV/0!</v>
      </c>
      <c r="K37" s="486"/>
      <c r="L37" s="490"/>
      <c r="M37" s="491"/>
      <c r="N37" s="480"/>
      <c r="O37" s="480"/>
      <c r="P37" s="742"/>
      <c r="Q37" s="485"/>
      <c r="R37" s="487"/>
      <c r="S37" s="485" t="e">
        <f>VLOOKUP(B37,Table1[],21,FALSE)</f>
        <v>#N/A</v>
      </c>
      <c r="T37" s="93"/>
      <c r="U37" s="93"/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67" ht="15.6" customHeight="1" thickBot="1" x14ac:dyDescent="0.3">
      <c r="A38" s="480"/>
      <c r="B38" s="480"/>
      <c r="C38" s="481"/>
      <c r="D38" s="482"/>
      <c r="E38" s="492"/>
      <c r="F38" s="489"/>
      <c r="G38" s="489"/>
      <c r="H38" s="486"/>
      <c r="I38" s="486"/>
      <c r="J38" s="160" t="e">
        <f t="shared" si="0"/>
        <v>#DIV/0!</v>
      </c>
      <c r="K38" s="486"/>
      <c r="L38" s="490"/>
      <c r="M38" s="491"/>
      <c r="N38" s="480"/>
      <c r="O38" s="480"/>
      <c r="P38" s="742"/>
      <c r="Q38" s="485"/>
      <c r="R38" s="487"/>
      <c r="S38" s="485" t="e">
        <f>VLOOKUP(B38,Table1[],21,FALSE)</f>
        <v>#N/A</v>
      </c>
      <c r="T38" s="93"/>
      <c r="U38" s="93"/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176</v>
      </c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67" ht="15.6" customHeight="1" thickBot="1" x14ac:dyDescent="0.3">
      <c r="A39" s="480"/>
      <c r="B39" s="480"/>
      <c r="C39" s="481"/>
      <c r="D39" s="482"/>
      <c r="E39" s="492"/>
      <c r="F39" s="489"/>
      <c r="G39" s="489"/>
      <c r="H39" s="486"/>
      <c r="I39" s="486"/>
      <c r="J39" s="160" t="e">
        <f t="shared" si="0"/>
        <v>#DIV/0!</v>
      </c>
      <c r="K39" s="486"/>
      <c r="L39" s="490"/>
      <c r="M39" s="491"/>
      <c r="N39" s="480"/>
      <c r="O39" s="480"/>
      <c r="P39" s="742"/>
      <c r="Q39" s="485"/>
      <c r="R39" s="487"/>
      <c r="S39" s="485" t="e">
        <f>VLOOKUP(B39,Table1[],21,FALSE)</f>
        <v>#N/A</v>
      </c>
      <c r="T39" s="93"/>
      <c r="U39" s="93"/>
      <c r="V39" s="93"/>
      <c r="W39" s="123"/>
      <c r="X39" s="124"/>
      <c r="Y39" s="125"/>
      <c r="Z39" s="118">
        <f>$Z$4</f>
        <v>47545</v>
      </c>
      <c r="AA39" s="119">
        <f>IFERROR(Y39/Z39,0)</f>
        <v>0</v>
      </c>
      <c r="AB39" s="256">
        <f>IFERROR(X39/Z39,0)</f>
        <v>0</v>
      </c>
      <c r="AC39" s="119">
        <f>IFERROR(Y39/X39,0)</f>
        <v>0</v>
      </c>
      <c r="AD39" s="120">
        <f>IFERROR(X39/W39,0)</f>
        <v>0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67" ht="15.6" customHeight="1" x14ac:dyDescent="0.25">
      <c r="A40" s="480"/>
      <c r="B40" s="480"/>
      <c r="C40" s="481"/>
      <c r="D40" s="482"/>
      <c r="E40" s="492"/>
      <c r="F40" s="489"/>
      <c r="G40" s="489"/>
      <c r="H40" s="486"/>
      <c r="I40" s="486"/>
      <c r="J40" s="160" t="e">
        <f t="shared" si="0"/>
        <v>#DIV/0!</v>
      </c>
      <c r="K40" s="486"/>
      <c r="L40" s="490"/>
      <c r="M40" s="491"/>
      <c r="N40" s="480"/>
      <c r="O40" s="480"/>
      <c r="P40" s="742"/>
      <c r="Q40" s="485"/>
      <c r="R40" s="487"/>
      <c r="S40" s="485" t="e">
        <f>VLOOKUP(B40,Table1[],21,FALSE)</f>
        <v>#N/A</v>
      </c>
      <c r="T40" s="93"/>
      <c r="U40" s="93"/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</row>
    <row r="41" spans="1:67" ht="15.6" customHeight="1" x14ac:dyDescent="0.25">
      <c r="A41" s="560"/>
      <c r="B41" s="560"/>
      <c r="C41" s="561"/>
      <c r="D41" s="562"/>
      <c r="E41" s="563"/>
      <c r="F41" s="564"/>
      <c r="G41" s="564"/>
      <c r="H41" s="565"/>
      <c r="I41" s="565"/>
      <c r="J41" s="160" t="e">
        <f t="shared" si="0"/>
        <v>#DIV/0!</v>
      </c>
      <c r="K41" s="565"/>
      <c r="L41" s="566"/>
      <c r="M41" s="567"/>
      <c r="N41" s="560"/>
      <c r="O41" s="560"/>
      <c r="P41" s="750"/>
      <c r="Q41" s="569"/>
      <c r="R41" s="568"/>
      <c r="S41" s="569" t="e">
        <f>VLOOKUP(B41,Table1[],21,FALSE)</f>
        <v>#N/A</v>
      </c>
      <c r="T41" s="93"/>
      <c r="U41" s="93"/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</row>
    <row r="42" spans="1:67" ht="15.6" customHeight="1" x14ac:dyDescent="0.25">
      <c r="A42" s="571"/>
      <c r="B42" s="571"/>
      <c r="C42" s="572"/>
      <c r="D42" s="573"/>
      <c r="E42" s="574"/>
      <c r="F42" s="575"/>
      <c r="G42" s="575"/>
      <c r="H42" s="576"/>
      <c r="I42" s="576"/>
      <c r="J42" s="160" t="e">
        <f t="shared" si="0"/>
        <v>#DIV/0!</v>
      </c>
      <c r="K42" s="576"/>
      <c r="L42" s="577"/>
      <c r="M42" s="578"/>
      <c r="N42" s="571"/>
      <c r="O42" s="571"/>
      <c r="P42" s="742"/>
      <c r="Q42" s="580"/>
      <c r="R42" s="579"/>
      <c r="S42" s="580" t="e">
        <f>VLOOKUP(B42,Table1[],21,FALSE)</f>
        <v>#N/A</v>
      </c>
      <c r="T42" s="93"/>
      <c r="U42" s="93"/>
      <c r="V42" s="93"/>
      <c r="W42" s="89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</row>
    <row r="43" spans="1:67" ht="15.75" x14ac:dyDescent="0.25">
      <c r="A43" s="161"/>
      <c r="B43" s="570"/>
      <c r="C43" s="163"/>
      <c r="D43" s="163" t="s">
        <v>128</v>
      </c>
      <c r="E43" s="158"/>
      <c r="F43" s="159"/>
      <c r="G43" s="159">
        <f t="shared" ref="G43:G64" si="1">F43-E43</f>
        <v>0</v>
      </c>
      <c r="H43" s="160">
        <f t="shared" ref="H43:H64" si="2">HOUR(G43)</f>
        <v>0</v>
      </c>
      <c r="I43" s="160">
        <f t="shared" ref="I43:I64" si="3">MINUTE(G43)</f>
        <v>0</v>
      </c>
      <c r="J43" s="160" t="e">
        <f t="shared" ref="J43:J87" si="4">L43/K43</f>
        <v>#DIV/0!</v>
      </c>
      <c r="K43" s="160"/>
      <c r="L43" s="436">
        <f t="shared" ref="L43:L87" si="5">((60*H43)+I43)*K43</f>
        <v>0</v>
      </c>
      <c r="M43" s="165"/>
      <c r="N43" s="166"/>
      <c r="O43" s="167"/>
      <c r="P43" s="743"/>
      <c r="Q43" s="168"/>
      <c r="R43" s="165"/>
      <c r="S43" s="168" t="e">
        <f>VLOOKUP(B43,Table1[],21,FALSE)</f>
        <v>#N/A</v>
      </c>
      <c r="T43" s="93"/>
      <c r="U43" s="93"/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</row>
    <row r="44" spans="1:67" ht="15.75" x14ac:dyDescent="0.25">
      <c r="A44" s="155"/>
      <c r="B44" s="134"/>
      <c r="C44" s="96"/>
      <c r="D44" s="96" t="s">
        <v>128</v>
      </c>
      <c r="E44" s="136"/>
      <c r="F44" s="98"/>
      <c r="G44" s="98">
        <f t="shared" si="1"/>
        <v>0</v>
      </c>
      <c r="H44" s="132">
        <f t="shared" si="2"/>
        <v>0</v>
      </c>
      <c r="I44" s="132">
        <f t="shared" si="3"/>
        <v>0</v>
      </c>
      <c r="J44" s="132" t="e">
        <f t="shared" si="4"/>
        <v>#DIV/0!</v>
      </c>
      <c r="K44" s="132"/>
      <c r="L44" s="147">
        <f t="shared" si="5"/>
        <v>0</v>
      </c>
      <c r="M44" s="99"/>
      <c r="N44" s="151"/>
      <c r="O44" s="133"/>
      <c r="P44" s="744"/>
      <c r="Q44" s="97"/>
      <c r="R44" s="99"/>
      <c r="S44" s="97" t="e">
        <f>VLOOKUP(B44,Table1[],21,FALSE)</f>
        <v>#N/A</v>
      </c>
      <c r="T44" s="93"/>
      <c r="U44" s="93"/>
      <c r="V44" s="93"/>
      <c r="W44" s="89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</row>
    <row r="45" spans="1:67" ht="15.75" x14ac:dyDescent="0.25">
      <c r="A45" s="155"/>
      <c r="B45" s="134"/>
      <c r="C45" s="96"/>
      <c r="D45" s="96" t="s">
        <v>128</v>
      </c>
      <c r="E45" s="136"/>
      <c r="F45" s="98"/>
      <c r="G45" s="98">
        <f t="shared" si="1"/>
        <v>0</v>
      </c>
      <c r="H45" s="132">
        <f t="shared" si="2"/>
        <v>0</v>
      </c>
      <c r="I45" s="132">
        <f t="shared" si="3"/>
        <v>0</v>
      </c>
      <c r="J45" s="132" t="e">
        <f t="shared" si="4"/>
        <v>#DIV/0!</v>
      </c>
      <c r="K45" s="132"/>
      <c r="L45" s="147">
        <f t="shared" si="5"/>
        <v>0</v>
      </c>
      <c r="M45" s="99"/>
      <c r="N45" s="151"/>
      <c r="O45" s="133"/>
      <c r="P45" s="744"/>
      <c r="Q45" s="97"/>
      <c r="R45" s="99"/>
      <c r="S45" s="97" t="e">
        <f>VLOOKUP(B45,Table1[],21,FALSE)</f>
        <v>#N/A</v>
      </c>
      <c r="T45" s="93"/>
      <c r="U45" s="93"/>
      <c r="V45" s="93"/>
      <c r="W45" s="89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</row>
    <row r="46" spans="1:67" ht="15.75" x14ac:dyDescent="0.25">
      <c r="A46" s="155"/>
      <c r="B46" s="134"/>
      <c r="C46" s="96"/>
      <c r="D46" s="96" t="s">
        <v>128</v>
      </c>
      <c r="E46" s="136"/>
      <c r="F46" s="98"/>
      <c r="G46" s="98">
        <f t="shared" si="1"/>
        <v>0</v>
      </c>
      <c r="H46" s="132">
        <f t="shared" si="2"/>
        <v>0</v>
      </c>
      <c r="I46" s="132">
        <f t="shared" si="3"/>
        <v>0</v>
      </c>
      <c r="J46" s="132" t="e">
        <f t="shared" si="4"/>
        <v>#DIV/0!</v>
      </c>
      <c r="K46" s="132"/>
      <c r="L46" s="147">
        <f t="shared" si="5"/>
        <v>0</v>
      </c>
      <c r="M46" s="99"/>
      <c r="N46" s="151"/>
      <c r="O46" s="133"/>
      <c r="P46" s="744"/>
      <c r="Q46" s="97"/>
      <c r="R46" s="99"/>
      <c r="S46" s="97" t="e">
        <f>VLOOKUP(B46,Table1[],21,FALSE)</f>
        <v>#N/A</v>
      </c>
      <c r="T46" s="93"/>
      <c r="U46" s="93"/>
      <c r="V46" s="93"/>
      <c r="W46" s="89"/>
      <c r="X46" s="88"/>
      <c r="Y46" s="88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BL46" s="138"/>
    </row>
    <row r="47" spans="1:67" ht="15.75" x14ac:dyDescent="0.25">
      <c r="A47" s="221"/>
      <c r="B47" s="222"/>
      <c r="C47" s="223"/>
      <c r="D47" s="96" t="s">
        <v>128</v>
      </c>
      <c r="E47" s="224"/>
      <c r="F47" s="225"/>
      <c r="G47" s="98">
        <f t="shared" si="1"/>
        <v>0</v>
      </c>
      <c r="H47" s="132">
        <f t="shared" si="2"/>
        <v>0</v>
      </c>
      <c r="I47" s="132">
        <f t="shared" si="3"/>
        <v>0</v>
      </c>
      <c r="J47" s="132" t="e">
        <f t="shared" si="4"/>
        <v>#DIV/0!</v>
      </c>
      <c r="K47" s="228"/>
      <c r="L47" s="147">
        <f t="shared" si="5"/>
        <v>0</v>
      </c>
      <c r="M47" s="229"/>
      <c r="N47" s="230"/>
      <c r="O47" s="231"/>
      <c r="P47" s="744"/>
      <c r="Q47" s="232"/>
      <c r="R47" s="99"/>
      <c r="S47" s="97" t="e">
        <f>VLOOKUP(B47,Table1[],21,FALSE)</f>
        <v>#N/A</v>
      </c>
      <c r="T47" s="93"/>
      <c r="U47" s="93"/>
      <c r="V47" s="93"/>
      <c r="W47" s="89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</row>
    <row r="48" spans="1:67" ht="15.75" x14ac:dyDescent="0.25">
      <c r="A48" s="221"/>
      <c r="B48" s="222"/>
      <c r="C48" s="223"/>
      <c r="D48" s="96" t="s">
        <v>128</v>
      </c>
      <c r="E48" s="224"/>
      <c r="F48" s="225"/>
      <c r="G48" s="98">
        <f t="shared" si="1"/>
        <v>0</v>
      </c>
      <c r="H48" s="132">
        <f t="shared" si="2"/>
        <v>0</v>
      </c>
      <c r="I48" s="132">
        <f t="shared" si="3"/>
        <v>0</v>
      </c>
      <c r="J48" s="132" t="e">
        <f t="shared" si="4"/>
        <v>#DIV/0!</v>
      </c>
      <c r="K48" s="228"/>
      <c r="L48" s="147">
        <f t="shared" si="5"/>
        <v>0</v>
      </c>
      <c r="M48" s="229"/>
      <c r="N48" s="230"/>
      <c r="O48" s="231"/>
      <c r="P48" s="744"/>
      <c r="Q48" s="232"/>
      <c r="R48" s="229"/>
      <c r="S48" s="97" t="e">
        <f>VLOOKUP(B48,Table1[],21,FALSE)</f>
        <v>#N/A</v>
      </c>
      <c r="T48" s="93"/>
      <c r="U48" s="93"/>
      <c r="V48" s="93"/>
      <c r="W48" s="89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</row>
    <row r="49" spans="1:46" ht="15.75" x14ac:dyDescent="0.25">
      <c r="A49" s="221"/>
      <c r="B49" s="222"/>
      <c r="C49" s="223"/>
      <c r="D49" s="96" t="s">
        <v>128</v>
      </c>
      <c r="E49" s="224"/>
      <c r="F49" s="225"/>
      <c r="G49" s="98">
        <f t="shared" si="1"/>
        <v>0</v>
      </c>
      <c r="H49" s="132">
        <f t="shared" si="2"/>
        <v>0</v>
      </c>
      <c r="I49" s="132">
        <f t="shared" si="3"/>
        <v>0</v>
      </c>
      <c r="J49" s="132" t="e">
        <f t="shared" si="4"/>
        <v>#DIV/0!</v>
      </c>
      <c r="K49" s="228"/>
      <c r="L49" s="147">
        <f t="shared" si="5"/>
        <v>0</v>
      </c>
      <c r="M49" s="229"/>
      <c r="N49" s="230"/>
      <c r="O49" s="231"/>
      <c r="P49" s="744"/>
      <c r="Q49" s="232"/>
      <c r="R49" s="229"/>
      <c r="S49" s="97" t="e">
        <f>VLOOKUP(B49,Table1[],21,FALSE)</f>
        <v>#N/A</v>
      </c>
      <c r="T49" s="93"/>
      <c r="U49" s="93"/>
      <c r="V49" s="93"/>
      <c r="W49" s="89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15.75" x14ac:dyDescent="0.25">
      <c r="A50" s="221"/>
      <c r="B50" s="222"/>
      <c r="C50" s="223"/>
      <c r="D50" s="96" t="s">
        <v>128</v>
      </c>
      <c r="E50" s="226"/>
      <c r="F50" s="227"/>
      <c r="G50" s="98">
        <f t="shared" si="1"/>
        <v>0</v>
      </c>
      <c r="H50" s="132">
        <f t="shared" si="2"/>
        <v>0</v>
      </c>
      <c r="I50" s="132">
        <f t="shared" si="3"/>
        <v>0</v>
      </c>
      <c r="J50" s="132" t="e">
        <f t="shared" si="4"/>
        <v>#DIV/0!</v>
      </c>
      <c r="K50" s="228"/>
      <c r="L50" s="147">
        <f t="shared" si="5"/>
        <v>0</v>
      </c>
      <c r="M50" s="229"/>
      <c r="N50" s="230"/>
      <c r="O50" s="231"/>
      <c r="P50" s="744"/>
      <c r="Q50" s="232"/>
      <c r="R50" s="229"/>
      <c r="S50" s="97" t="e">
        <f>VLOOKUP(B50,Table1[],21,FALSE)</f>
        <v>#N/A</v>
      </c>
      <c r="T50" s="93"/>
      <c r="U50" s="93"/>
      <c r="V50" s="93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</row>
    <row r="51" spans="1:46" ht="15.75" x14ac:dyDescent="0.25">
      <c r="A51" s="221"/>
      <c r="B51" s="222"/>
      <c r="C51" s="223"/>
      <c r="D51" s="96" t="s">
        <v>128</v>
      </c>
      <c r="E51" s="224"/>
      <c r="F51" s="225"/>
      <c r="G51" s="98">
        <f t="shared" si="1"/>
        <v>0</v>
      </c>
      <c r="H51" s="132">
        <f t="shared" si="2"/>
        <v>0</v>
      </c>
      <c r="I51" s="132">
        <f t="shared" si="3"/>
        <v>0</v>
      </c>
      <c r="J51" s="132" t="e">
        <f t="shared" si="4"/>
        <v>#DIV/0!</v>
      </c>
      <c r="K51" s="228"/>
      <c r="L51" s="147">
        <f t="shared" si="5"/>
        <v>0</v>
      </c>
      <c r="M51" s="229"/>
      <c r="N51" s="230"/>
      <c r="O51" s="231"/>
      <c r="P51" s="744"/>
      <c r="Q51" s="232"/>
      <c r="R51" s="229"/>
      <c r="S51" s="97" t="e">
        <f>VLOOKUP(B51,Table1[],21,FALSE)</f>
        <v>#N/A</v>
      </c>
      <c r="T51" s="93"/>
      <c r="U51" s="93"/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</row>
    <row r="52" spans="1:46" ht="15.75" x14ac:dyDescent="0.25">
      <c r="A52" s="221"/>
      <c r="B52" s="222"/>
      <c r="C52" s="223"/>
      <c r="D52" s="96" t="s">
        <v>128</v>
      </c>
      <c r="E52" s="224"/>
      <c r="F52" s="225"/>
      <c r="G52" s="98">
        <f t="shared" si="1"/>
        <v>0</v>
      </c>
      <c r="H52" s="132">
        <f t="shared" si="2"/>
        <v>0</v>
      </c>
      <c r="I52" s="132">
        <f t="shared" si="3"/>
        <v>0</v>
      </c>
      <c r="J52" s="132" t="e">
        <f t="shared" si="4"/>
        <v>#DIV/0!</v>
      </c>
      <c r="K52" s="228"/>
      <c r="L52" s="147">
        <f t="shared" si="5"/>
        <v>0</v>
      </c>
      <c r="M52" s="229"/>
      <c r="N52" s="230"/>
      <c r="O52" s="231"/>
      <c r="P52" s="744"/>
      <c r="Q52" s="232"/>
      <c r="R52" s="229"/>
      <c r="S52" s="97" t="e">
        <f>VLOOKUP(B52,Table1[],21,FALSE)</f>
        <v>#N/A</v>
      </c>
      <c r="T52" s="93"/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ht="15.75" x14ac:dyDescent="0.25">
      <c r="A53" s="155"/>
      <c r="B53" s="134"/>
      <c r="C53" s="96"/>
      <c r="D53" s="96" t="s">
        <v>128</v>
      </c>
      <c r="E53" s="136"/>
      <c r="F53" s="98"/>
      <c r="G53" s="98">
        <f t="shared" si="1"/>
        <v>0</v>
      </c>
      <c r="H53" s="132">
        <f t="shared" si="2"/>
        <v>0</v>
      </c>
      <c r="I53" s="132">
        <f t="shared" si="3"/>
        <v>0</v>
      </c>
      <c r="J53" s="132" t="e">
        <f t="shared" si="4"/>
        <v>#DIV/0!</v>
      </c>
      <c r="K53" s="132"/>
      <c r="L53" s="147">
        <f t="shared" si="5"/>
        <v>0</v>
      </c>
      <c r="M53" s="99"/>
      <c r="N53" s="151"/>
      <c r="O53" s="133"/>
      <c r="P53" s="744"/>
      <c r="Q53" s="97"/>
      <c r="R53" s="99"/>
      <c r="S53" s="97" t="e">
        <f>VLOOKUP(B53,Table1[],21,FALSE)</f>
        <v>#N/A</v>
      </c>
      <c r="T53" s="93"/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</row>
    <row r="54" spans="1:46" ht="15.75" x14ac:dyDescent="0.25">
      <c r="A54" s="155"/>
      <c r="B54" s="134"/>
      <c r="C54" s="96"/>
      <c r="D54" s="96" t="s">
        <v>128</v>
      </c>
      <c r="E54" s="136"/>
      <c r="F54" s="98"/>
      <c r="G54" s="98">
        <f t="shared" si="1"/>
        <v>0</v>
      </c>
      <c r="H54" s="132">
        <f t="shared" si="2"/>
        <v>0</v>
      </c>
      <c r="I54" s="132">
        <f t="shared" si="3"/>
        <v>0</v>
      </c>
      <c r="J54" s="132" t="e">
        <f t="shared" si="4"/>
        <v>#DIV/0!</v>
      </c>
      <c r="K54" s="132"/>
      <c r="L54" s="147">
        <f t="shared" si="5"/>
        <v>0</v>
      </c>
      <c r="M54" s="99"/>
      <c r="N54" s="151"/>
      <c r="O54" s="133"/>
      <c r="P54" s="744"/>
      <c r="Q54" s="97"/>
      <c r="R54" s="99"/>
      <c r="S54" s="97" t="e">
        <f>VLOOKUP(B54,Table1[],21,FALSE)</f>
        <v>#N/A</v>
      </c>
      <c r="T54" s="93"/>
      <c r="W54" s="89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</row>
    <row r="55" spans="1:46" ht="15.75" x14ac:dyDescent="0.25">
      <c r="A55" s="155"/>
      <c r="B55" s="134"/>
      <c r="C55" s="96"/>
      <c r="D55" s="96" t="s">
        <v>128</v>
      </c>
      <c r="E55" s="136"/>
      <c r="F55" s="98"/>
      <c r="G55" s="98">
        <f t="shared" si="1"/>
        <v>0</v>
      </c>
      <c r="H55" s="132">
        <f t="shared" si="2"/>
        <v>0</v>
      </c>
      <c r="I55" s="132">
        <f t="shared" si="3"/>
        <v>0</v>
      </c>
      <c r="J55" s="132" t="e">
        <f t="shared" si="4"/>
        <v>#DIV/0!</v>
      </c>
      <c r="K55" s="132"/>
      <c r="L55" s="147">
        <f t="shared" si="5"/>
        <v>0</v>
      </c>
      <c r="M55" s="99"/>
      <c r="N55" s="151"/>
      <c r="O55" s="133"/>
      <c r="P55" s="744"/>
      <c r="Q55" s="97"/>
      <c r="R55" s="99"/>
      <c r="S55" s="97" t="e">
        <f>VLOOKUP(B55,Table1[],21,FALSE)</f>
        <v>#N/A</v>
      </c>
      <c r="T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</row>
    <row r="56" spans="1:46" ht="15.75" x14ac:dyDescent="0.25">
      <c r="A56" s="155"/>
      <c r="B56" s="134"/>
      <c r="C56" s="96"/>
      <c r="D56" s="96" t="s">
        <v>128</v>
      </c>
      <c r="E56" s="136"/>
      <c r="F56" s="98"/>
      <c r="G56" s="98">
        <f t="shared" si="1"/>
        <v>0</v>
      </c>
      <c r="H56" s="132">
        <f t="shared" si="2"/>
        <v>0</v>
      </c>
      <c r="I56" s="132">
        <f t="shared" si="3"/>
        <v>0</v>
      </c>
      <c r="J56" s="132" t="e">
        <f t="shared" si="4"/>
        <v>#DIV/0!</v>
      </c>
      <c r="K56" s="132"/>
      <c r="L56" s="147">
        <f t="shared" si="5"/>
        <v>0</v>
      </c>
      <c r="M56" s="99"/>
      <c r="N56" s="151"/>
      <c r="O56" s="133"/>
      <c r="P56" s="744"/>
      <c r="Q56" s="97"/>
      <c r="R56" s="99"/>
      <c r="S56" s="97" t="e">
        <f>VLOOKUP(B56,Table1[],21,FALSE)</f>
        <v>#N/A</v>
      </c>
      <c r="T56" s="93"/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</row>
    <row r="57" spans="1:46" ht="15.75" x14ac:dyDescent="0.25">
      <c r="A57" s="155"/>
      <c r="B57" s="134"/>
      <c r="C57" s="96"/>
      <c r="D57" s="96" t="s">
        <v>128</v>
      </c>
      <c r="E57" s="136"/>
      <c r="F57" s="98"/>
      <c r="G57" s="98">
        <f t="shared" si="1"/>
        <v>0</v>
      </c>
      <c r="H57" s="132">
        <f t="shared" si="2"/>
        <v>0</v>
      </c>
      <c r="I57" s="132">
        <f t="shared" si="3"/>
        <v>0</v>
      </c>
      <c r="J57" s="132" t="e">
        <f t="shared" si="4"/>
        <v>#DIV/0!</v>
      </c>
      <c r="K57" s="132"/>
      <c r="L57" s="147">
        <f t="shared" si="5"/>
        <v>0</v>
      </c>
      <c r="M57" s="99"/>
      <c r="N57" s="151"/>
      <c r="O57" s="133"/>
      <c r="P57" s="744"/>
      <c r="Q57" s="97"/>
      <c r="R57" s="99"/>
      <c r="S57" s="97" t="e">
        <f>VLOOKUP(B57,Table1[],21,FALSE)</f>
        <v>#N/A</v>
      </c>
      <c r="T57" s="93"/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</row>
    <row r="58" spans="1:46" ht="15.75" x14ac:dyDescent="0.25">
      <c r="A58" s="155"/>
      <c r="B58" s="134"/>
      <c r="C58" s="96"/>
      <c r="D58" s="96" t="s">
        <v>128</v>
      </c>
      <c r="E58" s="136"/>
      <c r="F58" s="98"/>
      <c r="G58" s="98">
        <f t="shared" si="1"/>
        <v>0</v>
      </c>
      <c r="H58" s="132">
        <f t="shared" si="2"/>
        <v>0</v>
      </c>
      <c r="I58" s="132">
        <f t="shared" si="3"/>
        <v>0</v>
      </c>
      <c r="J58" s="132" t="e">
        <f t="shared" si="4"/>
        <v>#DIV/0!</v>
      </c>
      <c r="K58" s="132"/>
      <c r="L58" s="147">
        <f t="shared" si="5"/>
        <v>0</v>
      </c>
      <c r="M58" s="99"/>
      <c r="N58" s="151"/>
      <c r="O58" s="133"/>
      <c r="P58" s="744"/>
      <c r="Q58" s="97"/>
      <c r="R58" s="99"/>
      <c r="S58" s="97" t="e">
        <f>VLOOKUP(B58,Table1[],21,FALSE)</f>
        <v>#N/A</v>
      </c>
      <c r="T58" s="93"/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</row>
    <row r="59" spans="1:46" ht="15.75" x14ac:dyDescent="0.25">
      <c r="A59" s="155"/>
      <c r="B59" s="134"/>
      <c r="C59" s="96"/>
      <c r="D59" s="96" t="s">
        <v>128</v>
      </c>
      <c r="E59" s="136"/>
      <c r="F59" s="98"/>
      <c r="G59" s="98">
        <f t="shared" si="1"/>
        <v>0</v>
      </c>
      <c r="H59" s="132">
        <f t="shared" si="2"/>
        <v>0</v>
      </c>
      <c r="I59" s="132">
        <f t="shared" si="3"/>
        <v>0</v>
      </c>
      <c r="J59" s="132" t="e">
        <f t="shared" si="4"/>
        <v>#DIV/0!</v>
      </c>
      <c r="K59" s="132"/>
      <c r="L59" s="147">
        <f t="shared" si="5"/>
        <v>0</v>
      </c>
      <c r="M59" s="99"/>
      <c r="N59" s="151"/>
      <c r="O59" s="133"/>
      <c r="P59" s="744"/>
      <c r="Q59" s="97"/>
      <c r="R59" s="99"/>
      <c r="S59" s="97" t="e">
        <f>VLOOKUP(B59,Table1[],21,FALSE)</f>
        <v>#N/A</v>
      </c>
      <c r="T59" s="93"/>
      <c r="W59" s="89"/>
      <c r="X59" s="88"/>
      <c r="Y59" s="88"/>
      <c r="Z59" s="88"/>
      <c r="AA59" s="88"/>
      <c r="AB59" s="88"/>
      <c r="AC59" s="88"/>
      <c r="AD59" s="88"/>
      <c r="AE59" s="88"/>
      <c r="AG59" s="92"/>
      <c r="AJ59" s="92"/>
      <c r="AK59" s="88"/>
      <c r="AL59" s="88"/>
      <c r="AM59" s="88"/>
      <c r="AN59" s="88"/>
      <c r="AO59" s="88"/>
      <c r="AP59" s="88"/>
      <c r="AQ59" s="88"/>
      <c r="AR59" s="88"/>
      <c r="AS59" s="88"/>
      <c r="AT59" s="88"/>
    </row>
    <row r="60" spans="1:46" ht="15.75" x14ac:dyDescent="0.25">
      <c r="A60" s="155"/>
      <c r="B60" s="134"/>
      <c r="C60" s="96"/>
      <c r="D60" s="96" t="s">
        <v>128</v>
      </c>
      <c r="E60" s="136"/>
      <c r="F60" s="98"/>
      <c r="G60" s="98">
        <f t="shared" si="1"/>
        <v>0</v>
      </c>
      <c r="H60" s="132">
        <f t="shared" si="2"/>
        <v>0</v>
      </c>
      <c r="I60" s="132">
        <f t="shared" si="3"/>
        <v>0</v>
      </c>
      <c r="J60" s="132" t="e">
        <f t="shared" si="4"/>
        <v>#DIV/0!</v>
      </c>
      <c r="K60" s="132"/>
      <c r="L60" s="147">
        <f t="shared" si="5"/>
        <v>0</v>
      </c>
      <c r="M60" s="99"/>
      <c r="N60" s="151"/>
      <c r="O60" s="133"/>
      <c r="P60" s="744"/>
      <c r="Q60" s="97"/>
      <c r="R60" s="99"/>
      <c r="S60" s="97" t="e">
        <f>VLOOKUP(B60,Table1[],21,FALSE)</f>
        <v>#N/A</v>
      </c>
      <c r="T60" s="93"/>
      <c r="W60" s="89"/>
      <c r="X60" s="88"/>
      <c r="Y60" s="88"/>
      <c r="Z60" s="88"/>
      <c r="AA60" s="88"/>
      <c r="AB60" s="88"/>
      <c r="AC60" s="88"/>
      <c r="AD60" s="88"/>
      <c r="AE60" s="88"/>
      <c r="AG60" s="92"/>
      <c r="AJ60" s="92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ht="15.75" x14ac:dyDescent="0.25">
      <c r="A61" s="155"/>
      <c r="B61" s="134"/>
      <c r="C61" s="96"/>
      <c r="D61" s="96" t="s">
        <v>128</v>
      </c>
      <c r="E61" s="136"/>
      <c r="F61" s="98"/>
      <c r="G61" s="98">
        <f t="shared" si="1"/>
        <v>0</v>
      </c>
      <c r="H61" s="132">
        <f t="shared" si="2"/>
        <v>0</v>
      </c>
      <c r="I61" s="132">
        <f t="shared" si="3"/>
        <v>0</v>
      </c>
      <c r="J61" s="132" t="e">
        <f t="shared" si="4"/>
        <v>#DIV/0!</v>
      </c>
      <c r="K61" s="132"/>
      <c r="L61" s="147">
        <f t="shared" si="5"/>
        <v>0</v>
      </c>
      <c r="M61" s="99"/>
      <c r="N61" s="151"/>
      <c r="O61" s="133"/>
      <c r="P61" s="744"/>
      <c r="Q61" s="97"/>
      <c r="R61" s="99"/>
      <c r="S61" s="97" t="e">
        <f>VLOOKUP(B61,Table1[],21,FALSE)</f>
        <v>#N/A</v>
      </c>
      <c r="T61" s="93"/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</row>
    <row r="62" spans="1:46" ht="15.75" x14ac:dyDescent="0.25">
      <c r="A62" s="155"/>
      <c r="B62" s="134"/>
      <c r="C62" s="96"/>
      <c r="D62" s="96" t="s">
        <v>128</v>
      </c>
      <c r="E62" s="136"/>
      <c r="F62" s="98"/>
      <c r="G62" s="98">
        <f t="shared" si="1"/>
        <v>0</v>
      </c>
      <c r="H62" s="132">
        <f t="shared" si="2"/>
        <v>0</v>
      </c>
      <c r="I62" s="132">
        <f t="shared" si="3"/>
        <v>0</v>
      </c>
      <c r="J62" s="132" t="e">
        <f t="shared" si="4"/>
        <v>#DIV/0!</v>
      </c>
      <c r="K62" s="132"/>
      <c r="L62" s="147">
        <f t="shared" si="5"/>
        <v>0</v>
      </c>
      <c r="M62" s="99"/>
      <c r="N62" s="151"/>
      <c r="O62" s="133"/>
      <c r="P62" s="744"/>
      <c r="Q62" s="97"/>
      <c r="R62" s="99"/>
      <c r="S62" s="97" t="e">
        <f>VLOOKUP(B62,Table1[],21,FALSE)</f>
        <v>#N/A</v>
      </c>
      <c r="T62" s="93"/>
      <c r="W62" s="89"/>
      <c r="X62" s="88"/>
      <c r="Y62" s="88"/>
      <c r="Z62" s="88"/>
      <c r="AA62" s="88"/>
      <c r="AB62" s="88"/>
      <c r="AC62" s="88"/>
      <c r="AD62" s="88"/>
      <c r="AE62" s="88"/>
      <c r="AG62" s="92"/>
      <c r="AJ62" s="92"/>
      <c r="AK62" s="88"/>
      <c r="AL62" s="88"/>
      <c r="AM62" s="88"/>
      <c r="AN62" s="88"/>
      <c r="AO62" s="88"/>
      <c r="AP62" s="88"/>
      <c r="AQ62" s="88"/>
      <c r="AR62" s="88"/>
      <c r="AS62" s="88"/>
      <c r="AT62" s="88"/>
    </row>
    <row r="63" spans="1:46" ht="15.75" x14ac:dyDescent="0.25">
      <c r="A63" s="155"/>
      <c r="B63" s="134"/>
      <c r="C63" s="96"/>
      <c r="D63" s="96" t="s">
        <v>128</v>
      </c>
      <c r="E63" s="136"/>
      <c r="F63" s="98"/>
      <c r="G63" s="98">
        <f t="shared" si="1"/>
        <v>0</v>
      </c>
      <c r="H63" s="132">
        <f t="shared" si="2"/>
        <v>0</v>
      </c>
      <c r="I63" s="132">
        <f t="shared" si="3"/>
        <v>0</v>
      </c>
      <c r="J63" s="132" t="e">
        <f t="shared" si="4"/>
        <v>#DIV/0!</v>
      </c>
      <c r="K63" s="132"/>
      <c r="L63" s="147">
        <f t="shared" si="5"/>
        <v>0</v>
      </c>
      <c r="M63" s="99"/>
      <c r="N63" s="151"/>
      <c r="O63" s="133"/>
      <c r="P63" s="744"/>
      <c r="Q63" s="97"/>
      <c r="R63" s="99"/>
      <c r="S63" s="97" t="e">
        <f>VLOOKUP(B63,Table1[],21,FALSE)</f>
        <v>#N/A</v>
      </c>
      <c r="T63" s="93"/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</row>
    <row r="64" spans="1:46" ht="15.75" x14ac:dyDescent="0.25">
      <c r="A64" s="155"/>
      <c r="B64" s="134"/>
      <c r="C64" s="96"/>
      <c r="D64" s="96" t="s">
        <v>128</v>
      </c>
      <c r="E64" s="136"/>
      <c r="F64" s="98"/>
      <c r="G64" s="98">
        <f t="shared" si="1"/>
        <v>0</v>
      </c>
      <c r="H64" s="132">
        <f t="shared" si="2"/>
        <v>0</v>
      </c>
      <c r="I64" s="132">
        <f t="shared" si="3"/>
        <v>0</v>
      </c>
      <c r="J64" s="132" t="e">
        <f t="shared" si="4"/>
        <v>#DIV/0!</v>
      </c>
      <c r="K64" s="132"/>
      <c r="L64" s="147">
        <f t="shared" si="5"/>
        <v>0</v>
      </c>
      <c r="M64" s="99"/>
      <c r="N64" s="151"/>
      <c r="O64" s="133"/>
      <c r="P64" s="744"/>
      <c r="Q64" s="97"/>
      <c r="R64" s="99"/>
      <c r="S64" s="97" t="e">
        <f>VLOOKUP(B64,Table1[],21,FALSE)</f>
        <v>#N/A</v>
      </c>
      <c r="T64" s="93"/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46" ht="15.75" x14ac:dyDescent="0.25">
      <c r="A65" s="155"/>
      <c r="B65" s="134"/>
      <c r="C65" s="96"/>
      <c r="D65" s="96" t="s">
        <v>128</v>
      </c>
      <c r="E65" s="136"/>
      <c r="F65" s="98"/>
      <c r="G65" s="98">
        <f t="shared" ref="G65:G128" si="6">F65-E65</f>
        <v>0</v>
      </c>
      <c r="H65" s="132">
        <f t="shared" ref="H65:H128" si="7">HOUR(G65)</f>
        <v>0</v>
      </c>
      <c r="I65" s="132">
        <f t="shared" ref="I65:I128" si="8">MINUTE(G65)</f>
        <v>0</v>
      </c>
      <c r="J65" s="132" t="e">
        <f t="shared" si="4"/>
        <v>#DIV/0!</v>
      </c>
      <c r="K65" s="132"/>
      <c r="L65" s="147">
        <f t="shared" si="5"/>
        <v>0</v>
      </c>
      <c r="M65" s="99"/>
      <c r="N65" s="151"/>
      <c r="O65" s="133"/>
      <c r="P65" s="744"/>
      <c r="Q65" s="97"/>
      <c r="R65" s="99"/>
      <c r="S65" s="97" t="e">
        <f>VLOOKUP(B65,Table1[],21,FALSE)</f>
        <v>#N/A</v>
      </c>
      <c r="T65" s="93"/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</row>
    <row r="66" spans="1:46" ht="15.75" x14ac:dyDescent="0.25">
      <c r="A66" s="155"/>
      <c r="B66" s="134"/>
      <c r="C66" s="96"/>
      <c r="D66" s="96" t="s">
        <v>128</v>
      </c>
      <c r="E66" s="136"/>
      <c r="F66" s="98"/>
      <c r="G66" s="98">
        <f t="shared" si="6"/>
        <v>0</v>
      </c>
      <c r="H66" s="132">
        <f t="shared" si="7"/>
        <v>0</v>
      </c>
      <c r="I66" s="132">
        <f t="shared" si="8"/>
        <v>0</v>
      </c>
      <c r="J66" s="132" t="e">
        <f t="shared" si="4"/>
        <v>#DIV/0!</v>
      </c>
      <c r="K66" s="132"/>
      <c r="L66" s="147">
        <f t="shared" si="5"/>
        <v>0</v>
      </c>
      <c r="M66" s="99"/>
      <c r="N66" s="151"/>
      <c r="O66" s="133"/>
      <c r="P66" s="744"/>
      <c r="Q66" s="97"/>
      <c r="R66" s="99"/>
      <c r="S66" s="97" t="e">
        <f>VLOOKUP(B66,Table1[],21,FALSE)</f>
        <v>#N/A</v>
      </c>
      <c r="T66" s="93"/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</row>
    <row r="67" spans="1:46" ht="15.75" x14ac:dyDescent="0.25">
      <c r="A67" s="155"/>
      <c r="B67" s="134"/>
      <c r="C67" s="96"/>
      <c r="D67" s="96" t="s">
        <v>128</v>
      </c>
      <c r="E67" s="136"/>
      <c r="F67" s="98"/>
      <c r="G67" s="98">
        <f t="shared" si="6"/>
        <v>0</v>
      </c>
      <c r="H67" s="132">
        <f t="shared" si="7"/>
        <v>0</v>
      </c>
      <c r="I67" s="132">
        <f t="shared" si="8"/>
        <v>0</v>
      </c>
      <c r="J67" s="132" t="e">
        <f t="shared" si="4"/>
        <v>#DIV/0!</v>
      </c>
      <c r="K67" s="132"/>
      <c r="L67" s="147">
        <f t="shared" si="5"/>
        <v>0</v>
      </c>
      <c r="M67" s="99"/>
      <c r="N67" s="151"/>
      <c r="O67" s="133"/>
      <c r="P67" s="744"/>
      <c r="Q67" s="97"/>
      <c r="R67" s="99"/>
      <c r="S67" s="97" t="e">
        <f>VLOOKUP(B67,Table1[],21,FALSE)</f>
        <v>#N/A</v>
      </c>
      <c r="T67" s="93"/>
      <c r="W67" s="89"/>
      <c r="X67" s="88"/>
      <c r="Y67" s="88"/>
      <c r="Z67" s="88"/>
      <c r="AA67" s="88"/>
      <c r="AB67" s="88"/>
      <c r="AC67" s="88"/>
      <c r="AD67" s="88"/>
      <c r="AE67" s="88"/>
      <c r="AG67" s="92"/>
      <c r="AJ67" s="92"/>
      <c r="AK67" s="88"/>
      <c r="AL67" s="88"/>
      <c r="AM67" s="88"/>
      <c r="AN67" s="88"/>
      <c r="AO67" s="88"/>
      <c r="AP67" s="88"/>
      <c r="AQ67" s="88"/>
      <c r="AR67" s="88"/>
      <c r="AS67" s="88"/>
      <c r="AT67" s="88"/>
    </row>
    <row r="68" spans="1:46" ht="15.75" x14ac:dyDescent="0.25">
      <c r="A68" s="154"/>
      <c r="B68" s="139"/>
      <c r="C68" s="96"/>
      <c r="D68" s="96" t="s">
        <v>128</v>
      </c>
      <c r="E68" s="98"/>
      <c r="F68" s="98"/>
      <c r="G68" s="98">
        <f t="shared" si="6"/>
        <v>0</v>
      </c>
      <c r="H68" s="132">
        <f t="shared" si="7"/>
        <v>0</v>
      </c>
      <c r="I68" s="132">
        <f t="shared" si="8"/>
        <v>0</v>
      </c>
      <c r="J68" s="132" t="e">
        <f t="shared" si="4"/>
        <v>#DIV/0!</v>
      </c>
      <c r="K68" s="135"/>
      <c r="L68" s="147">
        <f t="shared" si="5"/>
        <v>0</v>
      </c>
      <c r="M68" s="99"/>
      <c r="N68" s="151"/>
      <c r="O68" s="133"/>
      <c r="P68" s="744"/>
      <c r="Q68" s="97"/>
      <c r="R68" s="99"/>
      <c r="S68" s="97" t="e">
        <f>VLOOKUP(B68,Table1[],21,FALSE)</f>
        <v>#N/A</v>
      </c>
      <c r="T68" s="93"/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</row>
    <row r="69" spans="1:46" ht="15.75" x14ac:dyDescent="0.25">
      <c r="A69" s="154"/>
      <c r="B69" s="139"/>
      <c r="C69" s="96"/>
      <c r="D69" s="96" t="s">
        <v>128</v>
      </c>
      <c r="E69" s="98"/>
      <c r="F69" s="98"/>
      <c r="G69" s="98">
        <f t="shared" si="6"/>
        <v>0</v>
      </c>
      <c r="H69" s="132">
        <f t="shared" si="7"/>
        <v>0</v>
      </c>
      <c r="I69" s="132">
        <f t="shared" si="8"/>
        <v>0</v>
      </c>
      <c r="J69" s="132" t="e">
        <f t="shared" si="4"/>
        <v>#DIV/0!</v>
      </c>
      <c r="K69" s="135"/>
      <c r="L69" s="147">
        <f t="shared" si="5"/>
        <v>0</v>
      </c>
      <c r="M69" s="99"/>
      <c r="N69" s="151"/>
      <c r="O69" s="133"/>
      <c r="P69" s="744"/>
      <c r="Q69" s="97"/>
      <c r="R69" s="99"/>
      <c r="S69" s="97" t="e">
        <f>VLOOKUP(B69,Table1[],21,FALSE)</f>
        <v>#N/A</v>
      </c>
      <c r="T69" s="93"/>
      <c r="W69" s="89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</row>
    <row r="70" spans="1:46" ht="15.75" x14ac:dyDescent="0.25">
      <c r="A70" s="154"/>
      <c r="B70" s="139"/>
      <c r="C70" s="96"/>
      <c r="D70" s="96" t="s">
        <v>128</v>
      </c>
      <c r="E70" s="98"/>
      <c r="F70" s="98"/>
      <c r="G70" s="98">
        <f t="shared" si="6"/>
        <v>0</v>
      </c>
      <c r="H70" s="132">
        <f t="shared" si="7"/>
        <v>0</v>
      </c>
      <c r="I70" s="132">
        <f t="shared" si="8"/>
        <v>0</v>
      </c>
      <c r="J70" s="132" t="e">
        <f t="shared" si="4"/>
        <v>#DIV/0!</v>
      </c>
      <c r="K70" s="135"/>
      <c r="L70" s="147">
        <f t="shared" si="5"/>
        <v>0</v>
      </c>
      <c r="M70" s="99"/>
      <c r="N70" s="151"/>
      <c r="O70" s="133"/>
      <c r="P70" s="744"/>
      <c r="Q70" s="97"/>
      <c r="R70" s="99"/>
      <c r="S70" s="97" t="e">
        <f>VLOOKUP(B70,Table1[],21,FALSE)</f>
        <v>#N/A</v>
      </c>
      <c r="T70" s="93"/>
      <c r="W70" s="89"/>
      <c r="X70" s="88"/>
      <c r="Y70" s="88"/>
      <c r="Z70" s="88"/>
      <c r="AA70" s="88"/>
      <c r="AB70" s="88"/>
      <c r="AC70" s="88"/>
      <c r="AD70" s="88"/>
      <c r="AE70" s="88"/>
      <c r="AG70" s="92"/>
      <c r="AJ70" s="92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46" ht="15.75" x14ac:dyDescent="0.25">
      <c r="A71" s="154"/>
      <c r="B71" s="139"/>
      <c r="C71" s="96"/>
      <c r="D71" s="96" t="s">
        <v>128</v>
      </c>
      <c r="E71" s="98"/>
      <c r="F71" s="98"/>
      <c r="G71" s="98">
        <f t="shared" si="6"/>
        <v>0</v>
      </c>
      <c r="H71" s="132">
        <f t="shared" si="7"/>
        <v>0</v>
      </c>
      <c r="I71" s="132">
        <f t="shared" si="8"/>
        <v>0</v>
      </c>
      <c r="J71" s="132" t="e">
        <f t="shared" si="4"/>
        <v>#DIV/0!</v>
      </c>
      <c r="K71" s="135"/>
      <c r="L71" s="147">
        <f t="shared" si="5"/>
        <v>0</v>
      </c>
      <c r="M71" s="99"/>
      <c r="N71" s="151"/>
      <c r="O71" s="133"/>
      <c r="P71" s="744"/>
      <c r="Q71" s="97"/>
      <c r="R71" s="99"/>
      <c r="S71" s="97" t="e">
        <f>VLOOKUP(B71,Table1[],21,FALSE)</f>
        <v>#N/A</v>
      </c>
      <c r="T71" s="93"/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46" ht="15.75" x14ac:dyDescent="0.25">
      <c r="A72" s="154"/>
      <c r="B72" s="139"/>
      <c r="C72" s="96"/>
      <c r="D72" s="96" t="s">
        <v>128</v>
      </c>
      <c r="E72" s="98"/>
      <c r="F72" s="98"/>
      <c r="G72" s="98">
        <f t="shared" si="6"/>
        <v>0</v>
      </c>
      <c r="H72" s="132">
        <f t="shared" si="7"/>
        <v>0</v>
      </c>
      <c r="I72" s="132">
        <f t="shared" si="8"/>
        <v>0</v>
      </c>
      <c r="J72" s="132" t="e">
        <f t="shared" si="4"/>
        <v>#DIV/0!</v>
      </c>
      <c r="K72" s="135"/>
      <c r="L72" s="147">
        <f t="shared" si="5"/>
        <v>0</v>
      </c>
      <c r="M72" s="99"/>
      <c r="N72" s="151"/>
      <c r="O72" s="133"/>
      <c r="P72" s="744"/>
      <c r="Q72" s="97"/>
      <c r="R72" s="99"/>
      <c r="S72" s="97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46" ht="15.75" x14ac:dyDescent="0.25">
      <c r="A73" s="154"/>
      <c r="B73" s="139"/>
      <c r="C73" s="96"/>
      <c r="D73" s="96" t="s">
        <v>128</v>
      </c>
      <c r="E73" s="98"/>
      <c r="F73" s="98"/>
      <c r="G73" s="98">
        <f t="shared" si="6"/>
        <v>0</v>
      </c>
      <c r="H73" s="132">
        <f t="shared" si="7"/>
        <v>0</v>
      </c>
      <c r="I73" s="132">
        <f t="shared" si="8"/>
        <v>0</v>
      </c>
      <c r="J73" s="132" t="e">
        <f t="shared" si="4"/>
        <v>#DIV/0!</v>
      </c>
      <c r="K73" s="135"/>
      <c r="L73" s="147">
        <f t="shared" si="5"/>
        <v>0</v>
      </c>
      <c r="M73" s="99"/>
      <c r="N73" s="151"/>
      <c r="O73" s="133"/>
      <c r="P73" s="744"/>
      <c r="Q73" s="97"/>
      <c r="R73" s="99"/>
      <c r="S73" s="97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</row>
    <row r="74" spans="1:46" ht="15.75" x14ac:dyDescent="0.25">
      <c r="A74" s="154"/>
      <c r="B74" s="139"/>
      <c r="C74" s="96"/>
      <c r="D74" s="96" t="s">
        <v>128</v>
      </c>
      <c r="E74" s="98"/>
      <c r="F74" s="98"/>
      <c r="G74" s="98">
        <f t="shared" si="6"/>
        <v>0</v>
      </c>
      <c r="H74" s="132">
        <f t="shared" si="7"/>
        <v>0</v>
      </c>
      <c r="I74" s="132">
        <f t="shared" si="8"/>
        <v>0</v>
      </c>
      <c r="J74" s="132" t="e">
        <f t="shared" si="4"/>
        <v>#DIV/0!</v>
      </c>
      <c r="K74" s="135"/>
      <c r="L74" s="147">
        <f t="shared" si="5"/>
        <v>0</v>
      </c>
      <c r="M74" s="99"/>
      <c r="N74" s="151"/>
      <c r="O74" s="133"/>
      <c r="P74" s="744"/>
      <c r="Q74" s="97"/>
      <c r="R74" s="99"/>
      <c r="S74" s="97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</row>
    <row r="75" spans="1:46" ht="15.75" x14ac:dyDescent="0.25">
      <c r="A75" s="154"/>
      <c r="B75" s="139"/>
      <c r="C75" s="96"/>
      <c r="D75" s="96" t="s">
        <v>128</v>
      </c>
      <c r="E75" s="98"/>
      <c r="F75" s="98"/>
      <c r="G75" s="98">
        <f t="shared" si="6"/>
        <v>0</v>
      </c>
      <c r="H75" s="132">
        <f t="shared" si="7"/>
        <v>0</v>
      </c>
      <c r="I75" s="132">
        <f t="shared" si="8"/>
        <v>0</v>
      </c>
      <c r="J75" s="132" t="e">
        <f t="shared" si="4"/>
        <v>#DIV/0!</v>
      </c>
      <c r="K75" s="135"/>
      <c r="L75" s="147">
        <f t="shared" si="5"/>
        <v>0</v>
      </c>
      <c r="M75" s="99"/>
      <c r="N75" s="151"/>
      <c r="O75" s="133"/>
      <c r="P75" s="744"/>
      <c r="Q75" s="97"/>
      <c r="R75" s="99"/>
      <c r="S75" s="97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46" ht="15.75" x14ac:dyDescent="0.25">
      <c r="A76" s="154"/>
      <c r="B76" s="139"/>
      <c r="C76" s="96"/>
      <c r="D76" s="96" t="s">
        <v>128</v>
      </c>
      <c r="E76" s="98"/>
      <c r="F76" s="98"/>
      <c r="G76" s="98">
        <f t="shared" si="6"/>
        <v>0</v>
      </c>
      <c r="H76" s="132">
        <f t="shared" si="7"/>
        <v>0</v>
      </c>
      <c r="I76" s="132">
        <f t="shared" si="8"/>
        <v>0</v>
      </c>
      <c r="J76" s="132" t="e">
        <f t="shared" si="4"/>
        <v>#DIV/0!</v>
      </c>
      <c r="K76" s="135"/>
      <c r="L76" s="147">
        <f t="shared" si="5"/>
        <v>0</v>
      </c>
      <c r="M76" s="99"/>
      <c r="N76" s="151"/>
      <c r="O76" s="133"/>
      <c r="P76" s="744"/>
      <c r="Q76" s="97"/>
      <c r="R76" s="99"/>
      <c r="S76" s="97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46" ht="15.75" x14ac:dyDescent="0.25">
      <c r="A77" s="154"/>
      <c r="B77" s="139"/>
      <c r="C77" s="96"/>
      <c r="D77" s="96" t="s">
        <v>128</v>
      </c>
      <c r="E77" s="98"/>
      <c r="F77" s="98"/>
      <c r="G77" s="98">
        <f t="shared" si="6"/>
        <v>0</v>
      </c>
      <c r="H77" s="132">
        <f t="shared" si="7"/>
        <v>0</v>
      </c>
      <c r="I77" s="132">
        <f t="shared" si="8"/>
        <v>0</v>
      </c>
      <c r="J77" s="132" t="e">
        <f t="shared" si="4"/>
        <v>#DIV/0!</v>
      </c>
      <c r="K77" s="135"/>
      <c r="L77" s="147">
        <f t="shared" si="5"/>
        <v>0</v>
      </c>
      <c r="M77" s="99"/>
      <c r="N77" s="151"/>
      <c r="O77" s="133"/>
      <c r="P77" s="744"/>
      <c r="Q77" s="97"/>
      <c r="R77" s="99"/>
      <c r="S77" s="97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46" ht="15.75" x14ac:dyDescent="0.25">
      <c r="A78" s="154"/>
      <c r="B78" s="139"/>
      <c r="C78" s="96"/>
      <c r="D78" s="96" t="s">
        <v>128</v>
      </c>
      <c r="E78" s="98"/>
      <c r="F78" s="98"/>
      <c r="G78" s="98">
        <f t="shared" si="6"/>
        <v>0</v>
      </c>
      <c r="H78" s="132">
        <f t="shared" si="7"/>
        <v>0</v>
      </c>
      <c r="I78" s="132">
        <f t="shared" si="8"/>
        <v>0</v>
      </c>
      <c r="J78" s="132" t="e">
        <f t="shared" si="4"/>
        <v>#DIV/0!</v>
      </c>
      <c r="K78" s="135"/>
      <c r="L78" s="147">
        <f t="shared" si="5"/>
        <v>0</v>
      </c>
      <c r="M78" s="99"/>
      <c r="N78" s="151"/>
      <c r="O78" s="133"/>
      <c r="P78" s="744"/>
      <c r="Q78" s="97"/>
      <c r="R78" s="99"/>
      <c r="S78" s="97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46" ht="15.75" x14ac:dyDescent="0.25">
      <c r="A79" s="154"/>
      <c r="B79" s="139"/>
      <c r="C79" s="96"/>
      <c r="D79" s="96" t="s">
        <v>128</v>
      </c>
      <c r="E79" s="98"/>
      <c r="F79" s="98"/>
      <c r="G79" s="98">
        <f t="shared" si="6"/>
        <v>0</v>
      </c>
      <c r="H79" s="132">
        <f t="shared" si="7"/>
        <v>0</v>
      </c>
      <c r="I79" s="132">
        <f t="shared" si="8"/>
        <v>0</v>
      </c>
      <c r="J79" s="132" t="e">
        <f t="shared" si="4"/>
        <v>#DIV/0!</v>
      </c>
      <c r="K79" s="135"/>
      <c r="L79" s="147">
        <f t="shared" si="5"/>
        <v>0</v>
      </c>
      <c r="M79" s="99"/>
      <c r="N79" s="151"/>
      <c r="O79" s="133"/>
      <c r="P79" s="744"/>
      <c r="Q79" s="97"/>
      <c r="R79" s="99"/>
      <c r="S79" s="97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46" ht="15.75" x14ac:dyDescent="0.25">
      <c r="A80" s="154"/>
      <c r="B80" s="139"/>
      <c r="C80" s="96"/>
      <c r="D80" s="96" t="s">
        <v>128</v>
      </c>
      <c r="E80" s="98"/>
      <c r="F80" s="98"/>
      <c r="G80" s="98">
        <f t="shared" si="6"/>
        <v>0</v>
      </c>
      <c r="H80" s="132">
        <f t="shared" si="7"/>
        <v>0</v>
      </c>
      <c r="I80" s="132">
        <f t="shared" si="8"/>
        <v>0</v>
      </c>
      <c r="J80" s="132" t="e">
        <f t="shared" si="4"/>
        <v>#DIV/0!</v>
      </c>
      <c r="K80" s="135"/>
      <c r="L80" s="147">
        <f t="shared" si="5"/>
        <v>0</v>
      </c>
      <c r="M80" s="99"/>
      <c r="N80" s="151"/>
      <c r="O80" s="133"/>
      <c r="P80" s="744"/>
      <c r="Q80" s="97"/>
      <c r="R80" s="99"/>
      <c r="S80" s="97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75" x14ac:dyDescent="0.25">
      <c r="A81" s="154"/>
      <c r="B81" s="139"/>
      <c r="C81" s="96"/>
      <c r="D81" s="96" t="s">
        <v>128</v>
      </c>
      <c r="E81" s="98"/>
      <c r="F81" s="98"/>
      <c r="G81" s="98">
        <f t="shared" si="6"/>
        <v>0</v>
      </c>
      <c r="H81" s="132">
        <f t="shared" si="7"/>
        <v>0</v>
      </c>
      <c r="I81" s="132">
        <f t="shared" si="8"/>
        <v>0</v>
      </c>
      <c r="J81" s="132" t="e">
        <f t="shared" si="4"/>
        <v>#DIV/0!</v>
      </c>
      <c r="K81" s="135"/>
      <c r="L81" s="147">
        <f t="shared" si="5"/>
        <v>0</v>
      </c>
      <c r="M81" s="99"/>
      <c r="N81" s="151"/>
      <c r="O81" s="133"/>
      <c r="P81" s="744"/>
      <c r="Q81" s="97"/>
      <c r="R81" s="99"/>
      <c r="S81" s="97" t="e">
        <f>VLOOKUP(B81,Table1[],21,FALSE)</f>
        <v>#N/A</v>
      </c>
      <c r="T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75" x14ac:dyDescent="0.25">
      <c r="A82" s="154"/>
      <c r="B82" s="139"/>
      <c r="C82" s="96"/>
      <c r="D82" s="96" t="s">
        <v>128</v>
      </c>
      <c r="E82" s="98"/>
      <c r="F82" s="98"/>
      <c r="G82" s="98">
        <f t="shared" si="6"/>
        <v>0</v>
      </c>
      <c r="H82" s="132">
        <f t="shared" si="7"/>
        <v>0</v>
      </c>
      <c r="I82" s="132">
        <f t="shared" si="8"/>
        <v>0</v>
      </c>
      <c r="J82" s="132" t="e">
        <f t="shared" si="4"/>
        <v>#DIV/0!</v>
      </c>
      <c r="K82" s="135"/>
      <c r="L82" s="147">
        <f t="shared" si="5"/>
        <v>0</v>
      </c>
      <c r="M82" s="99"/>
      <c r="N82" s="151"/>
      <c r="O82" s="133"/>
      <c r="P82" s="744"/>
      <c r="Q82" s="97"/>
      <c r="R82" s="99"/>
      <c r="S82" s="97" t="e">
        <f>VLOOKUP(B82,Table1[],21,FALSE)</f>
        <v>#N/A</v>
      </c>
      <c r="T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75" x14ac:dyDescent="0.25">
      <c r="A83" s="154"/>
      <c r="B83" s="139"/>
      <c r="C83" s="96"/>
      <c r="D83" s="96" t="s">
        <v>128</v>
      </c>
      <c r="E83" s="98"/>
      <c r="F83" s="98"/>
      <c r="G83" s="98">
        <f t="shared" si="6"/>
        <v>0</v>
      </c>
      <c r="H83" s="132">
        <f t="shared" si="7"/>
        <v>0</v>
      </c>
      <c r="I83" s="132">
        <f t="shared" si="8"/>
        <v>0</v>
      </c>
      <c r="J83" s="132" t="e">
        <f t="shared" si="4"/>
        <v>#DIV/0!</v>
      </c>
      <c r="K83" s="135"/>
      <c r="L83" s="147">
        <f t="shared" si="5"/>
        <v>0</v>
      </c>
      <c r="M83" s="99"/>
      <c r="N83" s="151"/>
      <c r="O83" s="133"/>
      <c r="P83" s="744"/>
      <c r="Q83" s="97"/>
      <c r="R83" s="99"/>
      <c r="S83" s="97" t="e">
        <f>VLOOKUP(B83,Table1[],21,FALSE)</f>
        <v>#N/A</v>
      </c>
      <c r="T83" s="93"/>
      <c r="U83" s="137"/>
      <c r="V83" s="105"/>
      <c r="AB83" s="88"/>
      <c r="AC83" s="88"/>
      <c r="AD83" s="88"/>
      <c r="AE83" s="88"/>
      <c r="AG83" s="92"/>
      <c r="AJ83" s="92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75" x14ac:dyDescent="0.25">
      <c r="A84" s="154"/>
      <c r="B84" s="139"/>
      <c r="C84" s="96"/>
      <c r="D84" s="96" t="s">
        <v>128</v>
      </c>
      <c r="E84" s="98"/>
      <c r="F84" s="98"/>
      <c r="G84" s="98">
        <f t="shared" si="6"/>
        <v>0</v>
      </c>
      <c r="H84" s="132">
        <f t="shared" si="7"/>
        <v>0</v>
      </c>
      <c r="I84" s="132">
        <f t="shared" si="8"/>
        <v>0</v>
      </c>
      <c r="J84" s="132" t="e">
        <f t="shared" si="4"/>
        <v>#DIV/0!</v>
      </c>
      <c r="K84" s="135"/>
      <c r="L84" s="147">
        <f t="shared" si="5"/>
        <v>0</v>
      </c>
      <c r="M84" s="99"/>
      <c r="N84" s="151"/>
      <c r="O84" s="133"/>
      <c r="P84" s="744"/>
      <c r="Q84" s="97"/>
      <c r="R84" s="99"/>
      <c r="S84" s="97" t="e">
        <f>VLOOKUP(B84,Table1[],21,FALSE)</f>
        <v>#N/A</v>
      </c>
      <c r="T84" s="93"/>
      <c r="W84" s="89"/>
      <c r="X84" s="88"/>
      <c r="Y84" s="88"/>
      <c r="Z84" s="88"/>
      <c r="AA84" s="88"/>
      <c r="AB84" s="88"/>
      <c r="AC84" s="88"/>
      <c r="AD84" s="88"/>
      <c r="AE84" s="88"/>
      <c r="AG84" s="92"/>
      <c r="AJ84" s="92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75" x14ac:dyDescent="0.25">
      <c r="A85" s="154"/>
      <c r="B85" s="139"/>
      <c r="C85" s="96"/>
      <c r="D85" s="96" t="s">
        <v>128</v>
      </c>
      <c r="E85" s="98"/>
      <c r="F85" s="98"/>
      <c r="G85" s="98">
        <f t="shared" si="6"/>
        <v>0</v>
      </c>
      <c r="H85" s="132">
        <f t="shared" si="7"/>
        <v>0</v>
      </c>
      <c r="I85" s="132">
        <f t="shared" si="8"/>
        <v>0</v>
      </c>
      <c r="J85" s="132" t="e">
        <f t="shared" si="4"/>
        <v>#DIV/0!</v>
      </c>
      <c r="K85" s="135"/>
      <c r="L85" s="147">
        <f t="shared" si="5"/>
        <v>0</v>
      </c>
      <c r="M85" s="99"/>
      <c r="N85" s="151"/>
      <c r="O85" s="133"/>
      <c r="P85" s="744"/>
      <c r="Q85" s="97"/>
      <c r="R85" s="99"/>
      <c r="S85" s="97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174"/>
      <c r="AG85" s="175"/>
      <c r="AH85" s="176"/>
      <c r="AI85" s="174"/>
      <c r="AJ85" s="175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75" x14ac:dyDescent="0.25">
      <c r="A86" s="154"/>
      <c r="B86" s="139"/>
      <c r="C86" s="96"/>
      <c r="D86" s="96" t="s">
        <v>128</v>
      </c>
      <c r="E86" s="98"/>
      <c r="F86" s="98"/>
      <c r="G86" s="98">
        <f t="shared" si="6"/>
        <v>0</v>
      </c>
      <c r="H86" s="132">
        <f t="shared" si="7"/>
        <v>0</v>
      </c>
      <c r="I86" s="132">
        <f t="shared" si="8"/>
        <v>0</v>
      </c>
      <c r="J86" s="132" t="e">
        <f t="shared" si="4"/>
        <v>#DIV/0!</v>
      </c>
      <c r="K86" s="135"/>
      <c r="L86" s="147">
        <f t="shared" si="5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75" x14ac:dyDescent="0.25">
      <c r="A87" s="154"/>
      <c r="B87" s="139"/>
      <c r="C87" s="96"/>
      <c r="D87" s="96" t="s">
        <v>128</v>
      </c>
      <c r="E87" s="98"/>
      <c r="F87" s="98"/>
      <c r="G87" s="98">
        <f t="shared" si="6"/>
        <v>0</v>
      </c>
      <c r="H87" s="132">
        <f t="shared" si="7"/>
        <v>0</v>
      </c>
      <c r="I87" s="132">
        <f t="shared" si="8"/>
        <v>0</v>
      </c>
      <c r="J87" s="132" t="e">
        <f t="shared" si="4"/>
        <v>#DIV/0!</v>
      </c>
      <c r="K87" s="135"/>
      <c r="L87" s="147">
        <f t="shared" si="5"/>
        <v>0</v>
      </c>
      <c r="M87" s="99"/>
      <c r="N87" s="151"/>
      <c r="O87" s="133"/>
      <c r="P87" s="744"/>
      <c r="Q87" s="97"/>
      <c r="R87" s="99"/>
      <c r="S87" s="97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75" x14ac:dyDescent="0.25">
      <c r="A88" s="154"/>
      <c r="B88" s="139"/>
      <c r="C88" s="96"/>
      <c r="D88" s="96" t="s">
        <v>128</v>
      </c>
      <c r="E88" s="98"/>
      <c r="F88" s="98"/>
      <c r="G88" s="98">
        <f t="shared" si="6"/>
        <v>0</v>
      </c>
      <c r="H88" s="132">
        <f t="shared" si="7"/>
        <v>0</v>
      </c>
      <c r="I88" s="132">
        <f t="shared" si="8"/>
        <v>0</v>
      </c>
      <c r="J88" s="132" t="e">
        <f t="shared" ref="J88:J151" si="9">L88/K88</f>
        <v>#DIV/0!</v>
      </c>
      <c r="K88" s="135"/>
      <c r="L88" s="147">
        <f t="shared" ref="L88:L151" si="10">((60*H88)+I88)*K88</f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75" x14ac:dyDescent="0.25">
      <c r="A89" s="154"/>
      <c r="B89" s="139"/>
      <c r="C89" s="96"/>
      <c r="D89" s="96" t="s">
        <v>128</v>
      </c>
      <c r="E89" s="98"/>
      <c r="F89" s="98"/>
      <c r="G89" s="98">
        <f t="shared" si="6"/>
        <v>0</v>
      </c>
      <c r="H89" s="132">
        <f t="shared" si="7"/>
        <v>0</v>
      </c>
      <c r="I89" s="132">
        <f t="shared" si="8"/>
        <v>0</v>
      </c>
      <c r="J89" s="132" t="e">
        <f t="shared" si="9"/>
        <v>#DIV/0!</v>
      </c>
      <c r="K89" s="135"/>
      <c r="L89" s="147">
        <f t="shared" si="10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75" x14ac:dyDescent="0.25">
      <c r="A90" s="154"/>
      <c r="B90" s="139"/>
      <c r="C90" s="96"/>
      <c r="D90" s="96" t="s">
        <v>128</v>
      </c>
      <c r="E90" s="98"/>
      <c r="F90" s="98"/>
      <c r="G90" s="98">
        <f t="shared" si="6"/>
        <v>0</v>
      </c>
      <c r="H90" s="132">
        <f t="shared" si="7"/>
        <v>0</v>
      </c>
      <c r="I90" s="132">
        <f t="shared" si="8"/>
        <v>0</v>
      </c>
      <c r="J90" s="132" t="e">
        <f t="shared" si="9"/>
        <v>#DIV/0!</v>
      </c>
      <c r="K90" s="135"/>
      <c r="L90" s="147">
        <f t="shared" si="10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75" x14ac:dyDescent="0.25">
      <c r="A91" s="154"/>
      <c r="B91" s="139"/>
      <c r="C91" s="96"/>
      <c r="D91" s="96" t="s">
        <v>128</v>
      </c>
      <c r="E91" s="98"/>
      <c r="F91" s="98"/>
      <c r="G91" s="98">
        <f t="shared" si="6"/>
        <v>0</v>
      </c>
      <c r="H91" s="132">
        <f t="shared" si="7"/>
        <v>0</v>
      </c>
      <c r="I91" s="132">
        <f t="shared" si="8"/>
        <v>0</v>
      </c>
      <c r="J91" s="132" t="e">
        <f t="shared" si="9"/>
        <v>#DIV/0!</v>
      </c>
      <c r="K91" s="135"/>
      <c r="L91" s="147">
        <f t="shared" si="10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75" x14ac:dyDescent="0.25">
      <c r="A92" s="154"/>
      <c r="B92" s="139"/>
      <c r="C92" s="96"/>
      <c r="D92" s="96" t="s">
        <v>128</v>
      </c>
      <c r="E92" s="98"/>
      <c r="F92" s="98"/>
      <c r="G92" s="98">
        <f t="shared" si="6"/>
        <v>0</v>
      </c>
      <c r="H92" s="132">
        <f t="shared" si="7"/>
        <v>0</v>
      </c>
      <c r="I92" s="132">
        <f t="shared" si="8"/>
        <v>0</v>
      </c>
      <c r="J92" s="132" t="e">
        <f t="shared" si="9"/>
        <v>#DIV/0!</v>
      </c>
      <c r="K92" s="135"/>
      <c r="L92" s="147">
        <f t="shared" si="10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75" x14ac:dyDescent="0.25">
      <c r="A93" s="154"/>
      <c r="B93" s="139"/>
      <c r="C93" s="96"/>
      <c r="D93" s="96" t="s">
        <v>128</v>
      </c>
      <c r="E93" s="98"/>
      <c r="F93" s="98"/>
      <c r="G93" s="98">
        <f t="shared" si="6"/>
        <v>0</v>
      </c>
      <c r="H93" s="132">
        <f t="shared" si="7"/>
        <v>0</v>
      </c>
      <c r="I93" s="132">
        <f t="shared" si="8"/>
        <v>0</v>
      </c>
      <c r="J93" s="132" t="e">
        <f t="shared" si="9"/>
        <v>#DIV/0!</v>
      </c>
      <c r="K93" s="135"/>
      <c r="L93" s="147">
        <f t="shared" si="10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174"/>
      <c r="AG93" s="175"/>
      <c r="AH93" s="174"/>
      <c r="AI93" s="174"/>
      <c r="AJ93" s="175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75" x14ac:dyDescent="0.25">
      <c r="A94" s="154"/>
      <c r="B94" s="139"/>
      <c r="C94" s="96"/>
      <c r="D94" s="96" t="s">
        <v>128</v>
      </c>
      <c r="E94" s="98"/>
      <c r="F94" s="98"/>
      <c r="G94" s="98">
        <f t="shared" si="6"/>
        <v>0</v>
      </c>
      <c r="H94" s="132">
        <f t="shared" si="7"/>
        <v>0</v>
      </c>
      <c r="I94" s="132">
        <f t="shared" si="8"/>
        <v>0</v>
      </c>
      <c r="J94" s="132" t="e">
        <f t="shared" si="9"/>
        <v>#DIV/0!</v>
      </c>
      <c r="K94" s="135"/>
      <c r="L94" s="147">
        <f t="shared" si="10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75" x14ac:dyDescent="0.25">
      <c r="A95" s="154"/>
      <c r="B95" s="139"/>
      <c r="C95" s="96"/>
      <c r="D95" s="96" t="s">
        <v>128</v>
      </c>
      <c r="E95" s="98"/>
      <c r="F95" s="98"/>
      <c r="G95" s="98">
        <f t="shared" si="6"/>
        <v>0</v>
      </c>
      <c r="H95" s="132">
        <f t="shared" si="7"/>
        <v>0</v>
      </c>
      <c r="I95" s="132">
        <f t="shared" si="8"/>
        <v>0</v>
      </c>
      <c r="J95" s="132" t="e">
        <f t="shared" si="9"/>
        <v>#DIV/0!</v>
      </c>
      <c r="K95" s="135"/>
      <c r="L95" s="147">
        <f t="shared" si="10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75" x14ac:dyDescent="0.25">
      <c r="A96" s="154"/>
      <c r="B96" s="139"/>
      <c r="C96" s="96"/>
      <c r="D96" s="96" t="s">
        <v>128</v>
      </c>
      <c r="E96" s="98"/>
      <c r="F96" s="98"/>
      <c r="G96" s="98">
        <f t="shared" si="6"/>
        <v>0</v>
      </c>
      <c r="H96" s="132">
        <f t="shared" si="7"/>
        <v>0</v>
      </c>
      <c r="I96" s="132">
        <f t="shared" si="8"/>
        <v>0</v>
      </c>
      <c r="J96" s="132" t="e">
        <f t="shared" si="9"/>
        <v>#DIV/0!</v>
      </c>
      <c r="K96" s="135"/>
      <c r="L96" s="147">
        <f t="shared" si="10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174"/>
      <c r="AG96" s="175"/>
      <c r="AH96" s="174"/>
      <c r="AI96" s="174"/>
      <c r="AJ96" s="175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75" x14ac:dyDescent="0.25">
      <c r="A97" s="154"/>
      <c r="B97" s="139"/>
      <c r="C97" s="96"/>
      <c r="D97" s="96" t="s">
        <v>128</v>
      </c>
      <c r="E97" s="98"/>
      <c r="F97" s="98"/>
      <c r="G97" s="98">
        <f t="shared" si="6"/>
        <v>0</v>
      </c>
      <c r="H97" s="132">
        <f t="shared" si="7"/>
        <v>0</v>
      </c>
      <c r="I97" s="132">
        <f t="shared" si="8"/>
        <v>0</v>
      </c>
      <c r="J97" s="132" t="e">
        <f t="shared" si="9"/>
        <v>#DIV/0!</v>
      </c>
      <c r="K97" s="135"/>
      <c r="L97" s="147">
        <f t="shared" si="10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75" x14ac:dyDescent="0.25">
      <c r="A98" s="154"/>
      <c r="B98" s="139"/>
      <c r="C98" s="96"/>
      <c r="D98" s="96" t="s">
        <v>128</v>
      </c>
      <c r="E98" s="98"/>
      <c r="F98" s="98"/>
      <c r="G98" s="98">
        <f t="shared" si="6"/>
        <v>0</v>
      </c>
      <c r="H98" s="132">
        <f t="shared" si="7"/>
        <v>0</v>
      </c>
      <c r="I98" s="132">
        <f t="shared" si="8"/>
        <v>0</v>
      </c>
      <c r="J98" s="132" t="e">
        <f t="shared" si="9"/>
        <v>#DIV/0!</v>
      </c>
      <c r="K98" s="135"/>
      <c r="L98" s="147">
        <f t="shared" si="10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75" x14ac:dyDescent="0.25">
      <c r="A99" s="154"/>
      <c r="B99" s="139"/>
      <c r="C99" s="96"/>
      <c r="D99" s="96" t="s">
        <v>128</v>
      </c>
      <c r="E99" s="98"/>
      <c r="F99" s="98"/>
      <c r="G99" s="98">
        <f t="shared" si="6"/>
        <v>0</v>
      </c>
      <c r="H99" s="132">
        <f t="shared" si="7"/>
        <v>0</v>
      </c>
      <c r="I99" s="132">
        <f t="shared" si="8"/>
        <v>0</v>
      </c>
      <c r="J99" s="132" t="e">
        <f t="shared" si="9"/>
        <v>#DIV/0!</v>
      </c>
      <c r="K99" s="135"/>
      <c r="L99" s="147">
        <f t="shared" si="10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75" x14ac:dyDescent="0.25">
      <c r="A100" s="154"/>
      <c r="B100" s="139"/>
      <c r="C100" s="96"/>
      <c r="D100" s="96" t="s">
        <v>128</v>
      </c>
      <c r="E100" s="98"/>
      <c r="F100" s="98"/>
      <c r="G100" s="98">
        <f t="shared" si="6"/>
        <v>0</v>
      </c>
      <c r="H100" s="132">
        <f t="shared" si="7"/>
        <v>0</v>
      </c>
      <c r="I100" s="132">
        <f t="shared" si="8"/>
        <v>0</v>
      </c>
      <c r="J100" s="132" t="e">
        <f t="shared" si="9"/>
        <v>#DIV/0!</v>
      </c>
      <c r="K100" s="135"/>
      <c r="L100" s="147">
        <f t="shared" si="10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128</v>
      </c>
      <c r="E101" s="98"/>
      <c r="F101" s="98"/>
      <c r="G101" s="98">
        <f t="shared" si="6"/>
        <v>0</v>
      </c>
      <c r="H101" s="132">
        <f t="shared" si="7"/>
        <v>0</v>
      </c>
      <c r="I101" s="132">
        <f t="shared" si="8"/>
        <v>0</v>
      </c>
      <c r="J101" s="132" t="e">
        <f t="shared" si="9"/>
        <v>#DIV/0!</v>
      </c>
      <c r="K101" s="135"/>
      <c r="L101" s="147">
        <f t="shared" si="10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128</v>
      </c>
      <c r="E102" s="98"/>
      <c r="F102" s="98"/>
      <c r="G102" s="98">
        <f t="shared" si="6"/>
        <v>0</v>
      </c>
      <c r="H102" s="132">
        <f t="shared" si="7"/>
        <v>0</v>
      </c>
      <c r="I102" s="132">
        <f t="shared" si="8"/>
        <v>0</v>
      </c>
      <c r="J102" s="132" t="e">
        <f t="shared" si="9"/>
        <v>#DIV/0!</v>
      </c>
      <c r="K102" s="135"/>
      <c r="L102" s="147">
        <f t="shared" si="10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G102" s="92"/>
      <c r="AJ102" s="92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128</v>
      </c>
      <c r="E103" s="98"/>
      <c r="F103" s="98"/>
      <c r="G103" s="98">
        <f t="shared" si="6"/>
        <v>0</v>
      </c>
      <c r="H103" s="132">
        <f t="shared" si="7"/>
        <v>0</v>
      </c>
      <c r="I103" s="132">
        <f t="shared" si="8"/>
        <v>0</v>
      </c>
      <c r="J103" s="132" t="e">
        <f t="shared" si="9"/>
        <v>#DIV/0!</v>
      </c>
      <c r="K103" s="135"/>
      <c r="L103" s="147">
        <f t="shared" si="10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G103" s="92"/>
      <c r="AJ103" s="92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128</v>
      </c>
      <c r="E104" s="98"/>
      <c r="F104" s="98"/>
      <c r="G104" s="98">
        <f t="shared" si="6"/>
        <v>0</v>
      </c>
      <c r="H104" s="132">
        <f t="shared" si="7"/>
        <v>0</v>
      </c>
      <c r="I104" s="132">
        <f t="shared" si="8"/>
        <v>0</v>
      </c>
      <c r="J104" s="132" t="e">
        <f t="shared" si="9"/>
        <v>#DIV/0!</v>
      </c>
      <c r="K104" s="135"/>
      <c r="L104" s="147">
        <f t="shared" si="10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G104" s="92"/>
      <c r="AJ104" s="92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128</v>
      </c>
      <c r="E105" s="98"/>
      <c r="F105" s="98"/>
      <c r="G105" s="98">
        <f t="shared" si="6"/>
        <v>0</v>
      </c>
      <c r="H105" s="132">
        <f t="shared" si="7"/>
        <v>0</v>
      </c>
      <c r="I105" s="132">
        <f t="shared" si="8"/>
        <v>0</v>
      </c>
      <c r="J105" s="132" t="e">
        <f t="shared" si="9"/>
        <v>#DIV/0!</v>
      </c>
      <c r="K105" s="135"/>
      <c r="L105" s="147">
        <f t="shared" si="10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174"/>
      <c r="AG105" s="175"/>
      <c r="AH105" s="176"/>
      <c r="AI105" s="174"/>
      <c r="AJ105" s="175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128</v>
      </c>
      <c r="E106" s="98"/>
      <c r="F106" s="98"/>
      <c r="G106" s="98">
        <f t="shared" si="6"/>
        <v>0</v>
      </c>
      <c r="H106" s="132">
        <f t="shared" si="7"/>
        <v>0</v>
      </c>
      <c r="I106" s="132">
        <f t="shared" si="8"/>
        <v>0</v>
      </c>
      <c r="J106" s="132" t="e">
        <f t="shared" si="9"/>
        <v>#DIV/0!</v>
      </c>
      <c r="K106" s="135"/>
      <c r="L106" s="147">
        <f t="shared" si="10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128</v>
      </c>
      <c r="E107" s="98"/>
      <c r="F107" s="98"/>
      <c r="G107" s="98">
        <f t="shared" si="6"/>
        <v>0</v>
      </c>
      <c r="H107" s="132">
        <f t="shared" si="7"/>
        <v>0</v>
      </c>
      <c r="I107" s="132">
        <f t="shared" si="8"/>
        <v>0</v>
      </c>
      <c r="J107" s="132" t="e">
        <f t="shared" si="9"/>
        <v>#DIV/0!</v>
      </c>
      <c r="K107" s="135"/>
      <c r="L107" s="147">
        <f t="shared" si="10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128</v>
      </c>
      <c r="E108" s="98"/>
      <c r="F108" s="98"/>
      <c r="G108" s="98">
        <f t="shared" si="6"/>
        <v>0</v>
      </c>
      <c r="H108" s="132">
        <f t="shared" si="7"/>
        <v>0</v>
      </c>
      <c r="I108" s="132">
        <f t="shared" si="8"/>
        <v>0</v>
      </c>
      <c r="J108" s="132" t="e">
        <f t="shared" si="9"/>
        <v>#DIV/0!</v>
      </c>
      <c r="K108" s="135"/>
      <c r="L108" s="147">
        <f t="shared" si="10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128</v>
      </c>
      <c r="E109" s="98"/>
      <c r="F109" s="98"/>
      <c r="G109" s="98">
        <f t="shared" si="6"/>
        <v>0</v>
      </c>
      <c r="H109" s="132">
        <f t="shared" si="7"/>
        <v>0</v>
      </c>
      <c r="I109" s="132">
        <f t="shared" si="8"/>
        <v>0</v>
      </c>
      <c r="J109" s="132" t="e">
        <f t="shared" si="9"/>
        <v>#DIV/0!</v>
      </c>
      <c r="K109" s="135"/>
      <c r="L109" s="147">
        <f t="shared" si="10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128</v>
      </c>
      <c r="E110" s="98"/>
      <c r="F110" s="98"/>
      <c r="G110" s="98">
        <f t="shared" si="6"/>
        <v>0</v>
      </c>
      <c r="H110" s="132">
        <f t="shared" si="7"/>
        <v>0</v>
      </c>
      <c r="I110" s="132">
        <f t="shared" si="8"/>
        <v>0</v>
      </c>
      <c r="J110" s="132" t="e">
        <f t="shared" si="9"/>
        <v>#DIV/0!</v>
      </c>
      <c r="K110" s="135"/>
      <c r="L110" s="147">
        <f t="shared" si="10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128</v>
      </c>
      <c r="E111" s="98"/>
      <c r="F111" s="98"/>
      <c r="G111" s="98">
        <f t="shared" si="6"/>
        <v>0</v>
      </c>
      <c r="H111" s="132">
        <f t="shared" si="7"/>
        <v>0</v>
      </c>
      <c r="I111" s="132">
        <f t="shared" si="8"/>
        <v>0</v>
      </c>
      <c r="J111" s="132" t="e">
        <f t="shared" si="9"/>
        <v>#DIV/0!</v>
      </c>
      <c r="K111" s="135"/>
      <c r="L111" s="147">
        <f t="shared" si="10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128</v>
      </c>
      <c r="E112" s="98"/>
      <c r="F112" s="98"/>
      <c r="G112" s="98">
        <f t="shared" si="6"/>
        <v>0</v>
      </c>
      <c r="H112" s="132">
        <f t="shared" si="7"/>
        <v>0</v>
      </c>
      <c r="I112" s="132">
        <f t="shared" si="8"/>
        <v>0</v>
      </c>
      <c r="J112" s="132" t="e">
        <f t="shared" si="9"/>
        <v>#DIV/0!</v>
      </c>
      <c r="K112" s="135"/>
      <c r="L112" s="147">
        <f t="shared" si="10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128</v>
      </c>
      <c r="E113" s="98"/>
      <c r="F113" s="98"/>
      <c r="G113" s="98">
        <f t="shared" si="6"/>
        <v>0</v>
      </c>
      <c r="H113" s="132">
        <f t="shared" si="7"/>
        <v>0</v>
      </c>
      <c r="I113" s="132">
        <f t="shared" si="8"/>
        <v>0</v>
      </c>
      <c r="J113" s="132" t="e">
        <f t="shared" si="9"/>
        <v>#DIV/0!</v>
      </c>
      <c r="K113" s="135"/>
      <c r="L113" s="147">
        <f t="shared" si="10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128</v>
      </c>
      <c r="E114" s="98"/>
      <c r="F114" s="98"/>
      <c r="G114" s="98">
        <f t="shared" si="6"/>
        <v>0</v>
      </c>
      <c r="H114" s="132">
        <f t="shared" si="7"/>
        <v>0</v>
      </c>
      <c r="I114" s="132">
        <f t="shared" si="8"/>
        <v>0</v>
      </c>
      <c r="J114" s="132" t="e">
        <f t="shared" si="9"/>
        <v>#DIV/0!</v>
      </c>
      <c r="K114" s="135"/>
      <c r="L114" s="147">
        <f t="shared" si="10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128</v>
      </c>
      <c r="E115" s="98"/>
      <c r="F115" s="98"/>
      <c r="G115" s="98">
        <f t="shared" si="6"/>
        <v>0</v>
      </c>
      <c r="H115" s="132">
        <f t="shared" si="7"/>
        <v>0</v>
      </c>
      <c r="I115" s="132">
        <f t="shared" si="8"/>
        <v>0</v>
      </c>
      <c r="J115" s="132" t="e">
        <f t="shared" si="9"/>
        <v>#DIV/0!</v>
      </c>
      <c r="K115" s="97"/>
      <c r="L115" s="147">
        <f t="shared" si="10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128</v>
      </c>
      <c r="E116" s="98"/>
      <c r="F116" s="98"/>
      <c r="G116" s="98">
        <f t="shared" si="6"/>
        <v>0</v>
      </c>
      <c r="H116" s="132">
        <f t="shared" si="7"/>
        <v>0</v>
      </c>
      <c r="I116" s="132">
        <f t="shared" si="8"/>
        <v>0</v>
      </c>
      <c r="J116" s="132" t="e">
        <f t="shared" si="9"/>
        <v>#DIV/0!</v>
      </c>
      <c r="K116" s="97"/>
      <c r="L116" s="147">
        <f t="shared" si="10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128</v>
      </c>
      <c r="E117" s="98"/>
      <c r="F117" s="98"/>
      <c r="G117" s="98">
        <f t="shared" si="6"/>
        <v>0</v>
      </c>
      <c r="H117" s="132">
        <f t="shared" si="7"/>
        <v>0</v>
      </c>
      <c r="I117" s="132">
        <f t="shared" si="8"/>
        <v>0</v>
      </c>
      <c r="J117" s="132" t="e">
        <f t="shared" si="9"/>
        <v>#DIV/0!</v>
      </c>
      <c r="K117" s="97"/>
      <c r="L117" s="147">
        <f t="shared" si="10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128</v>
      </c>
      <c r="E118" s="98"/>
      <c r="F118" s="98"/>
      <c r="G118" s="98">
        <f t="shared" si="6"/>
        <v>0</v>
      </c>
      <c r="H118" s="132">
        <f t="shared" si="7"/>
        <v>0</v>
      </c>
      <c r="I118" s="132">
        <f t="shared" si="8"/>
        <v>0</v>
      </c>
      <c r="J118" s="132" t="e">
        <f t="shared" si="9"/>
        <v>#DIV/0!</v>
      </c>
      <c r="K118" s="97"/>
      <c r="L118" s="147">
        <f t="shared" si="10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128</v>
      </c>
      <c r="E119" s="98"/>
      <c r="F119" s="98"/>
      <c r="G119" s="98">
        <f t="shared" si="6"/>
        <v>0</v>
      </c>
      <c r="H119" s="132">
        <f t="shared" si="7"/>
        <v>0</v>
      </c>
      <c r="I119" s="132">
        <f t="shared" si="8"/>
        <v>0</v>
      </c>
      <c r="J119" s="132" t="e">
        <f t="shared" si="9"/>
        <v>#DIV/0!</v>
      </c>
      <c r="K119" s="97"/>
      <c r="L119" s="147">
        <f t="shared" si="10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128</v>
      </c>
      <c r="E120" s="98"/>
      <c r="F120" s="98"/>
      <c r="G120" s="98">
        <f t="shared" si="6"/>
        <v>0</v>
      </c>
      <c r="H120" s="132">
        <f t="shared" si="7"/>
        <v>0</v>
      </c>
      <c r="I120" s="132">
        <f t="shared" si="8"/>
        <v>0</v>
      </c>
      <c r="J120" s="132" t="e">
        <f t="shared" si="9"/>
        <v>#DIV/0!</v>
      </c>
      <c r="K120" s="97"/>
      <c r="L120" s="147">
        <f t="shared" si="10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128</v>
      </c>
      <c r="E121" s="98"/>
      <c r="F121" s="98"/>
      <c r="G121" s="98">
        <f t="shared" si="6"/>
        <v>0</v>
      </c>
      <c r="H121" s="132">
        <f t="shared" si="7"/>
        <v>0</v>
      </c>
      <c r="I121" s="132">
        <f t="shared" si="8"/>
        <v>0</v>
      </c>
      <c r="J121" s="132" t="e">
        <f t="shared" si="9"/>
        <v>#DIV/0!</v>
      </c>
      <c r="K121" s="97"/>
      <c r="L121" s="147">
        <f t="shared" si="10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128</v>
      </c>
      <c r="E122" s="98"/>
      <c r="F122" s="98"/>
      <c r="G122" s="98">
        <f t="shared" si="6"/>
        <v>0</v>
      </c>
      <c r="H122" s="132">
        <f t="shared" si="7"/>
        <v>0</v>
      </c>
      <c r="I122" s="132">
        <f t="shared" si="8"/>
        <v>0</v>
      </c>
      <c r="J122" s="132" t="e">
        <f t="shared" si="9"/>
        <v>#DIV/0!</v>
      </c>
      <c r="K122" s="97"/>
      <c r="L122" s="147">
        <f t="shared" si="10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128</v>
      </c>
      <c r="E123" s="98"/>
      <c r="F123" s="98"/>
      <c r="G123" s="98">
        <f t="shared" si="6"/>
        <v>0</v>
      </c>
      <c r="H123" s="132">
        <f t="shared" si="7"/>
        <v>0</v>
      </c>
      <c r="I123" s="132">
        <f t="shared" si="8"/>
        <v>0</v>
      </c>
      <c r="J123" s="132" t="e">
        <f t="shared" si="9"/>
        <v>#DIV/0!</v>
      </c>
      <c r="K123" s="97"/>
      <c r="L123" s="147">
        <f t="shared" si="10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128</v>
      </c>
      <c r="E124" s="98"/>
      <c r="F124" s="98"/>
      <c r="G124" s="98">
        <f t="shared" si="6"/>
        <v>0</v>
      </c>
      <c r="H124" s="132">
        <f t="shared" si="7"/>
        <v>0</v>
      </c>
      <c r="I124" s="132">
        <f t="shared" si="8"/>
        <v>0</v>
      </c>
      <c r="J124" s="132" t="e">
        <f t="shared" si="9"/>
        <v>#DIV/0!</v>
      </c>
      <c r="K124" s="97"/>
      <c r="L124" s="147">
        <f t="shared" si="10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128</v>
      </c>
      <c r="E125" s="98"/>
      <c r="F125" s="98"/>
      <c r="G125" s="98">
        <f t="shared" si="6"/>
        <v>0</v>
      </c>
      <c r="H125" s="132">
        <f t="shared" si="7"/>
        <v>0</v>
      </c>
      <c r="I125" s="132">
        <f t="shared" si="8"/>
        <v>0</v>
      </c>
      <c r="J125" s="132" t="e">
        <f t="shared" si="9"/>
        <v>#DIV/0!</v>
      </c>
      <c r="K125" s="97"/>
      <c r="L125" s="147">
        <f t="shared" si="10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128</v>
      </c>
      <c r="E126" s="98"/>
      <c r="F126" s="98"/>
      <c r="G126" s="98">
        <f t="shared" si="6"/>
        <v>0</v>
      </c>
      <c r="H126" s="132">
        <f t="shared" si="7"/>
        <v>0</v>
      </c>
      <c r="I126" s="132">
        <f t="shared" si="8"/>
        <v>0</v>
      </c>
      <c r="J126" s="132" t="e">
        <f t="shared" si="9"/>
        <v>#DIV/0!</v>
      </c>
      <c r="K126" s="97"/>
      <c r="L126" s="147">
        <f t="shared" si="10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128</v>
      </c>
      <c r="E127" s="98"/>
      <c r="F127" s="98"/>
      <c r="G127" s="98">
        <f t="shared" si="6"/>
        <v>0</v>
      </c>
      <c r="H127" s="132">
        <f t="shared" si="7"/>
        <v>0</v>
      </c>
      <c r="I127" s="132">
        <f t="shared" si="8"/>
        <v>0</v>
      </c>
      <c r="J127" s="132" t="e">
        <f t="shared" si="9"/>
        <v>#DIV/0!</v>
      </c>
      <c r="K127" s="97"/>
      <c r="L127" s="147">
        <f t="shared" si="10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128</v>
      </c>
      <c r="E128" s="98"/>
      <c r="F128" s="98"/>
      <c r="G128" s="98">
        <f t="shared" si="6"/>
        <v>0</v>
      </c>
      <c r="H128" s="132">
        <f t="shared" si="7"/>
        <v>0</v>
      </c>
      <c r="I128" s="132">
        <f t="shared" si="8"/>
        <v>0</v>
      </c>
      <c r="J128" s="132" t="e">
        <f t="shared" si="9"/>
        <v>#DIV/0!</v>
      </c>
      <c r="K128" s="97"/>
      <c r="L128" s="147">
        <f t="shared" si="10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128</v>
      </c>
      <c r="E129" s="98"/>
      <c r="F129" s="98"/>
      <c r="G129" s="98">
        <f t="shared" ref="G129:G192" si="11">F129-E129</f>
        <v>0</v>
      </c>
      <c r="H129" s="132">
        <f t="shared" ref="H129:H192" si="12">HOUR(G129)</f>
        <v>0</v>
      </c>
      <c r="I129" s="132">
        <f t="shared" ref="I129:I192" si="13">MINUTE(G129)</f>
        <v>0</v>
      </c>
      <c r="J129" s="132" t="e">
        <f t="shared" si="9"/>
        <v>#DIV/0!</v>
      </c>
      <c r="K129" s="97"/>
      <c r="L129" s="147">
        <f t="shared" si="10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128</v>
      </c>
      <c r="E130" s="98"/>
      <c r="F130" s="98"/>
      <c r="G130" s="98">
        <f t="shared" si="11"/>
        <v>0</v>
      </c>
      <c r="H130" s="132">
        <f t="shared" si="12"/>
        <v>0</v>
      </c>
      <c r="I130" s="132">
        <f t="shared" si="13"/>
        <v>0</v>
      </c>
      <c r="J130" s="132" t="e">
        <f t="shared" si="9"/>
        <v>#DIV/0!</v>
      </c>
      <c r="K130" s="97"/>
      <c r="L130" s="147">
        <f t="shared" si="10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128</v>
      </c>
      <c r="E131" s="98"/>
      <c r="F131" s="98"/>
      <c r="G131" s="98">
        <f t="shared" si="11"/>
        <v>0</v>
      </c>
      <c r="H131" s="132">
        <f t="shared" si="12"/>
        <v>0</v>
      </c>
      <c r="I131" s="132">
        <f t="shared" si="13"/>
        <v>0</v>
      </c>
      <c r="J131" s="132" t="e">
        <f t="shared" si="9"/>
        <v>#DIV/0!</v>
      </c>
      <c r="K131" s="97"/>
      <c r="L131" s="147">
        <f t="shared" si="10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128</v>
      </c>
      <c r="E132" s="98"/>
      <c r="F132" s="98"/>
      <c r="G132" s="98">
        <f t="shared" si="11"/>
        <v>0</v>
      </c>
      <c r="H132" s="132">
        <f t="shared" si="12"/>
        <v>0</v>
      </c>
      <c r="I132" s="132">
        <f t="shared" si="13"/>
        <v>0</v>
      </c>
      <c r="J132" s="132" t="e">
        <f t="shared" si="9"/>
        <v>#DIV/0!</v>
      </c>
      <c r="K132" s="97"/>
      <c r="L132" s="147">
        <f t="shared" si="10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128</v>
      </c>
      <c r="E133" s="98"/>
      <c r="F133" s="98"/>
      <c r="G133" s="98">
        <f t="shared" si="11"/>
        <v>0</v>
      </c>
      <c r="H133" s="132">
        <f t="shared" si="12"/>
        <v>0</v>
      </c>
      <c r="I133" s="132">
        <f t="shared" si="13"/>
        <v>0</v>
      </c>
      <c r="J133" s="132" t="e">
        <f t="shared" si="9"/>
        <v>#DIV/0!</v>
      </c>
      <c r="K133" s="97"/>
      <c r="L133" s="147">
        <f t="shared" si="10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128</v>
      </c>
      <c r="E134" s="98"/>
      <c r="F134" s="98"/>
      <c r="G134" s="98">
        <f t="shared" si="11"/>
        <v>0</v>
      </c>
      <c r="H134" s="132">
        <f t="shared" si="12"/>
        <v>0</v>
      </c>
      <c r="I134" s="132">
        <f t="shared" si="13"/>
        <v>0</v>
      </c>
      <c r="J134" s="132" t="e">
        <f t="shared" si="9"/>
        <v>#DIV/0!</v>
      </c>
      <c r="K134" s="97"/>
      <c r="L134" s="147">
        <f t="shared" si="10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128</v>
      </c>
      <c r="E135" s="98"/>
      <c r="F135" s="98"/>
      <c r="G135" s="98">
        <f t="shared" si="11"/>
        <v>0</v>
      </c>
      <c r="H135" s="132">
        <f t="shared" si="12"/>
        <v>0</v>
      </c>
      <c r="I135" s="132">
        <f t="shared" si="13"/>
        <v>0</v>
      </c>
      <c r="J135" s="132" t="e">
        <f t="shared" si="9"/>
        <v>#DIV/0!</v>
      </c>
      <c r="K135" s="97"/>
      <c r="L135" s="147">
        <f t="shared" si="10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128</v>
      </c>
      <c r="E136" s="98"/>
      <c r="F136" s="98"/>
      <c r="G136" s="98">
        <f t="shared" si="11"/>
        <v>0</v>
      </c>
      <c r="H136" s="132">
        <f t="shared" si="12"/>
        <v>0</v>
      </c>
      <c r="I136" s="132">
        <f t="shared" si="13"/>
        <v>0</v>
      </c>
      <c r="J136" s="132" t="e">
        <f t="shared" si="9"/>
        <v>#DIV/0!</v>
      </c>
      <c r="K136" s="97"/>
      <c r="L136" s="147">
        <f t="shared" si="10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128</v>
      </c>
      <c r="E137" s="98"/>
      <c r="F137" s="98"/>
      <c r="G137" s="98">
        <f t="shared" si="11"/>
        <v>0</v>
      </c>
      <c r="H137" s="132">
        <f t="shared" si="12"/>
        <v>0</v>
      </c>
      <c r="I137" s="132">
        <f t="shared" si="13"/>
        <v>0</v>
      </c>
      <c r="J137" s="132" t="e">
        <f t="shared" si="9"/>
        <v>#DIV/0!</v>
      </c>
      <c r="K137" s="97"/>
      <c r="L137" s="147">
        <f t="shared" si="10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128</v>
      </c>
      <c r="E138" s="98"/>
      <c r="F138" s="98"/>
      <c r="G138" s="98">
        <f t="shared" si="11"/>
        <v>0</v>
      </c>
      <c r="H138" s="132">
        <f t="shared" si="12"/>
        <v>0</v>
      </c>
      <c r="I138" s="132">
        <f t="shared" si="13"/>
        <v>0</v>
      </c>
      <c r="J138" s="132" t="e">
        <f t="shared" si="9"/>
        <v>#DIV/0!</v>
      </c>
      <c r="K138" s="97"/>
      <c r="L138" s="147">
        <f t="shared" si="10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128</v>
      </c>
      <c r="E139" s="98"/>
      <c r="F139" s="98"/>
      <c r="G139" s="98">
        <f t="shared" si="11"/>
        <v>0</v>
      </c>
      <c r="H139" s="132">
        <f t="shared" si="12"/>
        <v>0</v>
      </c>
      <c r="I139" s="132">
        <f t="shared" si="13"/>
        <v>0</v>
      </c>
      <c r="J139" s="132" t="e">
        <f t="shared" si="9"/>
        <v>#DIV/0!</v>
      </c>
      <c r="K139" s="97"/>
      <c r="L139" s="147">
        <f t="shared" si="10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128</v>
      </c>
      <c r="E140" s="98"/>
      <c r="F140" s="98"/>
      <c r="G140" s="98">
        <f t="shared" si="11"/>
        <v>0</v>
      </c>
      <c r="H140" s="132">
        <f t="shared" si="12"/>
        <v>0</v>
      </c>
      <c r="I140" s="132">
        <f t="shared" si="13"/>
        <v>0</v>
      </c>
      <c r="J140" s="132" t="e">
        <f t="shared" si="9"/>
        <v>#DIV/0!</v>
      </c>
      <c r="K140" s="97"/>
      <c r="L140" s="147">
        <f t="shared" si="10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128</v>
      </c>
      <c r="E141" s="98"/>
      <c r="F141" s="98"/>
      <c r="G141" s="98">
        <f t="shared" si="11"/>
        <v>0</v>
      </c>
      <c r="H141" s="132">
        <f t="shared" si="12"/>
        <v>0</v>
      </c>
      <c r="I141" s="132">
        <f t="shared" si="13"/>
        <v>0</v>
      </c>
      <c r="J141" s="132" t="e">
        <f t="shared" si="9"/>
        <v>#DIV/0!</v>
      </c>
      <c r="K141" s="97"/>
      <c r="L141" s="147">
        <f t="shared" si="10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128</v>
      </c>
      <c r="E142" s="98"/>
      <c r="F142" s="98"/>
      <c r="G142" s="98">
        <f t="shared" si="11"/>
        <v>0</v>
      </c>
      <c r="H142" s="132">
        <f t="shared" si="12"/>
        <v>0</v>
      </c>
      <c r="I142" s="132">
        <f t="shared" si="13"/>
        <v>0</v>
      </c>
      <c r="J142" s="132" t="e">
        <f t="shared" si="9"/>
        <v>#DIV/0!</v>
      </c>
      <c r="K142" s="97"/>
      <c r="L142" s="147">
        <f t="shared" si="10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128</v>
      </c>
      <c r="E143" s="98"/>
      <c r="F143" s="98"/>
      <c r="G143" s="98">
        <f t="shared" si="11"/>
        <v>0</v>
      </c>
      <c r="H143" s="132">
        <f t="shared" si="12"/>
        <v>0</v>
      </c>
      <c r="I143" s="132">
        <f t="shared" si="13"/>
        <v>0</v>
      </c>
      <c r="J143" s="132" t="e">
        <f t="shared" si="9"/>
        <v>#DIV/0!</v>
      </c>
      <c r="K143" s="97"/>
      <c r="L143" s="147">
        <f t="shared" si="10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128</v>
      </c>
      <c r="E144" s="98"/>
      <c r="F144" s="98"/>
      <c r="G144" s="98">
        <f t="shared" si="11"/>
        <v>0</v>
      </c>
      <c r="H144" s="132">
        <f t="shared" si="12"/>
        <v>0</v>
      </c>
      <c r="I144" s="132">
        <f t="shared" si="13"/>
        <v>0</v>
      </c>
      <c r="J144" s="132" t="e">
        <f t="shared" si="9"/>
        <v>#DIV/0!</v>
      </c>
      <c r="K144" s="97"/>
      <c r="L144" s="147">
        <f t="shared" si="10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128</v>
      </c>
      <c r="E145" s="98"/>
      <c r="F145" s="98"/>
      <c r="G145" s="98">
        <f t="shared" si="11"/>
        <v>0</v>
      </c>
      <c r="H145" s="132">
        <f t="shared" si="12"/>
        <v>0</v>
      </c>
      <c r="I145" s="132">
        <f t="shared" si="13"/>
        <v>0</v>
      </c>
      <c r="J145" s="132" t="e">
        <f t="shared" si="9"/>
        <v>#DIV/0!</v>
      </c>
      <c r="K145" s="97"/>
      <c r="L145" s="147">
        <f t="shared" si="10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128</v>
      </c>
      <c r="E146" s="98"/>
      <c r="F146" s="98"/>
      <c r="G146" s="98">
        <f t="shared" si="11"/>
        <v>0</v>
      </c>
      <c r="H146" s="132">
        <f t="shared" si="12"/>
        <v>0</v>
      </c>
      <c r="I146" s="132">
        <f t="shared" si="13"/>
        <v>0</v>
      </c>
      <c r="J146" s="132" t="e">
        <f t="shared" si="9"/>
        <v>#DIV/0!</v>
      </c>
      <c r="K146" s="97"/>
      <c r="L146" s="147">
        <f t="shared" si="10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128</v>
      </c>
      <c r="E147" s="98"/>
      <c r="F147" s="98"/>
      <c r="G147" s="98">
        <f t="shared" si="11"/>
        <v>0</v>
      </c>
      <c r="H147" s="132">
        <f t="shared" si="12"/>
        <v>0</v>
      </c>
      <c r="I147" s="132">
        <f t="shared" si="13"/>
        <v>0</v>
      </c>
      <c r="J147" s="132" t="e">
        <f t="shared" si="9"/>
        <v>#DIV/0!</v>
      </c>
      <c r="K147" s="97"/>
      <c r="L147" s="147">
        <f t="shared" si="10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128</v>
      </c>
      <c r="E148" s="98"/>
      <c r="F148" s="98"/>
      <c r="G148" s="98">
        <f t="shared" si="11"/>
        <v>0</v>
      </c>
      <c r="H148" s="132">
        <f t="shared" si="12"/>
        <v>0</v>
      </c>
      <c r="I148" s="132">
        <f t="shared" si="13"/>
        <v>0</v>
      </c>
      <c r="J148" s="132" t="e">
        <f t="shared" si="9"/>
        <v>#DIV/0!</v>
      </c>
      <c r="K148" s="97"/>
      <c r="L148" s="147">
        <f t="shared" si="10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128</v>
      </c>
      <c r="E149" s="98"/>
      <c r="F149" s="98"/>
      <c r="G149" s="98">
        <f t="shared" si="11"/>
        <v>0</v>
      </c>
      <c r="H149" s="132">
        <f t="shared" si="12"/>
        <v>0</v>
      </c>
      <c r="I149" s="132">
        <f t="shared" si="13"/>
        <v>0</v>
      </c>
      <c r="J149" s="132" t="e">
        <f t="shared" si="9"/>
        <v>#DIV/0!</v>
      </c>
      <c r="K149" s="97"/>
      <c r="L149" s="147">
        <f t="shared" si="10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128</v>
      </c>
      <c r="E150" s="98"/>
      <c r="F150" s="98"/>
      <c r="G150" s="98">
        <f t="shared" si="11"/>
        <v>0</v>
      </c>
      <c r="H150" s="132">
        <f t="shared" si="12"/>
        <v>0</v>
      </c>
      <c r="I150" s="132">
        <f t="shared" si="13"/>
        <v>0</v>
      </c>
      <c r="J150" s="132" t="e">
        <f t="shared" si="9"/>
        <v>#DIV/0!</v>
      </c>
      <c r="K150" s="97"/>
      <c r="L150" s="147">
        <f t="shared" si="10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128</v>
      </c>
      <c r="E151" s="98"/>
      <c r="F151" s="98"/>
      <c r="G151" s="98">
        <f t="shared" si="11"/>
        <v>0</v>
      </c>
      <c r="H151" s="132">
        <f t="shared" si="12"/>
        <v>0</v>
      </c>
      <c r="I151" s="132">
        <f t="shared" si="13"/>
        <v>0</v>
      </c>
      <c r="J151" s="132" t="e">
        <f t="shared" si="9"/>
        <v>#DIV/0!</v>
      </c>
      <c r="K151" s="97"/>
      <c r="L151" s="147">
        <f t="shared" si="10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128</v>
      </c>
      <c r="E152" s="98"/>
      <c r="F152" s="98"/>
      <c r="G152" s="98">
        <f t="shared" si="11"/>
        <v>0</v>
      </c>
      <c r="H152" s="132">
        <f t="shared" si="12"/>
        <v>0</v>
      </c>
      <c r="I152" s="132">
        <f t="shared" si="13"/>
        <v>0</v>
      </c>
      <c r="J152" s="132" t="e">
        <f t="shared" ref="J152:J215" si="14">L152/K152</f>
        <v>#DIV/0!</v>
      </c>
      <c r="K152" s="97"/>
      <c r="L152" s="147">
        <f t="shared" ref="L152:L215" si="15">((60*H152)+I152)*K152</f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128</v>
      </c>
      <c r="E153" s="98"/>
      <c r="F153" s="98"/>
      <c r="G153" s="98">
        <f t="shared" si="11"/>
        <v>0</v>
      </c>
      <c r="H153" s="132">
        <f t="shared" si="12"/>
        <v>0</v>
      </c>
      <c r="I153" s="132">
        <f t="shared" si="13"/>
        <v>0</v>
      </c>
      <c r="J153" s="132" t="e">
        <f t="shared" si="14"/>
        <v>#DIV/0!</v>
      </c>
      <c r="K153" s="97"/>
      <c r="L153" s="147">
        <f t="shared" si="15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128</v>
      </c>
      <c r="E154" s="98"/>
      <c r="F154" s="98"/>
      <c r="G154" s="98">
        <f t="shared" si="11"/>
        <v>0</v>
      </c>
      <c r="H154" s="132">
        <f t="shared" si="12"/>
        <v>0</v>
      </c>
      <c r="I154" s="132">
        <f t="shared" si="13"/>
        <v>0</v>
      </c>
      <c r="J154" s="132" t="e">
        <f t="shared" si="14"/>
        <v>#DIV/0!</v>
      </c>
      <c r="K154" s="97"/>
      <c r="L154" s="147">
        <f t="shared" si="15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128</v>
      </c>
      <c r="E155" s="98"/>
      <c r="F155" s="98"/>
      <c r="G155" s="98">
        <f t="shared" si="11"/>
        <v>0</v>
      </c>
      <c r="H155" s="132">
        <f t="shared" si="12"/>
        <v>0</v>
      </c>
      <c r="I155" s="132">
        <f t="shared" si="13"/>
        <v>0</v>
      </c>
      <c r="J155" s="132" t="e">
        <f t="shared" si="14"/>
        <v>#DIV/0!</v>
      </c>
      <c r="K155" s="97"/>
      <c r="L155" s="147">
        <f t="shared" si="15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128</v>
      </c>
      <c r="E156" s="98"/>
      <c r="F156" s="98"/>
      <c r="G156" s="98">
        <f t="shared" si="11"/>
        <v>0</v>
      </c>
      <c r="H156" s="132">
        <f t="shared" si="12"/>
        <v>0</v>
      </c>
      <c r="I156" s="132">
        <f t="shared" si="13"/>
        <v>0</v>
      </c>
      <c r="J156" s="132" t="e">
        <f t="shared" si="14"/>
        <v>#DIV/0!</v>
      </c>
      <c r="K156" s="97"/>
      <c r="L156" s="147">
        <f t="shared" si="15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128</v>
      </c>
      <c r="E157" s="98"/>
      <c r="F157" s="98"/>
      <c r="G157" s="98">
        <f t="shared" si="11"/>
        <v>0</v>
      </c>
      <c r="H157" s="132">
        <f t="shared" si="12"/>
        <v>0</v>
      </c>
      <c r="I157" s="132">
        <f t="shared" si="13"/>
        <v>0</v>
      </c>
      <c r="J157" s="132" t="e">
        <f t="shared" si="14"/>
        <v>#DIV/0!</v>
      </c>
      <c r="K157" s="97"/>
      <c r="L157" s="147">
        <f t="shared" si="15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128</v>
      </c>
      <c r="E158" s="98"/>
      <c r="F158" s="98"/>
      <c r="G158" s="98">
        <f t="shared" si="11"/>
        <v>0</v>
      </c>
      <c r="H158" s="132">
        <f t="shared" si="12"/>
        <v>0</v>
      </c>
      <c r="I158" s="132">
        <f t="shared" si="13"/>
        <v>0</v>
      </c>
      <c r="J158" s="132" t="e">
        <f t="shared" si="14"/>
        <v>#DIV/0!</v>
      </c>
      <c r="K158" s="97"/>
      <c r="L158" s="147">
        <f t="shared" si="15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128</v>
      </c>
      <c r="E159" s="98"/>
      <c r="F159" s="98"/>
      <c r="G159" s="98">
        <f t="shared" si="11"/>
        <v>0</v>
      </c>
      <c r="H159" s="132">
        <f t="shared" si="12"/>
        <v>0</v>
      </c>
      <c r="I159" s="132">
        <f t="shared" si="13"/>
        <v>0</v>
      </c>
      <c r="J159" s="132" t="e">
        <f t="shared" si="14"/>
        <v>#DIV/0!</v>
      </c>
      <c r="K159" s="97"/>
      <c r="L159" s="147">
        <f t="shared" si="15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128</v>
      </c>
      <c r="E160" s="98"/>
      <c r="F160" s="98"/>
      <c r="G160" s="98">
        <f t="shared" si="11"/>
        <v>0</v>
      </c>
      <c r="H160" s="132">
        <f t="shared" si="12"/>
        <v>0</v>
      </c>
      <c r="I160" s="132">
        <f t="shared" si="13"/>
        <v>0</v>
      </c>
      <c r="J160" s="132" t="e">
        <f t="shared" si="14"/>
        <v>#DIV/0!</v>
      </c>
      <c r="K160" s="97"/>
      <c r="L160" s="147">
        <f t="shared" si="15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128</v>
      </c>
      <c r="E161" s="98"/>
      <c r="F161" s="98"/>
      <c r="G161" s="98">
        <f t="shared" si="11"/>
        <v>0</v>
      </c>
      <c r="H161" s="132">
        <f t="shared" si="12"/>
        <v>0</v>
      </c>
      <c r="I161" s="132">
        <f t="shared" si="13"/>
        <v>0</v>
      </c>
      <c r="J161" s="132" t="e">
        <f t="shared" si="14"/>
        <v>#DIV/0!</v>
      </c>
      <c r="K161" s="97"/>
      <c r="L161" s="147">
        <f t="shared" si="15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128</v>
      </c>
      <c r="E162" s="98"/>
      <c r="F162" s="98"/>
      <c r="G162" s="98">
        <f t="shared" si="11"/>
        <v>0</v>
      </c>
      <c r="H162" s="132">
        <f t="shared" si="12"/>
        <v>0</v>
      </c>
      <c r="I162" s="132">
        <f t="shared" si="13"/>
        <v>0</v>
      </c>
      <c r="J162" s="132" t="e">
        <f t="shared" si="14"/>
        <v>#DIV/0!</v>
      </c>
      <c r="K162" s="97"/>
      <c r="L162" s="147">
        <f t="shared" si="15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128</v>
      </c>
      <c r="E163" s="98"/>
      <c r="F163" s="98"/>
      <c r="G163" s="98">
        <f t="shared" si="11"/>
        <v>0</v>
      </c>
      <c r="H163" s="132">
        <f t="shared" si="12"/>
        <v>0</v>
      </c>
      <c r="I163" s="132">
        <f t="shared" si="13"/>
        <v>0</v>
      </c>
      <c r="J163" s="132" t="e">
        <f t="shared" si="14"/>
        <v>#DIV/0!</v>
      </c>
      <c r="K163" s="97"/>
      <c r="L163" s="147">
        <f t="shared" si="15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128</v>
      </c>
      <c r="E164" s="98"/>
      <c r="F164" s="98"/>
      <c r="G164" s="98">
        <f t="shared" si="11"/>
        <v>0</v>
      </c>
      <c r="H164" s="132">
        <f t="shared" si="12"/>
        <v>0</v>
      </c>
      <c r="I164" s="132">
        <f t="shared" si="13"/>
        <v>0</v>
      </c>
      <c r="J164" s="132" t="e">
        <f t="shared" si="14"/>
        <v>#DIV/0!</v>
      </c>
      <c r="K164" s="97"/>
      <c r="L164" s="147">
        <f t="shared" si="15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128</v>
      </c>
      <c r="E165" s="98"/>
      <c r="F165" s="98"/>
      <c r="G165" s="98">
        <f t="shared" si="11"/>
        <v>0</v>
      </c>
      <c r="H165" s="132">
        <f t="shared" si="12"/>
        <v>0</v>
      </c>
      <c r="I165" s="132">
        <f t="shared" si="13"/>
        <v>0</v>
      </c>
      <c r="J165" s="132" t="e">
        <f t="shared" si="14"/>
        <v>#DIV/0!</v>
      </c>
      <c r="K165" s="97"/>
      <c r="L165" s="147">
        <f t="shared" si="15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128</v>
      </c>
      <c r="E166" s="98"/>
      <c r="F166" s="98"/>
      <c r="G166" s="98">
        <f t="shared" si="11"/>
        <v>0</v>
      </c>
      <c r="H166" s="132">
        <f t="shared" si="12"/>
        <v>0</v>
      </c>
      <c r="I166" s="132">
        <f t="shared" si="13"/>
        <v>0</v>
      </c>
      <c r="J166" s="132" t="e">
        <f t="shared" si="14"/>
        <v>#DIV/0!</v>
      </c>
      <c r="K166" s="97"/>
      <c r="L166" s="147">
        <f t="shared" si="15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128</v>
      </c>
      <c r="E167" s="98"/>
      <c r="F167" s="98"/>
      <c r="G167" s="98">
        <f t="shared" si="11"/>
        <v>0</v>
      </c>
      <c r="H167" s="132">
        <f t="shared" si="12"/>
        <v>0</v>
      </c>
      <c r="I167" s="132">
        <f t="shared" si="13"/>
        <v>0</v>
      </c>
      <c r="J167" s="132" t="e">
        <f t="shared" si="14"/>
        <v>#DIV/0!</v>
      </c>
      <c r="K167" s="97"/>
      <c r="L167" s="147">
        <f t="shared" si="15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128</v>
      </c>
      <c r="E168" s="98"/>
      <c r="F168" s="98"/>
      <c r="G168" s="98">
        <f t="shared" si="11"/>
        <v>0</v>
      </c>
      <c r="H168" s="132">
        <f t="shared" si="12"/>
        <v>0</v>
      </c>
      <c r="I168" s="132">
        <f t="shared" si="13"/>
        <v>0</v>
      </c>
      <c r="J168" s="132" t="e">
        <f t="shared" si="14"/>
        <v>#DIV/0!</v>
      </c>
      <c r="K168" s="97"/>
      <c r="L168" s="147">
        <f t="shared" si="15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128</v>
      </c>
      <c r="E169" s="98"/>
      <c r="F169" s="98"/>
      <c r="G169" s="98">
        <f t="shared" si="11"/>
        <v>0</v>
      </c>
      <c r="H169" s="132">
        <f t="shared" si="12"/>
        <v>0</v>
      </c>
      <c r="I169" s="132">
        <f t="shared" si="13"/>
        <v>0</v>
      </c>
      <c r="J169" s="132" t="e">
        <f t="shared" si="14"/>
        <v>#DIV/0!</v>
      </c>
      <c r="K169" s="97"/>
      <c r="L169" s="147">
        <f t="shared" si="15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128</v>
      </c>
      <c r="E170" s="98"/>
      <c r="F170" s="98"/>
      <c r="G170" s="98">
        <f t="shared" si="11"/>
        <v>0</v>
      </c>
      <c r="H170" s="132">
        <f t="shared" si="12"/>
        <v>0</v>
      </c>
      <c r="I170" s="132">
        <f t="shared" si="13"/>
        <v>0</v>
      </c>
      <c r="J170" s="132" t="e">
        <f t="shared" si="14"/>
        <v>#DIV/0!</v>
      </c>
      <c r="K170" s="97"/>
      <c r="L170" s="147">
        <f t="shared" si="15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128</v>
      </c>
      <c r="E171" s="98"/>
      <c r="F171" s="98"/>
      <c r="G171" s="98">
        <f t="shared" si="11"/>
        <v>0</v>
      </c>
      <c r="H171" s="132">
        <f t="shared" si="12"/>
        <v>0</v>
      </c>
      <c r="I171" s="132">
        <f t="shared" si="13"/>
        <v>0</v>
      </c>
      <c r="J171" s="132" t="e">
        <f t="shared" si="14"/>
        <v>#DIV/0!</v>
      </c>
      <c r="K171" s="97"/>
      <c r="L171" s="147">
        <f t="shared" si="15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128</v>
      </c>
      <c r="E172" s="98"/>
      <c r="F172" s="98"/>
      <c r="G172" s="98">
        <f t="shared" si="11"/>
        <v>0</v>
      </c>
      <c r="H172" s="132">
        <f t="shared" si="12"/>
        <v>0</v>
      </c>
      <c r="I172" s="132">
        <f t="shared" si="13"/>
        <v>0</v>
      </c>
      <c r="J172" s="132" t="e">
        <f t="shared" si="14"/>
        <v>#DIV/0!</v>
      </c>
      <c r="K172" s="97"/>
      <c r="L172" s="147">
        <f t="shared" si="15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128</v>
      </c>
      <c r="E173" s="98"/>
      <c r="F173" s="98"/>
      <c r="G173" s="98">
        <f t="shared" si="11"/>
        <v>0</v>
      </c>
      <c r="H173" s="132">
        <f t="shared" si="12"/>
        <v>0</v>
      </c>
      <c r="I173" s="132">
        <f t="shared" si="13"/>
        <v>0</v>
      </c>
      <c r="J173" s="132" t="e">
        <f t="shared" si="14"/>
        <v>#DIV/0!</v>
      </c>
      <c r="K173" s="97"/>
      <c r="L173" s="147">
        <f t="shared" si="15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128</v>
      </c>
      <c r="E174" s="98"/>
      <c r="F174" s="98"/>
      <c r="G174" s="98">
        <f t="shared" si="11"/>
        <v>0</v>
      </c>
      <c r="H174" s="132">
        <f t="shared" si="12"/>
        <v>0</v>
      </c>
      <c r="I174" s="132">
        <f t="shared" si="13"/>
        <v>0</v>
      </c>
      <c r="J174" s="132" t="e">
        <f t="shared" si="14"/>
        <v>#DIV/0!</v>
      </c>
      <c r="K174" s="97"/>
      <c r="L174" s="147">
        <f t="shared" si="15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128</v>
      </c>
      <c r="E175" s="98"/>
      <c r="F175" s="98"/>
      <c r="G175" s="98">
        <f t="shared" si="11"/>
        <v>0</v>
      </c>
      <c r="H175" s="132">
        <f t="shared" si="12"/>
        <v>0</v>
      </c>
      <c r="I175" s="132">
        <f t="shared" si="13"/>
        <v>0</v>
      </c>
      <c r="J175" s="132" t="e">
        <f t="shared" si="14"/>
        <v>#DIV/0!</v>
      </c>
      <c r="K175" s="97"/>
      <c r="L175" s="147">
        <f t="shared" si="15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128</v>
      </c>
      <c r="E176" s="98"/>
      <c r="F176" s="98"/>
      <c r="G176" s="98">
        <f t="shared" si="11"/>
        <v>0</v>
      </c>
      <c r="H176" s="132">
        <f t="shared" si="12"/>
        <v>0</v>
      </c>
      <c r="I176" s="132">
        <f t="shared" si="13"/>
        <v>0</v>
      </c>
      <c r="J176" s="132" t="e">
        <f t="shared" si="14"/>
        <v>#DIV/0!</v>
      </c>
      <c r="K176" s="97"/>
      <c r="L176" s="147">
        <f t="shared" si="15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128</v>
      </c>
      <c r="E177" s="98"/>
      <c r="F177" s="98"/>
      <c r="G177" s="98">
        <f t="shared" si="11"/>
        <v>0</v>
      </c>
      <c r="H177" s="132">
        <f t="shared" si="12"/>
        <v>0</v>
      </c>
      <c r="I177" s="132">
        <f t="shared" si="13"/>
        <v>0</v>
      </c>
      <c r="J177" s="132" t="e">
        <f t="shared" si="14"/>
        <v>#DIV/0!</v>
      </c>
      <c r="K177" s="97"/>
      <c r="L177" s="147">
        <f t="shared" si="15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128</v>
      </c>
      <c r="E178" s="98"/>
      <c r="F178" s="98"/>
      <c r="G178" s="98">
        <f t="shared" si="11"/>
        <v>0</v>
      </c>
      <c r="H178" s="132">
        <f t="shared" si="12"/>
        <v>0</v>
      </c>
      <c r="I178" s="132">
        <f t="shared" si="13"/>
        <v>0</v>
      </c>
      <c r="J178" s="132" t="e">
        <f t="shared" si="14"/>
        <v>#DIV/0!</v>
      </c>
      <c r="K178" s="97"/>
      <c r="L178" s="147">
        <f t="shared" si="15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128</v>
      </c>
      <c r="E179" s="98"/>
      <c r="F179" s="98"/>
      <c r="G179" s="98">
        <f t="shared" si="11"/>
        <v>0</v>
      </c>
      <c r="H179" s="132">
        <f t="shared" si="12"/>
        <v>0</v>
      </c>
      <c r="I179" s="132">
        <f t="shared" si="13"/>
        <v>0</v>
      </c>
      <c r="J179" s="132" t="e">
        <f t="shared" si="14"/>
        <v>#DIV/0!</v>
      </c>
      <c r="K179" s="97"/>
      <c r="L179" s="147">
        <f t="shared" si="15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128</v>
      </c>
      <c r="E180" s="98"/>
      <c r="F180" s="98"/>
      <c r="G180" s="98">
        <f t="shared" si="11"/>
        <v>0</v>
      </c>
      <c r="H180" s="132">
        <f t="shared" si="12"/>
        <v>0</v>
      </c>
      <c r="I180" s="132">
        <f t="shared" si="13"/>
        <v>0</v>
      </c>
      <c r="J180" s="132" t="e">
        <f t="shared" si="14"/>
        <v>#DIV/0!</v>
      </c>
      <c r="K180" s="97"/>
      <c r="L180" s="147">
        <f t="shared" si="15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128</v>
      </c>
      <c r="E181" s="98"/>
      <c r="F181" s="98"/>
      <c r="G181" s="98">
        <f t="shared" si="11"/>
        <v>0</v>
      </c>
      <c r="H181" s="132">
        <f t="shared" si="12"/>
        <v>0</v>
      </c>
      <c r="I181" s="132">
        <f t="shared" si="13"/>
        <v>0</v>
      </c>
      <c r="J181" s="132" t="e">
        <f t="shared" si="14"/>
        <v>#DIV/0!</v>
      </c>
      <c r="K181" s="97"/>
      <c r="L181" s="147">
        <f t="shared" si="15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128</v>
      </c>
      <c r="E182" s="98"/>
      <c r="F182" s="98"/>
      <c r="G182" s="98">
        <f t="shared" si="11"/>
        <v>0</v>
      </c>
      <c r="H182" s="132">
        <f t="shared" si="12"/>
        <v>0</v>
      </c>
      <c r="I182" s="132">
        <f t="shared" si="13"/>
        <v>0</v>
      </c>
      <c r="J182" s="132" t="e">
        <f t="shared" si="14"/>
        <v>#DIV/0!</v>
      </c>
      <c r="K182" s="97"/>
      <c r="L182" s="147">
        <f t="shared" si="15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128</v>
      </c>
      <c r="E183" s="98"/>
      <c r="F183" s="98"/>
      <c r="G183" s="98">
        <f t="shared" si="11"/>
        <v>0</v>
      </c>
      <c r="H183" s="132">
        <f t="shared" si="12"/>
        <v>0</v>
      </c>
      <c r="I183" s="132">
        <f t="shared" si="13"/>
        <v>0</v>
      </c>
      <c r="J183" s="132" t="e">
        <f t="shared" si="14"/>
        <v>#DIV/0!</v>
      </c>
      <c r="K183" s="97"/>
      <c r="L183" s="147">
        <f t="shared" si="15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128</v>
      </c>
      <c r="E184" s="98"/>
      <c r="F184" s="98"/>
      <c r="G184" s="98">
        <f t="shared" si="11"/>
        <v>0</v>
      </c>
      <c r="H184" s="132">
        <f t="shared" si="12"/>
        <v>0</v>
      </c>
      <c r="I184" s="132">
        <f t="shared" si="13"/>
        <v>0</v>
      </c>
      <c r="J184" s="132" t="e">
        <f t="shared" si="14"/>
        <v>#DIV/0!</v>
      </c>
      <c r="K184" s="97"/>
      <c r="L184" s="147">
        <f t="shared" si="15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128</v>
      </c>
      <c r="E185" s="98"/>
      <c r="F185" s="98"/>
      <c r="G185" s="98">
        <f t="shared" si="11"/>
        <v>0</v>
      </c>
      <c r="H185" s="132">
        <f t="shared" si="12"/>
        <v>0</v>
      </c>
      <c r="I185" s="132">
        <f t="shared" si="13"/>
        <v>0</v>
      </c>
      <c r="J185" s="132" t="e">
        <f t="shared" si="14"/>
        <v>#DIV/0!</v>
      </c>
      <c r="K185" s="97"/>
      <c r="L185" s="147">
        <f t="shared" si="15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128</v>
      </c>
      <c r="E186" s="98"/>
      <c r="F186" s="98"/>
      <c r="G186" s="98">
        <f t="shared" si="11"/>
        <v>0</v>
      </c>
      <c r="H186" s="132">
        <f t="shared" si="12"/>
        <v>0</v>
      </c>
      <c r="I186" s="132">
        <f t="shared" si="13"/>
        <v>0</v>
      </c>
      <c r="J186" s="132" t="e">
        <f t="shared" si="14"/>
        <v>#DIV/0!</v>
      </c>
      <c r="K186" s="97"/>
      <c r="L186" s="147">
        <f t="shared" si="15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128</v>
      </c>
      <c r="E187" s="98"/>
      <c r="F187" s="98"/>
      <c r="G187" s="98">
        <f t="shared" si="11"/>
        <v>0</v>
      </c>
      <c r="H187" s="132">
        <f t="shared" si="12"/>
        <v>0</v>
      </c>
      <c r="I187" s="132">
        <f t="shared" si="13"/>
        <v>0</v>
      </c>
      <c r="J187" s="132" t="e">
        <f t="shared" si="14"/>
        <v>#DIV/0!</v>
      </c>
      <c r="K187" s="97"/>
      <c r="L187" s="147">
        <f t="shared" si="15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128</v>
      </c>
      <c r="E188" s="98"/>
      <c r="F188" s="98"/>
      <c r="G188" s="98">
        <f t="shared" si="11"/>
        <v>0</v>
      </c>
      <c r="H188" s="132">
        <f t="shared" si="12"/>
        <v>0</v>
      </c>
      <c r="I188" s="132">
        <f t="shared" si="13"/>
        <v>0</v>
      </c>
      <c r="J188" s="132" t="e">
        <f t="shared" si="14"/>
        <v>#DIV/0!</v>
      </c>
      <c r="K188" s="97"/>
      <c r="L188" s="147">
        <f t="shared" si="15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128</v>
      </c>
      <c r="E189" s="98"/>
      <c r="F189" s="98"/>
      <c r="G189" s="98">
        <f t="shared" si="11"/>
        <v>0</v>
      </c>
      <c r="H189" s="132">
        <f t="shared" si="12"/>
        <v>0</v>
      </c>
      <c r="I189" s="132">
        <f t="shared" si="13"/>
        <v>0</v>
      </c>
      <c r="J189" s="132" t="e">
        <f t="shared" si="14"/>
        <v>#DIV/0!</v>
      </c>
      <c r="K189" s="97"/>
      <c r="L189" s="147">
        <f t="shared" si="15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128</v>
      </c>
      <c r="E190" s="98"/>
      <c r="F190" s="98"/>
      <c r="G190" s="98">
        <f t="shared" si="11"/>
        <v>0</v>
      </c>
      <c r="H190" s="132">
        <f t="shared" si="12"/>
        <v>0</v>
      </c>
      <c r="I190" s="132">
        <f t="shared" si="13"/>
        <v>0</v>
      </c>
      <c r="J190" s="132" t="e">
        <f t="shared" si="14"/>
        <v>#DIV/0!</v>
      </c>
      <c r="K190" s="97"/>
      <c r="L190" s="147">
        <f t="shared" si="15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128</v>
      </c>
      <c r="E191" s="98"/>
      <c r="F191" s="98"/>
      <c r="G191" s="98">
        <f t="shared" si="11"/>
        <v>0</v>
      </c>
      <c r="H191" s="132">
        <f t="shared" si="12"/>
        <v>0</v>
      </c>
      <c r="I191" s="132">
        <f t="shared" si="13"/>
        <v>0</v>
      </c>
      <c r="J191" s="132" t="e">
        <f t="shared" si="14"/>
        <v>#DIV/0!</v>
      </c>
      <c r="K191" s="97"/>
      <c r="L191" s="147">
        <f t="shared" si="15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128</v>
      </c>
      <c r="E192" s="98"/>
      <c r="F192" s="98"/>
      <c r="G192" s="98">
        <f t="shared" si="11"/>
        <v>0</v>
      </c>
      <c r="H192" s="132">
        <f t="shared" si="12"/>
        <v>0</v>
      </c>
      <c r="I192" s="132">
        <f t="shared" si="13"/>
        <v>0</v>
      </c>
      <c r="J192" s="132" t="e">
        <f t="shared" si="14"/>
        <v>#DIV/0!</v>
      </c>
      <c r="K192" s="97"/>
      <c r="L192" s="147">
        <f t="shared" si="15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128</v>
      </c>
      <c r="E193" s="98"/>
      <c r="F193" s="98"/>
      <c r="G193" s="98">
        <f t="shared" ref="G193:G238" si="16">F193-E193</f>
        <v>0</v>
      </c>
      <c r="H193" s="132">
        <f t="shared" ref="H193:H238" si="17">HOUR(G193)</f>
        <v>0</v>
      </c>
      <c r="I193" s="132">
        <f t="shared" ref="I193:I238" si="18">MINUTE(G193)</f>
        <v>0</v>
      </c>
      <c r="J193" s="132" t="e">
        <f t="shared" si="14"/>
        <v>#DIV/0!</v>
      </c>
      <c r="K193" s="97"/>
      <c r="L193" s="147">
        <f t="shared" si="15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128</v>
      </c>
      <c r="E194" s="98"/>
      <c r="F194" s="98"/>
      <c r="G194" s="98">
        <f t="shared" si="16"/>
        <v>0</v>
      </c>
      <c r="H194" s="132">
        <f t="shared" si="17"/>
        <v>0</v>
      </c>
      <c r="I194" s="132">
        <f t="shared" si="18"/>
        <v>0</v>
      </c>
      <c r="J194" s="132" t="e">
        <f t="shared" si="14"/>
        <v>#DIV/0!</v>
      </c>
      <c r="K194" s="97"/>
      <c r="L194" s="147">
        <f t="shared" si="15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128</v>
      </c>
      <c r="E195" s="98"/>
      <c r="F195" s="98"/>
      <c r="G195" s="98">
        <f t="shared" si="16"/>
        <v>0</v>
      </c>
      <c r="H195" s="132">
        <f t="shared" si="17"/>
        <v>0</v>
      </c>
      <c r="I195" s="132">
        <f t="shared" si="18"/>
        <v>0</v>
      </c>
      <c r="J195" s="132" t="e">
        <f t="shared" si="14"/>
        <v>#DIV/0!</v>
      </c>
      <c r="K195" s="97"/>
      <c r="L195" s="147">
        <f t="shared" si="15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128</v>
      </c>
      <c r="E196" s="98"/>
      <c r="F196" s="98"/>
      <c r="G196" s="98">
        <f t="shared" si="16"/>
        <v>0</v>
      </c>
      <c r="H196" s="132">
        <f t="shared" si="17"/>
        <v>0</v>
      </c>
      <c r="I196" s="132">
        <f t="shared" si="18"/>
        <v>0</v>
      </c>
      <c r="J196" s="132" t="e">
        <f t="shared" si="14"/>
        <v>#DIV/0!</v>
      </c>
      <c r="K196" s="97"/>
      <c r="L196" s="147">
        <f t="shared" si="15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128</v>
      </c>
      <c r="E197" s="98"/>
      <c r="F197" s="98"/>
      <c r="G197" s="98">
        <f t="shared" si="16"/>
        <v>0</v>
      </c>
      <c r="H197" s="132">
        <f t="shared" si="17"/>
        <v>0</v>
      </c>
      <c r="I197" s="132">
        <f t="shared" si="18"/>
        <v>0</v>
      </c>
      <c r="J197" s="132" t="e">
        <f t="shared" si="14"/>
        <v>#DIV/0!</v>
      </c>
      <c r="K197" s="97"/>
      <c r="L197" s="147">
        <f t="shared" si="15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128</v>
      </c>
      <c r="E198" s="98"/>
      <c r="F198" s="98"/>
      <c r="G198" s="98">
        <f t="shared" si="16"/>
        <v>0</v>
      </c>
      <c r="H198" s="132">
        <f t="shared" si="17"/>
        <v>0</v>
      </c>
      <c r="I198" s="132">
        <f t="shared" si="18"/>
        <v>0</v>
      </c>
      <c r="J198" s="132" t="e">
        <f t="shared" si="14"/>
        <v>#DIV/0!</v>
      </c>
      <c r="K198" s="97"/>
      <c r="L198" s="147">
        <f t="shared" si="15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128</v>
      </c>
      <c r="E199" s="98"/>
      <c r="F199" s="98"/>
      <c r="G199" s="98">
        <f t="shared" si="16"/>
        <v>0</v>
      </c>
      <c r="H199" s="132">
        <f t="shared" si="17"/>
        <v>0</v>
      </c>
      <c r="I199" s="132">
        <f t="shared" si="18"/>
        <v>0</v>
      </c>
      <c r="J199" s="132" t="e">
        <f t="shared" si="14"/>
        <v>#DIV/0!</v>
      </c>
      <c r="K199" s="97"/>
      <c r="L199" s="147">
        <f t="shared" si="15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128</v>
      </c>
      <c r="E200" s="98"/>
      <c r="F200" s="98"/>
      <c r="G200" s="98">
        <f t="shared" si="16"/>
        <v>0</v>
      </c>
      <c r="H200" s="132">
        <f t="shared" si="17"/>
        <v>0</v>
      </c>
      <c r="I200" s="132">
        <f t="shared" si="18"/>
        <v>0</v>
      </c>
      <c r="J200" s="132" t="e">
        <f t="shared" si="14"/>
        <v>#DIV/0!</v>
      </c>
      <c r="K200" s="97"/>
      <c r="L200" s="147">
        <f t="shared" si="15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128</v>
      </c>
      <c r="E201" s="98"/>
      <c r="F201" s="98"/>
      <c r="G201" s="98">
        <f t="shared" si="16"/>
        <v>0</v>
      </c>
      <c r="H201" s="132">
        <f t="shared" si="17"/>
        <v>0</v>
      </c>
      <c r="I201" s="132">
        <f t="shared" si="18"/>
        <v>0</v>
      </c>
      <c r="J201" s="132" t="e">
        <f t="shared" si="14"/>
        <v>#DIV/0!</v>
      </c>
      <c r="K201" s="97"/>
      <c r="L201" s="147">
        <f t="shared" si="15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128</v>
      </c>
      <c r="E202" s="98"/>
      <c r="F202" s="98"/>
      <c r="G202" s="98">
        <f t="shared" si="16"/>
        <v>0</v>
      </c>
      <c r="H202" s="132">
        <f t="shared" si="17"/>
        <v>0</v>
      </c>
      <c r="I202" s="132">
        <f t="shared" si="18"/>
        <v>0</v>
      </c>
      <c r="J202" s="132" t="e">
        <f t="shared" si="14"/>
        <v>#DIV/0!</v>
      </c>
      <c r="K202" s="97"/>
      <c r="L202" s="147">
        <f t="shared" si="15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128</v>
      </c>
      <c r="E203" s="98"/>
      <c r="F203" s="98"/>
      <c r="G203" s="98">
        <f t="shared" si="16"/>
        <v>0</v>
      </c>
      <c r="H203" s="132">
        <f t="shared" si="17"/>
        <v>0</v>
      </c>
      <c r="I203" s="132">
        <f t="shared" si="18"/>
        <v>0</v>
      </c>
      <c r="J203" s="132" t="e">
        <f t="shared" si="14"/>
        <v>#DIV/0!</v>
      </c>
      <c r="K203" s="97"/>
      <c r="L203" s="147">
        <f t="shared" si="15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128</v>
      </c>
      <c r="E204" s="98"/>
      <c r="F204" s="98"/>
      <c r="G204" s="98">
        <f t="shared" si="16"/>
        <v>0</v>
      </c>
      <c r="H204" s="132">
        <f t="shared" si="17"/>
        <v>0</v>
      </c>
      <c r="I204" s="132">
        <f t="shared" si="18"/>
        <v>0</v>
      </c>
      <c r="J204" s="132" t="e">
        <f t="shared" si="14"/>
        <v>#DIV/0!</v>
      </c>
      <c r="K204" s="97"/>
      <c r="L204" s="147">
        <f t="shared" si="15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128</v>
      </c>
      <c r="E205" s="98"/>
      <c r="F205" s="98"/>
      <c r="G205" s="98">
        <f t="shared" si="16"/>
        <v>0</v>
      </c>
      <c r="H205" s="132">
        <f t="shared" si="17"/>
        <v>0</v>
      </c>
      <c r="I205" s="132">
        <f t="shared" si="18"/>
        <v>0</v>
      </c>
      <c r="J205" s="132" t="e">
        <f t="shared" si="14"/>
        <v>#DIV/0!</v>
      </c>
      <c r="K205" s="97"/>
      <c r="L205" s="147">
        <f t="shared" si="15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128</v>
      </c>
      <c r="E206" s="98"/>
      <c r="F206" s="98"/>
      <c r="G206" s="98">
        <f t="shared" si="16"/>
        <v>0</v>
      </c>
      <c r="H206" s="132">
        <f t="shared" si="17"/>
        <v>0</v>
      </c>
      <c r="I206" s="132">
        <f t="shared" si="18"/>
        <v>0</v>
      </c>
      <c r="J206" s="132" t="e">
        <f t="shared" si="14"/>
        <v>#DIV/0!</v>
      </c>
      <c r="K206" s="97"/>
      <c r="L206" s="147">
        <f t="shared" si="15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128</v>
      </c>
      <c r="E207" s="98"/>
      <c r="F207" s="98"/>
      <c r="G207" s="98">
        <f t="shared" si="16"/>
        <v>0</v>
      </c>
      <c r="H207" s="132">
        <f t="shared" si="17"/>
        <v>0</v>
      </c>
      <c r="I207" s="132">
        <f t="shared" si="18"/>
        <v>0</v>
      </c>
      <c r="J207" s="132" t="e">
        <f t="shared" si="14"/>
        <v>#DIV/0!</v>
      </c>
      <c r="K207" s="97"/>
      <c r="L207" s="147">
        <f t="shared" si="15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128</v>
      </c>
      <c r="E208" s="98"/>
      <c r="F208" s="98"/>
      <c r="G208" s="98">
        <f t="shared" si="16"/>
        <v>0</v>
      </c>
      <c r="H208" s="132">
        <f t="shared" si="17"/>
        <v>0</v>
      </c>
      <c r="I208" s="132">
        <f t="shared" si="18"/>
        <v>0</v>
      </c>
      <c r="J208" s="132" t="e">
        <f t="shared" si="14"/>
        <v>#DIV/0!</v>
      </c>
      <c r="K208" s="97"/>
      <c r="L208" s="147">
        <f t="shared" si="15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128</v>
      </c>
      <c r="E209" s="98"/>
      <c r="F209" s="98"/>
      <c r="G209" s="98">
        <f t="shared" si="16"/>
        <v>0</v>
      </c>
      <c r="H209" s="132">
        <f t="shared" si="17"/>
        <v>0</v>
      </c>
      <c r="I209" s="132">
        <f t="shared" si="18"/>
        <v>0</v>
      </c>
      <c r="J209" s="132" t="e">
        <f t="shared" si="14"/>
        <v>#DIV/0!</v>
      </c>
      <c r="K209" s="97"/>
      <c r="L209" s="147">
        <f t="shared" si="15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128</v>
      </c>
      <c r="E210" s="98"/>
      <c r="F210" s="98"/>
      <c r="G210" s="98">
        <f t="shared" si="16"/>
        <v>0</v>
      </c>
      <c r="H210" s="132">
        <f t="shared" si="17"/>
        <v>0</v>
      </c>
      <c r="I210" s="132">
        <f t="shared" si="18"/>
        <v>0</v>
      </c>
      <c r="J210" s="132" t="e">
        <f t="shared" si="14"/>
        <v>#DIV/0!</v>
      </c>
      <c r="K210" s="97"/>
      <c r="L210" s="147">
        <f t="shared" si="15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128</v>
      </c>
      <c r="E211" s="98"/>
      <c r="F211" s="98"/>
      <c r="G211" s="98">
        <f t="shared" si="16"/>
        <v>0</v>
      </c>
      <c r="H211" s="132">
        <f t="shared" si="17"/>
        <v>0</v>
      </c>
      <c r="I211" s="132">
        <f t="shared" si="18"/>
        <v>0</v>
      </c>
      <c r="J211" s="132" t="e">
        <f t="shared" si="14"/>
        <v>#DIV/0!</v>
      </c>
      <c r="K211" s="97"/>
      <c r="L211" s="147">
        <f t="shared" si="15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128</v>
      </c>
      <c r="E212" s="98"/>
      <c r="F212" s="98"/>
      <c r="G212" s="98">
        <f t="shared" si="16"/>
        <v>0</v>
      </c>
      <c r="H212" s="132">
        <f t="shared" si="17"/>
        <v>0</v>
      </c>
      <c r="I212" s="132">
        <f t="shared" si="18"/>
        <v>0</v>
      </c>
      <c r="J212" s="132" t="e">
        <f t="shared" si="14"/>
        <v>#DIV/0!</v>
      </c>
      <c r="K212" s="97"/>
      <c r="L212" s="147">
        <f t="shared" si="15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128</v>
      </c>
      <c r="E213" s="98"/>
      <c r="F213" s="98"/>
      <c r="G213" s="98">
        <f t="shared" si="16"/>
        <v>0</v>
      </c>
      <c r="H213" s="132">
        <f t="shared" si="17"/>
        <v>0</v>
      </c>
      <c r="I213" s="132">
        <f t="shared" si="18"/>
        <v>0</v>
      </c>
      <c r="J213" s="132" t="e">
        <f t="shared" si="14"/>
        <v>#DIV/0!</v>
      </c>
      <c r="K213" s="97"/>
      <c r="L213" s="147">
        <f t="shared" si="15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128</v>
      </c>
      <c r="E214" s="98"/>
      <c r="F214" s="98"/>
      <c r="G214" s="98">
        <f t="shared" si="16"/>
        <v>0</v>
      </c>
      <c r="H214" s="132">
        <f t="shared" si="17"/>
        <v>0</v>
      </c>
      <c r="I214" s="132">
        <f t="shared" si="18"/>
        <v>0</v>
      </c>
      <c r="J214" s="132" t="e">
        <f t="shared" si="14"/>
        <v>#DIV/0!</v>
      </c>
      <c r="K214" s="97"/>
      <c r="L214" s="147">
        <f t="shared" si="15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128</v>
      </c>
      <c r="E215" s="98"/>
      <c r="F215" s="98"/>
      <c r="G215" s="98">
        <f t="shared" si="16"/>
        <v>0</v>
      </c>
      <c r="H215" s="132">
        <f t="shared" si="17"/>
        <v>0</v>
      </c>
      <c r="I215" s="132">
        <f t="shared" si="18"/>
        <v>0</v>
      </c>
      <c r="J215" s="132" t="e">
        <f t="shared" si="14"/>
        <v>#DIV/0!</v>
      </c>
      <c r="K215" s="97"/>
      <c r="L215" s="147">
        <f t="shared" si="15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128</v>
      </c>
      <c r="E216" s="98"/>
      <c r="F216" s="98"/>
      <c r="G216" s="98">
        <f t="shared" si="16"/>
        <v>0</v>
      </c>
      <c r="H216" s="132">
        <f t="shared" si="17"/>
        <v>0</v>
      </c>
      <c r="I216" s="132">
        <f t="shared" si="18"/>
        <v>0</v>
      </c>
      <c r="J216" s="132" t="e">
        <f t="shared" ref="J216:J238" si="19">L216/K216</f>
        <v>#DIV/0!</v>
      </c>
      <c r="K216" s="97"/>
      <c r="L216" s="147">
        <f t="shared" ref="L216:L238" si="20">((60*H216)+I216)*K216</f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128</v>
      </c>
      <c r="E217" s="98"/>
      <c r="F217" s="98"/>
      <c r="G217" s="98">
        <f t="shared" si="16"/>
        <v>0</v>
      </c>
      <c r="H217" s="132">
        <f t="shared" si="17"/>
        <v>0</v>
      </c>
      <c r="I217" s="132">
        <f t="shared" si="18"/>
        <v>0</v>
      </c>
      <c r="J217" s="132" t="e">
        <f t="shared" si="19"/>
        <v>#DIV/0!</v>
      </c>
      <c r="K217" s="97"/>
      <c r="L217" s="147">
        <f t="shared" si="20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1:46" ht="15.75" x14ac:dyDescent="0.25">
      <c r="A218" s="154"/>
      <c r="B218" s="139"/>
      <c r="C218" s="96"/>
      <c r="D218" s="96" t="s">
        <v>128</v>
      </c>
      <c r="E218" s="98"/>
      <c r="F218" s="98"/>
      <c r="G218" s="98">
        <f t="shared" si="16"/>
        <v>0</v>
      </c>
      <c r="H218" s="132">
        <f t="shared" si="17"/>
        <v>0</v>
      </c>
      <c r="I218" s="132">
        <f t="shared" si="18"/>
        <v>0</v>
      </c>
      <c r="J218" s="132" t="e">
        <f t="shared" si="19"/>
        <v>#DIV/0!</v>
      </c>
      <c r="K218" s="97"/>
      <c r="L218" s="147">
        <f t="shared" si="20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128</v>
      </c>
      <c r="E219" s="98"/>
      <c r="F219" s="98"/>
      <c r="G219" s="98">
        <f t="shared" si="16"/>
        <v>0</v>
      </c>
      <c r="H219" s="132">
        <f t="shared" si="17"/>
        <v>0</v>
      </c>
      <c r="I219" s="132">
        <f t="shared" si="18"/>
        <v>0</v>
      </c>
      <c r="J219" s="132" t="e">
        <f t="shared" si="19"/>
        <v>#DIV/0!</v>
      </c>
      <c r="K219" s="97"/>
      <c r="L219" s="147">
        <f t="shared" si="20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128</v>
      </c>
      <c r="E220" s="98"/>
      <c r="F220" s="98"/>
      <c r="G220" s="98">
        <f t="shared" si="16"/>
        <v>0</v>
      </c>
      <c r="H220" s="132">
        <f t="shared" si="17"/>
        <v>0</v>
      </c>
      <c r="I220" s="132">
        <f t="shared" si="18"/>
        <v>0</v>
      </c>
      <c r="J220" s="132" t="e">
        <f t="shared" si="19"/>
        <v>#DIV/0!</v>
      </c>
      <c r="K220" s="97"/>
      <c r="L220" s="147">
        <f t="shared" si="20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128</v>
      </c>
      <c r="E221" s="98"/>
      <c r="F221" s="98"/>
      <c r="G221" s="98">
        <f t="shared" si="16"/>
        <v>0</v>
      </c>
      <c r="H221" s="132">
        <f t="shared" si="17"/>
        <v>0</v>
      </c>
      <c r="I221" s="132">
        <f t="shared" si="18"/>
        <v>0</v>
      </c>
      <c r="J221" s="132" t="e">
        <f t="shared" si="19"/>
        <v>#DIV/0!</v>
      </c>
      <c r="K221" s="97"/>
      <c r="L221" s="147">
        <f t="shared" si="20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128</v>
      </c>
      <c r="E222" s="98"/>
      <c r="F222" s="98"/>
      <c r="G222" s="98">
        <f t="shared" si="16"/>
        <v>0</v>
      </c>
      <c r="H222" s="132">
        <f t="shared" si="17"/>
        <v>0</v>
      </c>
      <c r="I222" s="132">
        <f t="shared" si="18"/>
        <v>0</v>
      </c>
      <c r="J222" s="132" t="e">
        <f t="shared" si="19"/>
        <v>#DIV/0!</v>
      </c>
      <c r="K222" s="97"/>
      <c r="L222" s="147">
        <f t="shared" si="20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128</v>
      </c>
      <c r="E223" s="98"/>
      <c r="F223" s="98"/>
      <c r="G223" s="98">
        <f t="shared" si="16"/>
        <v>0</v>
      </c>
      <c r="H223" s="132">
        <f t="shared" si="17"/>
        <v>0</v>
      </c>
      <c r="I223" s="132">
        <f t="shared" si="18"/>
        <v>0</v>
      </c>
      <c r="J223" s="132" t="e">
        <f t="shared" si="19"/>
        <v>#DIV/0!</v>
      </c>
      <c r="K223" s="97"/>
      <c r="L223" s="147">
        <f t="shared" si="20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128</v>
      </c>
      <c r="E224" s="98"/>
      <c r="F224" s="98"/>
      <c r="G224" s="98">
        <f t="shared" si="16"/>
        <v>0</v>
      </c>
      <c r="H224" s="132">
        <f t="shared" si="17"/>
        <v>0</v>
      </c>
      <c r="I224" s="132">
        <f t="shared" si="18"/>
        <v>0</v>
      </c>
      <c r="J224" s="132" t="e">
        <f t="shared" si="19"/>
        <v>#DIV/0!</v>
      </c>
      <c r="K224" s="97"/>
      <c r="L224" s="147">
        <f t="shared" si="20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128</v>
      </c>
      <c r="E225" s="98"/>
      <c r="F225" s="98"/>
      <c r="G225" s="98">
        <f t="shared" si="16"/>
        <v>0</v>
      </c>
      <c r="H225" s="132">
        <f t="shared" si="17"/>
        <v>0</v>
      </c>
      <c r="I225" s="132">
        <f t="shared" si="18"/>
        <v>0</v>
      </c>
      <c r="J225" s="132" t="e">
        <f t="shared" si="19"/>
        <v>#DIV/0!</v>
      </c>
      <c r="K225" s="97"/>
      <c r="L225" s="147">
        <f t="shared" si="20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128</v>
      </c>
      <c r="E226" s="98"/>
      <c r="F226" s="98"/>
      <c r="G226" s="98">
        <f t="shared" si="16"/>
        <v>0</v>
      </c>
      <c r="H226" s="132">
        <f t="shared" si="17"/>
        <v>0</v>
      </c>
      <c r="I226" s="132">
        <f t="shared" si="18"/>
        <v>0</v>
      </c>
      <c r="J226" s="132" t="e">
        <f t="shared" si="19"/>
        <v>#DIV/0!</v>
      </c>
      <c r="K226" s="97"/>
      <c r="L226" s="147">
        <f t="shared" si="20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128</v>
      </c>
      <c r="E227" s="98"/>
      <c r="F227" s="98"/>
      <c r="G227" s="98">
        <f t="shared" si="16"/>
        <v>0</v>
      </c>
      <c r="H227" s="132">
        <f t="shared" si="17"/>
        <v>0</v>
      </c>
      <c r="I227" s="132">
        <f t="shared" si="18"/>
        <v>0</v>
      </c>
      <c r="J227" s="132" t="e">
        <f t="shared" si="19"/>
        <v>#DIV/0!</v>
      </c>
      <c r="K227" s="97"/>
      <c r="L227" s="147">
        <f t="shared" si="20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128</v>
      </c>
      <c r="E228" s="98"/>
      <c r="F228" s="98"/>
      <c r="G228" s="98">
        <f t="shared" si="16"/>
        <v>0</v>
      </c>
      <c r="H228" s="132">
        <f t="shared" si="17"/>
        <v>0</v>
      </c>
      <c r="I228" s="132">
        <f t="shared" si="18"/>
        <v>0</v>
      </c>
      <c r="J228" s="132" t="e">
        <f t="shared" si="19"/>
        <v>#DIV/0!</v>
      </c>
      <c r="K228" s="97"/>
      <c r="L228" s="147">
        <f t="shared" si="20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128</v>
      </c>
      <c r="E229" s="98"/>
      <c r="F229" s="98"/>
      <c r="G229" s="98">
        <f t="shared" si="16"/>
        <v>0</v>
      </c>
      <c r="H229" s="132">
        <f t="shared" si="17"/>
        <v>0</v>
      </c>
      <c r="I229" s="132">
        <f t="shared" si="18"/>
        <v>0</v>
      </c>
      <c r="J229" s="132" t="e">
        <f t="shared" si="19"/>
        <v>#DIV/0!</v>
      </c>
      <c r="K229" s="97"/>
      <c r="L229" s="147">
        <f t="shared" si="20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128</v>
      </c>
      <c r="E230" s="98"/>
      <c r="F230" s="98"/>
      <c r="G230" s="98">
        <f t="shared" si="16"/>
        <v>0</v>
      </c>
      <c r="H230" s="132">
        <f t="shared" si="17"/>
        <v>0</v>
      </c>
      <c r="I230" s="132">
        <f t="shared" si="18"/>
        <v>0</v>
      </c>
      <c r="J230" s="132" t="e">
        <f t="shared" si="19"/>
        <v>#DIV/0!</v>
      </c>
      <c r="K230" s="97"/>
      <c r="L230" s="147">
        <f t="shared" si="20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128</v>
      </c>
      <c r="E231" s="98"/>
      <c r="F231" s="98"/>
      <c r="G231" s="98">
        <f t="shared" si="16"/>
        <v>0</v>
      </c>
      <c r="H231" s="132">
        <f t="shared" si="17"/>
        <v>0</v>
      </c>
      <c r="I231" s="132">
        <f t="shared" si="18"/>
        <v>0</v>
      </c>
      <c r="J231" s="132" t="e">
        <f t="shared" si="19"/>
        <v>#DIV/0!</v>
      </c>
      <c r="K231" s="97"/>
      <c r="L231" s="147">
        <f t="shared" si="20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128</v>
      </c>
      <c r="E232" s="98"/>
      <c r="F232" s="98"/>
      <c r="G232" s="98">
        <f t="shared" si="16"/>
        <v>0</v>
      </c>
      <c r="H232" s="132">
        <f t="shared" si="17"/>
        <v>0</v>
      </c>
      <c r="I232" s="132">
        <f t="shared" si="18"/>
        <v>0</v>
      </c>
      <c r="J232" s="132" t="e">
        <f t="shared" si="19"/>
        <v>#DIV/0!</v>
      </c>
      <c r="K232" s="97"/>
      <c r="L232" s="147">
        <f t="shared" si="20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128</v>
      </c>
      <c r="E233" s="98"/>
      <c r="F233" s="98"/>
      <c r="G233" s="98">
        <f t="shared" si="16"/>
        <v>0</v>
      </c>
      <c r="H233" s="132">
        <f t="shared" si="17"/>
        <v>0</v>
      </c>
      <c r="I233" s="132">
        <f t="shared" si="18"/>
        <v>0</v>
      </c>
      <c r="J233" s="132" t="e">
        <f t="shared" si="19"/>
        <v>#DIV/0!</v>
      </c>
      <c r="K233" s="97"/>
      <c r="L233" s="147">
        <f t="shared" si="20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128</v>
      </c>
      <c r="E234" s="98"/>
      <c r="F234" s="98"/>
      <c r="G234" s="98">
        <f t="shared" si="16"/>
        <v>0</v>
      </c>
      <c r="H234" s="132">
        <f t="shared" si="17"/>
        <v>0</v>
      </c>
      <c r="I234" s="132">
        <f t="shared" si="18"/>
        <v>0</v>
      </c>
      <c r="J234" s="132" t="e">
        <f t="shared" si="19"/>
        <v>#DIV/0!</v>
      </c>
      <c r="K234" s="97"/>
      <c r="L234" s="147">
        <f t="shared" si="20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128</v>
      </c>
      <c r="E235" s="98"/>
      <c r="F235" s="98"/>
      <c r="G235" s="98">
        <f t="shared" si="16"/>
        <v>0</v>
      </c>
      <c r="H235" s="132">
        <f t="shared" si="17"/>
        <v>0</v>
      </c>
      <c r="I235" s="132">
        <f t="shared" si="18"/>
        <v>0</v>
      </c>
      <c r="J235" s="132" t="e">
        <f t="shared" si="19"/>
        <v>#DIV/0!</v>
      </c>
      <c r="K235" s="97"/>
      <c r="L235" s="147">
        <f t="shared" si="20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128</v>
      </c>
      <c r="E236" s="98"/>
      <c r="F236" s="98"/>
      <c r="G236" s="98">
        <f t="shared" si="16"/>
        <v>0</v>
      </c>
      <c r="H236" s="132">
        <f t="shared" si="17"/>
        <v>0</v>
      </c>
      <c r="I236" s="132">
        <f t="shared" si="18"/>
        <v>0</v>
      </c>
      <c r="J236" s="132" t="e">
        <f t="shared" si="19"/>
        <v>#DIV/0!</v>
      </c>
      <c r="K236" s="97"/>
      <c r="L236" s="147">
        <f t="shared" si="20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128</v>
      </c>
      <c r="E237" s="98"/>
      <c r="F237" s="98"/>
      <c r="G237" s="98">
        <f t="shared" si="16"/>
        <v>0</v>
      </c>
      <c r="H237" s="132">
        <f t="shared" si="17"/>
        <v>0</v>
      </c>
      <c r="I237" s="132">
        <f t="shared" si="18"/>
        <v>0</v>
      </c>
      <c r="J237" s="132" t="e">
        <f t="shared" si="19"/>
        <v>#DIV/0!</v>
      </c>
      <c r="K237" s="97"/>
      <c r="L237" s="147">
        <f t="shared" si="20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128</v>
      </c>
      <c r="E238" s="98"/>
      <c r="F238" s="98"/>
      <c r="G238" s="98">
        <f t="shared" si="16"/>
        <v>0</v>
      </c>
      <c r="H238" s="132">
        <f t="shared" si="17"/>
        <v>0</v>
      </c>
      <c r="I238" s="132">
        <f t="shared" si="18"/>
        <v>0</v>
      </c>
      <c r="J238" s="132" t="e">
        <f t="shared" si="19"/>
        <v>#DIV/0!</v>
      </c>
      <c r="K238" s="97"/>
      <c r="L238" s="147">
        <f t="shared" si="20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128</v>
      </c>
      <c r="E239" s="98"/>
      <c r="F239" s="98"/>
      <c r="G239" s="98"/>
      <c r="H239" s="97"/>
      <c r="I239" s="97"/>
      <c r="J239" s="132"/>
      <c r="K239" s="97"/>
      <c r="L239" s="147"/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128</v>
      </c>
      <c r="E240" s="98"/>
      <c r="F240" s="98"/>
      <c r="G240" s="98"/>
      <c r="H240" s="97"/>
      <c r="I240" s="97"/>
      <c r="J240" s="132"/>
      <c r="K240" s="97"/>
      <c r="L240" s="147"/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128</v>
      </c>
      <c r="E241" s="98"/>
      <c r="F241" s="98"/>
      <c r="G241" s="98"/>
      <c r="H241" s="97"/>
      <c r="I241" s="97"/>
      <c r="J241" s="132"/>
      <c r="K241" s="97"/>
      <c r="L241" s="147"/>
      <c r="M241" s="99"/>
      <c r="N241" s="151"/>
      <c r="O241" s="133"/>
      <c r="P241" s="744"/>
      <c r="Q241" s="97"/>
      <c r="R241" s="99"/>
      <c r="S241" s="97"/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128</v>
      </c>
      <c r="E242" s="98"/>
      <c r="F242" s="98"/>
      <c r="G242" s="98"/>
      <c r="H242" s="97"/>
      <c r="I242" s="97"/>
      <c r="J242" s="132"/>
      <c r="K242" s="97"/>
      <c r="L242" s="147"/>
      <c r="M242" s="99"/>
      <c r="N242" s="151"/>
      <c r="O242" s="133"/>
      <c r="P242" s="744"/>
      <c r="Q242" s="97"/>
      <c r="R242" s="99"/>
      <c r="S242" s="97"/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/>
      <c r="E243" s="98"/>
      <c r="F243" s="98"/>
      <c r="G243" s="98"/>
      <c r="H243" s="97"/>
      <c r="I243" s="97"/>
      <c r="J243" s="132"/>
      <c r="K243" s="97"/>
      <c r="L243" s="147"/>
      <c r="M243" s="99"/>
      <c r="N243" s="151"/>
      <c r="O243" s="133"/>
      <c r="P243" s="744"/>
      <c r="Q243" s="97"/>
      <c r="R243" s="99"/>
      <c r="S243" s="97"/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/>
      <c r="E244" s="98"/>
      <c r="F244" s="98"/>
      <c r="G244" s="98"/>
      <c r="H244" s="97"/>
      <c r="I244" s="97"/>
      <c r="J244" s="132"/>
      <c r="K244" s="97"/>
      <c r="L244" s="147"/>
      <c r="M244" s="99"/>
      <c r="N244" s="151"/>
      <c r="O244" s="133"/>
      <c r="P244" s="744"/>
      <c r="Q244" s="97"/>
      <c r="R244" s="99"/>
      <c r="S244" s="97"/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5" spans="1:42" ht="15.75" x14ac:dyDescent="0.25">
      <c r="A245" s="154"/>
      <c r="B245" s="139"/>
      <c r="C245" s="96"/>
      <c r="D245" s="96"/>
      <c r="E245" s="98"/>
      <c r="F245" s="98"/>
      <c r="G245" s="98"/>
      <c r="H245" s="97"/>
      <c r="I245" s="97"/>
      <c r="J245" s="132"/>
      <c r="K245" s="97"/>
      <c r="L245" s="147"/>
      <c r="M245" s="99"/>
      <c r="N245" s="151"/>
      <c r="O245" s="133"/>
      <c r="P245" s="744"/>
      <c r="Q245" s="97"/>
      <c r="R245" s="99"/>
      <c r="S245" s="97"/>
    </row>
    <row r="246" spans="1:42" ht="15.75" x14ac:dyDescent="0.25">
      <c r="A246" s="154"/>
      <c r="B246" s="139"/>
      <c r="C246" s="96"/>
      <c r="D246" s="96"/>
      <c r="E246" s="98"/>
      <c r="F246" s="98"/>
      <c r="G246" s="98"/>
      <c r="H246" s="97"/>
      <c r="I246" s="97"/>
      <c r="J246" s="132"/>
      <c r="K246" s="97"/>
      <c r="L246" s="147"/>
      <c r="M246" s="99"/>
      <c r="N246" s="151"/>
      <c r="O246" s="133"/>
      <c r="P246" s="744"/>
      <c r="Q246" s="97"/>
      <c r="R246" s="99"/>
      <c r="S246" s="97"/>
    </row>
    <row r="247" spans="1:42" x14ac:dyDescent="0.25">
      <c r="AN247" s="89"/>
      <c r="AO247" s="88"/>
      <c r="AP247" s="88"/>
    </row>
    <row r="248" spans="1:42" x14ac:dyDescent="0.25">
      <c r="AN248" s="89"/>
      <c r="AO248" s="88"/>
      <c r="AP248" s="88"/>
    </row>
    <row r="249" spans="1:42" x14ac:dyDescent="0.25">
      <c r="AN249" s="89"/>
      <c r="AO249" s="88"/>
      <c r="AP249" s="88"/>
    </row>
    <row r="250" spans="1:42" x14ac:dyDescent="0.25">
      <c r="AN250" s="89"/>
      <c r="AO250" s="88"/>
      <c r="AP250" s="88"/>
    </row>
  </sheetData>
  <sheetProtection formatCells="0" formatColumns="0" formatRows="0" insertColumns="0" insertRows="0" insertHyperlinks="0" deleteColumns="0" deleteRows="0" sort="0" autoFilter="0" pivotTables="0"/>
  <autoFilter ref="A1:T243" xr:uid="{00000000-0009-0000-0000-00000B000000}">
    <sortState xmlns:xlrd2="http://schemas.microsoft.com/office/spreadsheetml/2017/richdata2" ref="A2:T243">
      <sortCondition ref="A1:A243"/>
    </sortState>
  </autoFilter>
  <conditionalFormatting sqref="J2:J238">
    <cfRule type="cellIs" dxfId="51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B00-000001000000}">
          <x14:formula1>
            <xm:f>Lists!$L$2:$L$20</xm:f>
          </x14:formula1>
          <xm:sqref>M6 M10 M53:M246 M12:M46</xm:sqref>
        </x14:dataValidation>
        <x14:dataValidation type="list" allowBlank="1" showInputMessage="1" showErrorMessage="1" xr:uid="{F510BFB6-4ACD-4C9B-81DC-EF75BAD4EE56}">
          <x14:formula1>
            <xm:f>Lists!$L$2:$L$21</xm:f>
          </x14:formula1>
          <xm:sqref>M2</xm:sqref>
        </x14:dataValidation>
        <x14:dataValidation type="list" allowBlank="1" showInputMessage="1" showErrorMessage="1" xr:uid="{00000000-0002-0000-0B00-000005000000}">
          <x14:formula1>
            <xm:f>Lists!$O$2:$O$11</xm:f>
          </x14:formula1>
          <xm:sqref>R53:R246 R2:R47</xm:sqref>
        </x14:dataValidation>
        <x14:dataValidation type="list" allowBlank="1" showInputMessage="1" showErrorMessage="1" xr:uid="{AB8C98EF-46E2-4157-BE65-7622549DF04B}">
          <x14:formula1>
            <xm:f>Lists!#REF!</xm:f>
          </x14:formula1>
          <xm:sqref>M47:M52 R48:R52 O47:P52</xm:sqref>
        </x14:dataValidation>
        <x14:dataValidation type="list" allowBlank="1" showInputMessage="1" showErrorMessage="1" xr:uid="{00000000-0002-0000-0B00-000006000000}">
          <x14:formula1>
            <xm:f>Lists!$N$2:$N$35</xm:f>
          </x14:formula1>
          <xm:sqref>O2:P46 O53:P246</xm:sqref>
        </x14:dataValidation>
        <x14:dataValidation type="list" allowBlank="1" showInputMessage="1" showErrorMessage="1" xr:uid="{00000000-0002-0000-0B00-000002000000}">
          <x14:formula1>
            <xm:f>Lists!$S$2:$S$4</xm:f>
          </x14:formula1>
          <xm:sqref>S2:S246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O250"/>
  <sheetViews>
    <sheetView zoomScale="55" zoomScaleNormal="55" workbookViewId="0">
      <pane ySplit="1" topLeftCell="A194" activePane="bottomLeft" state="frozen"/>
      <selection pane="bottomLeft" activeCell="J7" sqref="J7:J241"/>
    </sheetView>
  </sheetViews>
  <sheetFormatPr defaultRowHeight="15" x14ac:dyDescent="0.25"/>
  <cols>
    <col min="1" max="1" width="12.42578125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6" width="18.5703125" bestFit="1" customWidth="1"/>
    <col min="7" max="7" width="10" customWidth="1"/>
    <col min="8" max="8" width="4.5703125" customWidth="1"/>
    <col min="9" max="9" width="4.42578125" customWidth="1"/>
    <col min="10" max="10" width="9.85546875" customWidth="1"/>
    <col min="11" max="11" width="11.5703125" bestFit="1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9.140625" customWidth="1"/>
    <col min="23" max="23" width="16" bestFit="1" customWidth="1"/>
    <col min="24" max="24" width="20.7109375" bestFit="1" customWidth="1"/>
    <col min="25" max="25" width="16" bestFit="1" customWidth="1"/>
    <col min="26" max="37" width="11" customWidth="1"/>
    <col min="38" max="38" width="14.140625" bestFit="1" customWidth="1"/>
    <col min="40" max="40" width="13" bestFit="1" customWidth="1"/>
    <col min="41" max="41" width="20.140625" bestFit="1" customWidth="1"/>
    <col min="42" max="42" width="9.85546875" bestFit="1" customWidth="1"/>
    <col min="43" max="43" width="10.140625" bestFit="1" customWidth="1"/>
    <col min="44" max="45" width="10.85546875" bestFit="1" customWidth="1"/>
    <col min="46" max="46" width="10" bestFit="1" customWidth="1"/>
    <col min="47" max="47" width="16.5703125" bestFit="1" customWidth="1"/>
    <col min="48" max="49" width="10" bestFit="1" customWidth="1"/>
    <col min="50" max="50" width="9.42578125" bestFit="1" customWidth="1"/>
    <col min="51" max="51" width="9" bestFit="1" customWidth="1"/>
    <col min="52" max="52" width="8.42578125" bestFit="1" customWidth="1"/>
    <col min="53" max="53" width="13" bestFit="1" customWidth="1"/>
    <col min="54" max="54" width="9" bestFit="1" customWidth="1"/>
    <col min="55" max="55" width="11.42578125" bestFit="1" customWidth="1"/>
    <col min="56" max="56" width="10.5703125" bestFit="1" customWidth="1"/>
    <col min="57" max="57" width="15.5703125" bestFit="1" customWidth="1"/>
    <col min="58" max="58" width="13.42578125" bestFit="1" customWidth="1"/>
    <col min="59" max="59" width="17.85546875" bestFit="1" customWidth="1"/>
    <col min="60" max="60" width="14.5703125" bestFit="1" customWidth="1"/>
    <col min="61" max="61" width="9.5703125" bestFit="1" customWidth="1"/>
    <col min="63" max="63" width="13.85546875" bestFit="1" customWidth="1"/>
    <col min="65" max="65" width="10.5703125" bestFit="1" customWidth="1"/>
    <col min="67" max="67" width="14.85546875" bestFit="1" customWidth="1"/>
    <col min="68" max="68" width="13.140625" bestFit="1" customWidth="1"/>
  </cols>
  <sheetData>
    <row r="1" spans="1:6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s="87"/>
      <c r="W1" s="94" t="s">
        <v>80</v>
      </c>
      <c r="X1" t="s">
        <v>114</v>
      </c>
    </row>
    <row r="2" spans="1:61" ht="15.75" x14ac:dyDescent="0.25">
      <c r="A2" s="512"/>
      <c r="B2" s="513"/>
      <c r="C2" s="514"/>
      <c r="D2" s="514"/>
      <c r="E2" s="540"/>
      <c r="F2" s="540"/>
      <c r="G2" s="517"/>
      <c r="H2" s="524"/>
      <c r="I2" s="524"/>
      <c r="J2" s="518"/>
      <c r="K2" s="518"/>
      <c r="L2" s="519"/>
      <c r="M2" s="520"/>
      <c r="N2" s="521"/>
      <c r="O2" s="522"/>
      <c r="P2" s="751"/>
      <c r="Q2" s="524"/>
      <c r="R2" s="520"/>
      <c r="S2" s="524" t="e">
        <f>VLOOKUP(B2,Table1[],21,FALSE)</f>
        <v>#N/A</v>
      </c>
      <c r="T2" s="93"/>
      <c r="U2" s="93"/>
      <c r="V2" s="93"/>
      <c r="BI2" s="138"/>
    </row>
    <row r="3" spans="1:61" ht="15.75" x14ac:dyDescent="0.25">
      <c r="A3" s="512"/>
      <c r="B3" s="513"/>
      <c r="C3" s="514"/>
      <c r="D3" s="514"/>
      <c r="E3" s="540"/>
      <c r="F3" s="540"/>
      <c r="G3" s="517"/>
      <c r="H3" s="524"/>
      <c r="I3" s="524"/>
      <c r="J3" s="518"/>
      <c r="K3" s="518"/>
      <c r="L3" s="519"/>
      <c r="M3" s="520"/>
      <c r="N3" s="521"/>
      <c r="O3" s="522"/>
      <c r="P3" s="751"/>
      <c r="Q3" s="524"/>
      <c r="R3" s="520"/>
      <c r="S3" s="524" t="e">
        <f>VLOOKUP(B3,Table1[],21,FALSE)</f>
        <v>#N/A</v>
      </c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75" x14ac:dyDescent="0.25">
      <c r="A4" s="512"/>
      <c r="B4" s="513"/>
      <c r="C4" s="514"/>
      <c r="D4" s="514"/>
      <c r="E4" s="540"/>
      <c r="F4" s="540"/>
      <c r="G4" s="517"/>
      <c r="H4" s="524"/>
      <c r="I4" s="524"/>
      <c r="J4" s="518"/>
      <c r="K4" s="518"/>
      <c r="L4" s="519"/>
      <c r="M4" s="520"/>
      <c r="N4" s="521"/>
      <c r="O4" s="522"/>
      <c r="P4" s="751"/>
      <c r="Q4" s="524"/>
      <c r="R4" s="520"/>
      <c r="S4" s="524" t="e">
        <f>VLOOKUP(B4,Table1[],21,FALSE)</f>
        <v>#N/A</v>
      </c>
      <c r="T4" s="93"/>
      <c r="U4" s="93"/>
      <c r="V4" s="93"/>
      <c r="W4" s="105"/>
      <c r="X4" s="445"/>
      <c r="Y4" s="445">
        <v>0</v>
      </c>
      <c r="Z4" s="112">
        <v>47942</v>
      </c>
      <c r="AA4" s="106">
        <f>Y4/Z4</f>
        <v>0</v>
      </c>
      <c r="AB4" s="106">
        <f>X4/Z4</f>
        <v>0</v>
      </c>
      <c r="AC4" s="106" t="e">
        <f>Y4/X4</f>
        <v>#DIV/0!</v>
      </c>
      <c r="AD4" s="106" t="e">
        <f>X4/W4</f>
        <v>#DIV/0!</v>
      </c>
    </row>
    <row r="5" spans="1:61" ht="15.75" x14ac:dyDescent="0.25">
      <c r="A5" s="512"/>
      <c r="B5" s="513"/>
      <c r="C5" s="514"/>
      <c r="D5" s="514"/>
      <c r="E5" s="540"/>
      <c r="F5" s="540"/>
      <c r="G5" s="517"/>
      <c r="H5" s="524"/>
      <c r="I5" s="524"/>
      <c r="J5" s="518"/>
      <c r="K5" s="518"/>
      <c r="L5" s="519"/>
      <c r="M5" s="520"/>
      <c r="N5" s="521"/>
      <c r="O5" s="522"/>
      <c r="P5" s="751"/>
      <c r="Q5" s="524"/>
      <c r="R5" s="520"/>
      <c r="S5" s="524" t="e">
        <f>VLOOKUP(B5,Table1[],21,FALSE)</f>
        <v>#N/A</v>
      </c>
      <c r="T5" s="93"/>
      <c r="U5" s="93"/>
      <c r="V5" s="93"/>
    </row>
    <row r="6" spans="1:61" ht="15.75" x14ac:dyDescent="0.25">
      <c r="A6" s="512"/>
      <c r="B6" s="513"/>
      <c r="C6" s="514"/>
      <c r="D6" s="514"/>
      <c r="E6" s="540"/>
      <c r="F6" s="540"/>
      <c r="G6" s="517"/>
      <c r="H6" s="524"/>
      <c r="I6" s="524"/>
      <c r="J6" s="518"/>
      <c r="K6" s="518"/>
      <c r="L6" s="519"/>
      <c r="M6" s="520"/>
      <c r="N6" s="521"/>
      <c r="O6" s="522"/>
      <c r="P6" s="751"/>
      <c r="Q6" s="524"/>
      <c r="R6" s="520"/>
      <c r="S6" s="524" t="e">
        <f>VLOOKUP(B6,Table1[],21,FALSE)</f>
        <v>#N/A</v>
      </c>
      <c r="T6" s="93"/>
      <c r="U6" s="93"/>
      <c r="V6" s="93"/>
      <c r="W6" s="94" t="s">
        <v>80</v>
      </c>
      <c r="X6" t="s">
        <v>118</v>
      </c>
    </row>
    <row r="7" spans="1:61" ht="15.75" x14ac:dyDescent="0.25">
      <c r="A7" s="512"/>
      <c r="B7" s="513"/>
      <c r="C7" s="514"/>
      <c r="D7" s="514"/>
      <c r="E7" s="540"/>
      <c r="F7" s="540"/>
      <c r="G7" s="517"/>
      <c r="H7" s="524"/>
      <c r="I7" s="524"/>
      <c r="J7" s="160" t="e">
        <f t="shared" ref="J7:J70" si="0">L7/K7</f>
        <v>#DIV/0!</v>
      </c>
      <c r="K7" s="518"/>
      <c r="L7" s="519"/>
      <c r="M7" s="520"/>
      <c r="N7" s="521"/>
      <c r="O7" s="522"/>
      <c r="P7" s="751"/>
      <c r="Q7" s="524"/>
      <c r="R7" s="520"/>
      <c r="S7" s="524" t="e">
        <f>VLOOKUP(B7,Table1[],21,FALSE)</f>
        <v>#N/A</v>
      </c>
      <c r="T7" s="93"/>
      <c r="U7" s="93"/>
      <c r="V7" s="93"/>
    </row>
    <row r="8" spans="1:61" ht="15.75" x14ac:dyDescent="0.25">
      <c r="A8" s="512"/>
      <c r="B8" s="513"/>
      <c r="C8" s="514"/>
      <c r="D8" s="514"/>
      <c r="E8" s="540"/>
      <c r="F8" s="540"/>
      <c r="G8" s="517"/>
      <c r="H8" s="524"/>
      <c r="I8" s="524"/>
      <c r="J8" s="160" t="e">
        <f t="shared" si="0"/>
        <v>#DIV/0!</v>
      </c>
      <c r="K8" s="518"/>
      <c r="L8" s="519"/>
      <c r="M8" s="520"/>
      <c r="N8" s="521"/>
      <c r="O8" s="522"/>
      <c r="P8" s="751"/>
      <c r="Q8" s="524"/>
      <c r="R8" s="520"/>
      <c r="S8" s="524" t="e">
        <f>VLOOKUP(B8,Table1[],21,FALSE)</f>
        <v>#N/A</v>
      </c>
      <c r="T8" s="93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G8" s="92"/>
      <c r="AJ8" s="92"/>
      <c r="AL8" s="157"/>
      <c r="AM8" s="157"/>
      <c r="AN8" s="156"/>
    </row>
    <row r="9" spans="1:61" ht="15.75" x14ac:dyDescent="0.25">
      <c r="A9" s="512"/>
      <c r="B9" s="513"/>
      <c r="C9" s="514"/>
      <c r="D9" s="514"/>
      <c r="E9" s="540"/>
      <c r="F9" s="540"/>
      <c r="G9" s="517"/>
      <c r="H9" s="524"/>
      <c r="I9" s="524"/>
      <c r="J9" s="160" t="e">
        <f t="shared" si="0"/>
        <v>#DIV/0!</v>
      </c>
      <c r="K9" s="518"/>
      <c r="L9" s="519"/>
      <c r="M9" s="520"/>
      <c r="N9" s="521"/>
      <c r="O9" s="522"/>
      <c r="P9" s="751"/>
      <c r="Q9" s="524"/>
      <c r="R9" s="520"/>
      <c r="S9" s="524" t="e">
        <f>VLOOKUP(B9,Table1[],21,FALSE)</f>
        <v>#N/A</v>
      </c>
      <c r="T9" s="93"/>
      <c r="U9" s="93"/>
      <c r="V9" s="93"/>
      <c r="W9" s="105"/>
      <c r="X9" s="105"/>
      <c r="Y9" s="105"/>
      <c r="Z9" s="105">
        <f>$Z$4</f>
        <v>47942</v>
      </c>
      <c r="AA9" s="106">
        <f>Y9/Z9</f>
        <v>0</v>
      </c>
      <c r="AB9" s="106">
        <f>X9/Z9</f>
        <v>0</v>
      </c>
      <c r="AC9" s="106" t="e">
        <f>Y9/X9</f>
        <v>#DIV/0!</v>
      </c>
      <c r="AD9" s="106" t="e">
        <f>X9/W9</f>
        <v>#DIV/0!</v>
      </c>
      <c r="AL9" s="157"/>
      <c r="AM9" s="157"/>
      <c r="AN9" s="157"/>
      <c r="AO9" s="156"/>
    </row>
    <row r="10" spans="1:61" ht="15.75" x14ac:dyDescent="0.25">
      <c r="A10" s="512"/>
      <c r="B10" s="513"/>
      <c r="C10" s="514"/>
      <c r="D10" s="514"/>
      <c r="E10" s="540"/>
      <c r="F10" s="540"/>
      <c r="G10" s="517"/>
      <c r="H10" s="524"/>
      <c r="I10" s="524"/>
      <c r="J10" s="160" t="e">
        <f t="shared" si="0"/>
        <v>#DIV/0!</v>
      </c>
      <c r="K10" s="518"/>
      <c r="L10" s="519"/>
      <c r="M10" s="520"/>
      <c r="N10" s="521"/>
      <c r="O10" s="522"/>
      <c r="P10" s="751"/>
      <c r="Q10" s="524"/>
      <c r="R10" s="520"/>
      <c r="S10" s="524" t="e">
        <f>VLOOKUP(B10,Table1[],21,FALSE)</f>
        <v>#N/A</v>
      </c>
      <c r="T10" s="93"/>
      <c r="U10" s="93"/>
      <c r="V10" s="93"/>
      <c r="AG10" s="92"/>
      <c r="AJ10" s="92"/>
    </row>
    <row r="11" spans="1:61" ht="15.75" x14ac:dyDescent="0.25">
      <c r="A11" s="512"/>
      <c r="B11" s="513"/>
      <c r="C11" s="514"/>
      <c r="D11" s="514"/>
      <c r="E11" s="540"/>
      <c r="F11" s="540"/>
      <c r="G11" s="517"/>
      <c r="H11" s="524"/>
      <c r="I11" s="524"/>
      <c r="J11" s="160" t="e">
        <f t="shared" si="0"/>
        <v>#DIV/0!</v>
      </c>
      <c r="K11" s="518"/>
      <c r="L11" s="519"/>
      <c r="M11" s="520"/>
      <c r="N11" s="521"/>
      <c r="O11" s="522"/>
      <c r="P11" s="751"/>
      <c r="Q11" s="524"/>
      <c r="R11" s="520"/>
      <c r="S11" s="524" t="e">
        <f>VLOOKUP(B11,Table1[],21,FALSE)</f>
        <v>#N/A</v>
      </c>
      <c r="T11" s="93"/>
      <c r="U11" s="93"/>
      <c r="V11" s="93"/>
      <c r="W11" s="94" t="s">
        <v>80</v>
      </c>
      <c r="X11" t="s">
        <v>118</v>
      </c>
      <c r="AG11" s="92"/>
      <c r="AJ11" s="92"/>
    </row>
    <row r="12" spans="1:61" ht="15.75" x14ac:dyDescent="0.25">
      <c r="A12" s="512"/>
      <c r="B12" s="513"/>
      <c r="C12" s="514"/>
      <c r="D12" s="514"/>
      <c r="E12" s="540"/>
      <c r="F12" s="540"/>
      <c r="G12" s="517"/>
      <c r="H12" s="524"/>
      <c r="I12" s="524"/>
      <c r="J12" s="160" t="e">
        <f t="shared" si="0"/>
        <v>#DIV/0!</v>
      </c>
      <c r="K12" s="518"/>
      <c r="L12" s="519"/>
      <c r="M12" s="520"/>
      <c r="N12" s="521"/>
      <c r="O12" s="522"/>
      <c r="P12" s="751"/>
      <c r="Q12" s="524"/>
      <c r="R12" s="520"/>
      <c r="S12" s="524" t="e">
        <f>VLOOKUP(B12,Table1[],21,FALSE)</f>
        <v>#N/A</v>
      </c>
      <c r="T12" s="93"/>
      <c r="U12" s="93"/>
      <c r="V12" s="93"/>
      <c r="BI12" s="88"/>
    </row>
    <row r="13" spans="1:61" ht="15.75" x14ac:dyDescent="0.25">
      <c r="A13" s="512"/>
      <c r="B13" s="513"/>
      <c r="C13" s="514"/>
      <c r="D13" s="514"/>
      <c r="E13" s="540"/>
      <c r="F13" s="540"/>
      <c r="G13" s="517"/>
      <c r="H13" s="524"/>
      <c r="I13" s="524"/>
      <c r="J13" s="160" t="e">
        <f t="shared" si="0"/>
        <v>#DIV/0!</v>
      </c>
      <c r="K13" s="518"/>
      <c r="L13" s="519"/>
      <c r="M13" s="520"/>
      <c r="N13" s="521"/>
      <c r="O13" s="522"/>
      <c r="P13" s="751"/>
      <c r="Q13" s="524"/>
      <c r="R13" s="520"/>
      <c r="S13" s="524" t="e">
        <f>VLOOKUP(B13,Table1[],21,FALSE)</f>
        <v>#N/A</v>
      </c>
      <c r="T13" s="93"/>
      <c r="U13" s="93"/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61" ht="15.75" x14ac:dyDescent="0.25">
      <c r="A14" s="512"/>
      <c r="B14" s="513"/>
      <c r="C14" s="514"/>
      <c r="D14" s="514"/>
      <c r="E14" s="541"/>
      <c r="F14" s="541"/>
      <c r="G14" s="517"/>
      <c r="H14" s="524"/>
      <c r="I14" s="524"/>
      <c r="J14" s="160" t="e">
        <f t="shared" si="0"/>
        <v>#DIV/0!</v>
      </c>
      <c r="K14" s="518"/>
      <c r="L14" s="519"/>
      <c r="M14" s="520"/>
      <c r="N14" s="521"/>
      <c r="O14" s="522"/>
      <c r="P14" s="751"/>
      <c r="Q14" s="524"/>
      <c r="R14" s="520"/>
      <c r="S14" s="524" t="e">
        <f>VLOOKUP(B14,Table1[],21,FALSE)</f>
        <v>#N/A</v>
      </c>
      <c r="T14" s="93"/>
      <c r="U14" s="93"/>
      <c r="V14" s="93"/>
      <c r="W14" s="105"/>
      <c r="X14" s="105"/>
      <c r="Y14" s="105"/>
      <c r="Z14" s="105">
        <f>$Z$4</f>
        <v>47942</v>
      </c>
      <c r="AA14" s="106">
        <f>Y14/Z14</f>
        <v>0</v>
      </c>
      <c r="AB14" s="106">
        <f>X14/Z14</f>
        <v>0</v>
      </c>
      <c r="AC14" s="106" t="e">
        <f>Y14/X14</f>
        <v>#DIV/0!</v>
      </c>
      <c r="AD14" s="106" t="e">
        <f>X14/W14</f>
        <v>#DIV/0!</v>
      </c>
      <c r="AG14" s="92"/>
      <c r="AJ14" s="92"/>
      <c r="AL14" s="88"/>
      <c r="AM14" s="88"/>
      <c r="AN14" s="88"/>
      <c r="AQ14" s="89"/>
      <c r="AR14" s="88"/>
      <c r="AS14" s="88"/>
    </row>
    <row r="15" spans="1:61" ht="15.75" x14ac:dyDescent="0.25">
      <c r="A15" s="512"/>
      <c r="B15" s="513"/>
      <c r="C15" s="514"/>
      <c r="D15" s="514"/>
      <c r="E15" s="540"/>
      <c r="F15" s="540"/>
      <c r="G15" s="517"/>
      <c r="H15" s="524"/>
      <c r="I15" s="524"/>
      <c r="J15" s="160" t="e">
        <f t="shared" si="0"/>
        <v>#DIV/0!</v>
      </c>
      <c r="K15" s="518"/>
      <c r="L15" s="519"/>
      <c r="M15" s="520"/>
      <c r="N15" s="521"/>
      <c r="O15" s="522"/>
      <c r="P15" s="751"/>
      <c r="Q15" s="524"/>
      <c r="R15" s="520"/>
      <c r="S15" s="524" t="e">
        <f>VLOOKUP(B15,Table1[],21,FALSE)</f>
        <v>#N/A</v>
      </c>
      <c r="T15" s="93"/>
      <c r="U15" s="93"/>
      <c r="V15" s="93"/>
      <c r="AG15" s="92"/>
      <c r="AJ15" s="92"/>
      <c r="AL15" s="179"/>
      <c r="AM15" s="179"/>
      <c r="AN15" s="179"/>
      <c r="AO15" s="180"/>
      <c r="AQ15" s="179"/>
      <c r="AR15" s="179"/>
      <c r="AS15" s="179"/>
      <c r="AT15" s="180"/>
    </row>
    <row r="16" spans="1:61" ht="15.75" x14ac:dyDescent="0.25">
      <c r="A16" s="512"/>
      <c r="B16" s="513"/>
      <c r="C16" s="514"/>
      <c r="D16" s="514"/>
      <c r="E16" s="540"/>
      <c r="F16" s="540"/>
      <c r="G16" s="517"/>
      <c r="H16" s="524"/>
      <c r="I16" s="524"/>
      <c r="J16" s="160" t="e">
        <f t="shared" si="0"/>
        <v>#DIV/0!</v>
      </c>
      <c r="K16" s="518"/>
      <c r="L16" s="519"/>
      <c r="M16" s="520"/>
      <c r="N16" s="521"/>
      <c r="O16" s="522"/>
      <c r="P16" s="751"/>
      <c r="Q16" s="524"/>
      <c r="R16" s="520"/>
      <c r="S16" s="524" t="e">
        <f>VLOOKUP(B16,Table1[],21,FALSE)</f>
        <v>#N/A</v>
      </c>
      <c r="T16" s="93"/>
      <c r="U16" s="93"/>
      <c r="V16" s="93"/>
      <c r="W16" s="94" t="s">
        <v>80</v>
      </c>
      <c r="X16" t="s">
        <v>173</v>
      </c>
      <c r="AG16" s="92"/>
      <c r="AJ16" s="92"/>
    </row>
    <row r="17" spans="1:65" ht="15.75" x14ac:dyDescent="0.25">
      <c r="A17" s="512"/>
      <c r="B17" s="513"/>
      <c r="C17" s="514"/>
      <c r="D17" s="514"/>
      <c r="E17" s="540"/>
      <c r="F17" s="540"/>
      <c r="G17" s="517"/>
      <c r="H17" s="524"/>
      <c r="I17" s="524"/>
      <c r="J17" s="160" t="e">
        <f t="shared" si="0"/>
        <v>#DIV/0!</v>
      </c>
      <c r="K17" s="518"/>
      <c r="L17" s="519"/>
      <c r="M17" s="520"/>
      <c r="N17" s="521"/>
      <c r="O17" s="522"/>
      <c r="P17" s="751"/>
      <c r="Q17" s="524"/>
      <c r="R17" s="520"/>
      <c r="S17" s="524" t="e">
        <f>VLOOKUP(B17,Table1[],21,FALSE)</f>
        <v>#N/A</v>
      </c>
      <c r="T17" s="93"/>
      <c r="U17" s="93"/>
      <c r="V17" s="93"/>
      <c r="AG17" s="92"/>
      <c r="AJ17" s="92"/>
    </row>
    <row r="18" spans="1:65" ht="15.75" x14ac:dyDescent="0.25">
      <c r="A18" s="512"/>
      <c r="B18" s="513"/>
      <c r="C18" s="514"/>
      <c r="D18" s="514"/>
      <c r="E18" s="540"/>
      <c r="F18" s="540"/>
      <c r="G18" s="517"/>
      <c r="H18" s="524"/>
      <c r="I18" s="524"/>
      <c r="J18" s="160" t="e">
        <f t="shared" si="0"/>
        <v>#DIV/0!</v>
      </c>
      <c r="K18" s="518"/>
      <c r="L18" s="519"/>
      <c r="M18" s="520"/>
      <c r="N18" s="521"/>
      <c r="O18" s="522"/>
      <c r="P18" s="751"/>
      <c r="Q18" s="524"/>
      <c r="R18" s="520"/>
      <c r="S18" s="524" t="e">
        <f>VLOOKUP(B18,Table1[],21,FALSE)</f>
        <v>#N/A</v>
      </c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BB18" s="88"/>
    </row>
    <row r="19" spans="1:65" ht="15.75" x14ac:dyDescent="0.25">
      <c r="A19" s="512"/>
      <c r="B19" s="513"/>
      <c r="C19" s="514"/>
      <c r="D19" s="514"/>
      <c r="E19" s="540"/>
      <c r="F19" s="540"/>
      <c r="G19" s="517"/>
      <c r="H19" s="524"/>
      <c r="I19" s="524"/>
      <c r="J19" s="160" t="e">
        <f t="shared" si="0"/>
        <v>#DIV/0!</v>
      </c>
      <c r="K19" s="518"/>
      <c r="L19" s="519"/>
      <c r="M19" s="520"/>
      <c r="N19" s="521"/>
      <c r="O19" s="522"/>
      <c r="P19" s="751"/>
      <c r="Q19" s="524"/>
      <c r="R19" s="520"/>
      <c r="S19" s="524" t="e">
        <f>VLOOKUP(B19,Table1[],21,FALSE)</f>
        <v>#N/A</v>
      </c>
      <c r="T19" s="93"/>
      <c r="U19" s="93"/>
      <c r="V19" s="93"/>
      <c r="W19" s="105"/>
      <c r="X19" s="105"/>
      <c r="Y19" s="105">
        <v>0</v>
      </c>
      <c r="Z19" s="105">
        <f>$Z$4</f>
        <v>47942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  <c r="AO19" s="247"/>
      <c r="AP19" s="248"/>
      <c r="AQ19" s="248"/>
      <c r="AR19" s="88"/>
      <c r="AS19" s="137"/>
      <c r="AT19" s="88"/>
      <c r="AU19" s="247"/>
      <c r="AV19" s="248"/>
      <c r="AW19" s="248"/>
      <c r="AX19" s="88"/>
      <c r="AY19" s="137"/>
    </row>
    <row r="20" spans="1:65" ht="15.75" x14ac:dyDescent="0.25">
      <c r="A20" s="512"/>
      <c r="B20" s="513"/>
      <c r="C20" s="514"/>
      <c r="D20" s="514"/>
      <c r="E20" s="540"/>
      <c r="F20" s="540"/>
      <c r="G20" s="517"/>
      <c r="H20" s="524"/>
      <c r="I20" s="524"/>
      <c r="J20" s="160" t="e">
        <f t="shared" si="0"/>
        <v>#DIV/0!</v>
      </c>
      <c r="K20" s="518"/>
      <c r="L20" s="519"/>
      <c r="M20" s="520"/>
      <c r="N20" s="521"/>
      <c r="O20" s="522"/>
      <c r="P20" s="751"/>
      <c r="Q20" s="524"/>
      <c r="R20" s="520"/>
      <c r="S20" s="524" t="e">
        <f>VLOOKUP(B20,Table1[],21,FALSE)</f>
        <v>#N/A</v>
      </c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  <c r="AO20" s="88"/>
      <c r="AP20" s="137"/>
      <c r="AQ20" s="137"/>
      <c r="AR20" s="137"/>
      <c r="AS20" s="137"/>
      <c r="AT20" s="88"/>
      <c r="AU20" s="88"/>
      <c r="AV20" s="137"/>
      <c r="AW20" s="137"/>
      <c r="AX20" s="137"/>
      <c r="AY20" s="137"/>
      <c r="BB20" s="137"/>
    </row>
    <row r="21" spans="1:65" ht="15.75" x14ac:dyDescent="0.25">
      <c r="A21" s="512"/>
      <c r="B21" s="513"/>
      <c r="C21" s="514"/>
      <c r="D21" s="514"/>
      <c r="E21" s="540"/>
      <c r="F21" s="540"/>
      <c r="G21" s="517"/>
      <c r="H21" s="524"/>
      <c r="I21" s="524"/>
      <c r="J21" s="160" t="e">
        <f t="shared" si="0"/>
        <v>#DIV/0!</v>
      </c>
      <c r="K21" s="518"/>
      <c r="L21" s="519"/>
      <c r="M21" s="520"/>
      <c r="N21" s="521"/>
      <c r="O21" s="522"/>
      <c r="P21" s="751"/>
      <c r="Q21" s="524"/>
      <c r="R21" s="520"/>
      <c r="S21" s="524" t="e">
        <f>VLOOKUP(B21,Table1[],21,FALSE)</f>
        <v>#N/A</v>
      </c>
      <c r="T21" s="93"/>
      <c r="U21" s="93"/>
      <c r="V21" s="93"/>
      <c r="W21" s="94" t="s">
        <v>80</v>
      </c>
      <c r="X21" t="s">
        <v>173</v>
      </c>
      <c r="AE21" s="88"/>
      <c r="AG21" s="92"/>
      <c r="AJ21" s="92"/>
      <c r="AZ21" s="138"/>
    </row>
    <row r="22" spans="1:65" ht="15.75" x14ac:dyDescent="0.25">
      <c r="A22" s="512"/>
      <c r="B22" s="513"/>
      <c r="C22" s="514"/>
      <c r="D22" s="514"/>
      <c r="E22" s="540"/>
      <c r="F22" s="540"/>
      <c r="G22" s="517"/>
      <c r="H22" s="524"/>
      <c r="I22" s="524"/>
      <c r="J22" s="160" t="e">
        <f t="shared" si="0"/>
        <v>#DIV/0!</v>
      </c>
      <c r="K22" s="518"/>
      <c r="L22" s="519"/>
      <c r="M22" s="520"/>
      <c r="N22" s="521"/>
      <c r="O22" s="522"/>
      <c r="P22" s="751"/>
      <c r="Q22" s="524"/>
      <c r="R22" s="520"/>
      <c r="S22" s="524" t="e">
        <f>VLOOKUP(B22,Table1[],21,FALSE)</f>
        <v>#N/A</v>
      </c>
      <c r="T22" s="93"/>
      <c r="U22" s="93"/>
      <c r="V22" s="93"/>
      <c r="AE22" s="88"/>
      <c r="AF22" s="88"/>
      <c r="AG22" s="88"/>
      <c r="AH22" s="88"/>
      <c r="AI22" s="88"/>
      <c r="AJ22" s="88"/>
      <c r="AK22" s="88"/>
    </row>
    <row r="23" spans="1:65" ht="15.75" x14ac:dyDescent="0.25">
      <c r="A23" s="512"/>
      <c r="B23" s="513"/>
      <c r="C23" s="514"/>
      <c r="D23" s="514"/>
      <c r="E23" s="540"/>
      <c r="F23" s="540"/>
      <c r="G23" s="517"/>
      <c r="H23" s="524"/>
      <c r="I23" s="524"/>
      <c r="J23" s="160" t="e">
        <f t="shared" si="0"/>
        <v>#DIV/0!</v>
      </c>
      <c r="K23" s="518"/>
      <c r="L23" s="519"/>
      <c r="M23" s="520"/>
      <c r="N23" s="521"/>
      <c r="O23" s="522"/>
      <c r="P23" s="751"/>
      <c r="Q23" s="524"/>
      <c r="R23" s="520"/>
      <c r="S23" s="524" t="e">
        <f>VLOOKUP(B23,Table1[],21,FALSE)</f>
        <v>#N/A</v>
      </c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</row>
    <row r="24" spans="1:65" ht="15.75" x14ac:dyDescent="0.25">
      <c r="A24" s="512"/>
      <c r="B24" s="513"/>
      <c r="C24" s="514"/>
      <c r="D24" s="514"/>
      <c r="E24" s="540"/>
      <c r="F24" s="540"/>
      <c r="G24" s="517"/>
      <c r="H24" s="524"/>
      <c r="I24" s="524"/>
      <c r="J24" s="160" t="e">
        <f t="shared" si="0"/>
        <v>#DIV/0!</v>
      </c>
      <c r="K24" s="518"/>
      <c r="L24" s="519"/>
      <c r="M24" s="520"/>
      <c r="N24" s="521"/>
      <c r="O24" s="522"/>
      <c r="P24" s="751"/>
      <c r="Q24" s="524"/>
      <c r="R24" s="520"/>
      <c r="S24" s="524" t="e">
        <f>VLOOKUP(B24,Table1[],21,FALSE)</f>
        <v>#N/A</v>
      </c>
      <c r="T24" s="93"/>
      <c r="U24" s="93"/>
      <c r="V24" s="93"/>
      <c r="W24" s="105"/>
      <c r="X24" s="105"/>
      <c r="Y24" s="105">
        <v>0</v>
      </c>
      <c r="Z24" s="105">
        <f>$Z$4</f>
        <v>47942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G24" s="92"/>
      <c r="AJ24" s="92"/>
      <c r="AK24" s="88"/>
      <c r="AR24" s="248"/>
      <c r="AS24" s="248"/>
      <c r="AT24" s="248"/>
      <c r="AZ24" s="138"/>
    </row>
    <row r="25" spans="1:65" ht="15.75" x14ac:dyDescent="0.25">
      <c r="A25" s="512"/>
      <c r="B25" s="513"/>
      <c r="C25" s="514"/>
      <c r="D25" s="514"/>
      <c r="E25" s="540"/>
      <c r="F25" s="540"/>
      <c r="G25" s="517"/>
      <c r="H25" s="524"/>
      <c r="I25" s="524"/>
      <c r="J25" s="160" t="e">
        <f t="shared" si="0"/>
        <v>#DIV/0!</v>
      </c>
      <c r="K25" s="518"/>
      <c r="L25" s="519"/>
      <c r="M25" s="520"/>
      <c r="N25" s="521"/>
      <c r="O25" s="522"/>
      <c r="P25" s="751"/>
      <c r="Q25" s="524"/>
      <c r="R25" s="520"/>
      <c r="S25" s="524" t="e">
        <f>VLOOKUP(B25,Table1[],21,FALSE)</f>
        <v>#N/A</v>
      </c>
      <c r="T25" s="93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R25" s="248"/>
      <c r="AS25" s="248"/>
      <c r="AT25" s="248"/>
    </row>
    <row r="26" spans="1:65" ht="15.75" x14ac:dyDescent="0.25">
      <c r="A26" s="512"/>
      <c r="B26" s="513"/>
      <c r="C26" s="514"/>
      <c r="D26" s="514"/>
      <c r="E26" s="540"/>
      <c r="F26" s="540"/>
      <c r="G26" s="517"/>
      <c r="H26" s="524"/>
      <c r="I26" s="524"/>
      <c r="J26" s="160" t="e">
        <f t="shared" si="0"/>
        <v>#DIV/0!</v>
      </c>
      <c r="K26" s="518"/>
      <c r="L26" s="519"/>
      <c r="M26" s="520"/>
      <c r="N26" s="521"/>
      <c r="O26" s="522"/>
      <c r="P26" s="751"/>
      <c r="Q26" s="524"/>
      <c r="R26" s="520"/>
      <c r="S26" s="524" t="e">
        <f>VLOOKUP(B26,Table1[],21,FALSE)</f>
        <v>#N/A</v>
      </c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  <c r="AW26" s="9"/>
      <c r="AX26" s="9"/>
    </row>
    <row r="27" spans="1:65" ht="15.6" customHeight="1" x14ac:dyDescent="0.25">
      <c r="A27" s="512"/>
      <c r="B27" s="513"/>
      <c r="C27" s="514"/>
      <c r="D27" s="514"/>
      <c r="E27" s="541"/>
      <c r="F27" s="541"/>
      <c r="G27" s="517"/>
      <c r="H27" s="524"/>
      <c r="I27" s="524"/>
      <c r="J27" s="160" t="e">
        <f t="shared" si="0"/>
        <v>#DIV/0!</v>
      </c>
      <c r="K27" s="518"/>
      <c r="L27" s="519"/>
      <c r="M27" s="520"/>
      <c r="N27" s="521"/>
      <c r="O27" s="522"/>
      <c r="P27" s="751"/>
      <c r="Q27" s="524"/>
      <c r="R27" s="520"/>
      <c r="S27" s="524" t="e">
        <f>VLOOKUP(B27,Table1[],21,FALSE)</f>
        <v>#N/A</v>
      </c>
      <c r="T27" s="93"/>
      <c r="U27" s="93"/>
      <c r="V27" s="93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Q27" s="89"/>
      <c r="AR27" s="88"/>
      <c r="AS27" s="88"/>
      <c r="AV27" s="89"/>
      <c r="AW27" s="88"/>
      <c r="AX27" s="88"/>
      <c r="AZ27" s="138"/>
      <c r="BG27" s="380"/>
      <c r="BH27" s="182"/>
      <c r="BI27" s="248"/>
    </row>
    <row r="28" spans="1:65" ht="15.75" x14ac:dyDescent="0.25">
      <c r="A28" s="512"/>
      <c r="B28" s="513"/>
      <c r="C28" s="514"/>
      <c r="D28" s="514"/>
      <c r="E28" s="540"/>
      <c r="F28" s="540"/>
      <c r="G28" s="517"/>
      <c r="H28" s="524"/>
      <c r="I28" s="524"/>
      <c r="J28" s="160" t="e">
        <f t="shared" si="0"/>
        <v>#DIV/0!</v>
      </c>
      <c r="K28" s="518"/>
      <c r="L28" s="519"/>
      <c r="M28" s="520"/>
      <c r="N28" s="521"/>
      <c r="O28" s="522"/>
      <c r="P28" s="751"/>
      <c r="Q28" s="524"/>
      <c r="R28" s="520"/>
      <c r="S28" s="524" t="e">
        <f>VLOOKUP(B28,Table1[],21,FALSE)</f>
        <v>#N/A</v>
      </c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G28" s="92"/>
      <c r="AJ28" s="92"/>
      <c r="AK28" s="88"/>
      <c r="AL28" s="88"/>
      <c r="AM28" s="88"/>
      <c r="AN28" s="88"/>
      <c r="AR28" s="248"/>
      <c r="AS28" s="248"/>
      <c r="AT28" s="248"/>
      <c r="BG28" s="380"/>
      <c r="BH28" s="182"/>
      <c r="BI28" s="248"/>
    </row>
    <row r="29" spans="1:65" ht="15.75" x14ac:dyDescent="0.25">
      <c r="A29" s="512"/>
      <c r="B29" s="513"/>
      <c r="C29" s="514"/>
      <c r="D29" s="514"/>
      <c r="E29" s="540"/>
      <c r="F29" s="540"/>
      <c r="G29" s="517"/>
      <c r="H29" s="524"/>
      <c r="I29" s="524"/>
      <c r="J29" s="160" t="e">
        <f t="shared" si="0"/>
        <v>#DIV/0!</v>
      </c>
      <c r="K29" s="518"/>
      <c r="L29" s="519"/>
      <c r="M29" s="520"/>
      <c r="N29" s="521"/>
      <c r="O29" s="522"/>
      <c r="P29" s="751"/>
      <c r="Q29" s="524"/>
      <c r="R29" s="520"/>
      <c r="S29" s="524" t="e">
        <f>VLOOKUP(B29,Table1[],21,FALSE)</f>
        <v>#N/A</v>
      </c>
      <c r="T29" s="93"/>
      <c r="U29" s="93"/>
      <c r="V29" s="93"/>
      <c r="W29" s="105"/>
      <c r="X29" s="105"/>
      <c r="Y29" s="105">
        <v>0</v>
      </c>
      <c r="Z29" s="105">
        <f>$Z$4</f>
        <v>47942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G29" s="92"/>
      <c r="AJ29" s="92"/>
      <c r="AK29" s="88"/>
      <c r="AL29" s="88"/>
      <c r="AM29" s="88"/>
      <c r="AN29" s="88"/>
      <c r="AR29" s="248"/>
      <c r="AS29" s="248"/>
      <c r="AT29" s="248"/>
      <c r="BG29" s="380"/>
      <c r="BH29" s="182"/>
      <c r="BI29" s="248"/>
    </row>
    <row r="30" spans="1:65" ht="15.75" x14ac:dyDescent="0.25">
      <c r="A30" s="537"/>
      <c r="B30" s="538"/>
      <c r="C30" s="531"/>
      <c r="D30" s="514"/>
      <c r="E30" s="517"/>
      <c r="F30" s="517"/>
      <c r="G30" s="517"/>
      <c r="H30" s="518"/>
      <c r="I30" s="518"/>
      <c r="J30" s="160" t="e">
        <f t="shared" si="0"/>
        <v>#DIV/0!</v>
      </c>
      <c r="K30" s="539"/>
      <c r="L30" s="519"/>
      <c r="M30" s="520"/>
      <c r="N30" s="521"/>
      <c r="O30" s="522"/>
      <c r="P30" s="751"/>
      <c r="Q30" s="524"/>
      <c r="R30" s="520"/>
      <c r="S30" s="524" t="e">
        <f>VLOOKUP(B30,Table1[],21,FALSE)</f>
        <v>#N/A</v>
      </c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  <c r="AL30" s="88"/>
      <c r="AM30" s="88"/>
      <c r="AN30" s="88"/>
      <c r="AW30" s="9"/>
      <c r="AX30" s="9"/>
      <c r="BL30" s="9"/>
      <c r="BM30" s="9"/>
    </row>
    <row r="31" spans="1:65" ht="15.75" x14ac:dyDescent="0.25">
      <c r="A31" s="512"/>
      <c r="B31" s="513"/>
      <c r="C31" s="514"/>
      <c r="D31" s="514"/>
      <c r="E31" s="542"/>
      <c r="F31" s="542"/>
      <c r="G31" s="517"/>
      <c r="H31" s="524"/>
      <c r="I31" s="524"/>
      <c r="J31" s="160" t="e">
        <f t="shared" si="0"/>
        <v>#DIV/0!</v>
      </c>
      <c r="K31" s="518"/>
      <c r="L31" s="519"/>
      <c r="M31" s="520"/>
      <c r="N31" s="521"/>
      <c r="O31" s="522"/>
      <c r="P31" s="751"/>
      <c r="Q31" s="524"/>
      <c r="R31" s="520"/>
      <c r="S31" s="524" t="e">
        <f>VLOOKUP(B31,Table1[],21,FALSE)</f>
        <v>#N/A</v>
      </c>
      <c r="T31" s="93"/>
      <c r="U31" s="93"/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65" ht="15.75" x14ac:dyDescent="0.25">
      <c r="A32" s="512"/>
      <c r="B32" s="513"/>
      <c r="C32" s="514"/>
      <c r="D32" s="514"/>
      <c r="E32" s="515"/>
      <c r="F32" s="525"/>
      <c r="G32" s="517"/>
      <c r="H32" s="518"/>
      <c r="I32" s="518"/>
      <c r="J32" s="160" t="e">
        <f t="shared" si="0"/>
        <v>#DIV/0!</v>
      </c>
      <c r="K32" s="518"/>
      <c r="L32" s="519"/>
      <c r="M32" s="520"/>
      <c r="N32" s="521"/>
      <c r="O32" s="522"/>
      <c r="P32" s="751"/>
      <c r="Q32" s="524"/>
      <c r="R32" s="520"/>
      <c r="S32" s="524" t="e">
        <f>VLOOKUP(B32,Table1[],21,FALSE)</f>
        <v>#N/A</v>
      </c>
      <c r="T32" s="93"/>
      <c r="U32" s="93"/>
      <c r="V32" s="93"/>
      <c r="AE32" s="88"/>
      <c r="AG32" s="92"/>
      <c r="AJ32" s="92"/>
      <c r="AK32" s="88"/>
    </row>
    <row r="33" spans="1:67" ht="15.75" x14ac:dyDescent="0.25">
      <c r="A33" s="512"/>
      <c r="B33" s="513"/>
      <c r="C33" s="514"/>
      <c r="D33" s="514"/>
      <c r="E33" s="515"/>
      <c r="F33" s="516"/>
      <c r="G33" s="517"/>
      <c r="H33" s="518"/>
      <c r="I33" s="518"/>
      <c r="J33" s="160" t="e">
        <f t="shared" si="0"/>
        <v>#DIV/0!</v>
      </c>
      <c r="K33" s="518"/>
      <c r="L33" s="519"/>
      <c r="M33" s="520"/>
      <c r="N33" s="521"/>
      <c r="O33" s="522"/>
      <c r="P33" s="751"/>
      <c r="Q33" s="524"/>
      <c r="R33" s="520"/>
      <c r="S33" s="524" t="e">
        <f>VLOOKUP(B33,Table1[],21,FALSE)</f>
        <v>#N/A</v>
      </c>
      <c r="T33" s="93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O33" s="92"/>
    </row>
    <row r="34" spans="1:67" ht="15.75" x14ac:dyDescent="0.25">
      <c r="A34" s="512"/>
      <c r="B34" s="513"/>
      <c r="C34" s="514"/>
      <c r="D34" s="514"/>
      <c r="E34" s="515"/>
      <c r="F34" s="525"/>
      <c r="G34" s="517"/>
      <c r="H34" s="518"/>
      <c r="I34" s="518"/>
      <c r="J34" s="160" t="e">
        <f t="shared" si="0"/>
        <v>#DIV/0!</v>
      </c>
      <c r="K34" s="518"/>
      <c r="L34" s="519"/>
      <c r="M34" s="520"/>
      <c r="N34" s="521"/>
      <c r="O34" s="522"/>
      <c r="P34" s="751"/>
      <c r="Q34" s="524"/>
      <c r="R34" s="520"/>
      <c r="S34" s="524" t="e">
        <f>VLOOKUP(B34,Table1[],21,FALSE)</f>
        <v>#N/A</v>
      </c>
      <c r="T34" s="93"/>
      <c r="U34" s="93"/>
      <c r="V34" s="93"/>
      <c r="W34" s="105"/>
      <c r="X34" s="105"/>
      <c r="Y34" s="105">
        <v>0</v>
      </c>
      <c r="Z34" s="105">
        <f>$Z$4</f>
        <v>47942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6.5" thickBot="1" x14ac:dyDescent="0.3">
      <c r="A35" s="512"/>
      <c r="B35" s="513"/>
      <c r="C35" s="514"/>
      <c r="D35" s="514"/>
      <c r="E35" s="526"/>
      <c r="F35" s="525"/>
      <c r="G35" s="517"/>
      <c r="H35" s="518"/>
      <c r="I35" s="518"/>
      <c r="J35" s="160" t="e">
        <f t="shared" si="0"/>
        <v>#DIV/0!</v>
      </c>
      <c r="K35" s="518"/>
      <c r="L35" s="519"/>
      <c r="M35" s="520"/>
      <c r="N35" s="521"/>
      <c r="O35" s="522"/>
      <c r="P35" s="751"/>
      <c r="Q35" s="524"/>
      <c r="R35" s="520"/>
      <c r="S35" s="524" t="e">
        <f>VLOOKUP(B35,Table1[],21,FALSE)</f>
        <v>#N/A</v>
      </c>
      <c r="T35" s="93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6.5" thickBot="1" x14ac:dyDescent="0.3">
      <c r="A36" s="512"/>
      <c r="B36" s="513"/>
      <c r="C36" s="514"/>
      <c r="D36" s="514"/>
      <c r="E36" s="527"/>
      <c r="F36" s="514"/>
      <c r="G36" s="517"/>
      <c r="H36" s="518"/>
      <c r="I36" s="518"/>
      <c r="J36" s="160" t="e">
        <f t="shared" si="0"/>
        <v>#DIV/0!</v>
      </c>
      <c r="K36" s="518"/>
      <c r="L36" s="519"/>
      <c r="M36" s="520"/>
      <c r="N36" s="521"/>
      <c r="O36" s="522"/>
      <c r="P36" s="751"/>
      <c r="Q36" s="524"/>
      <c r="R36" s="520"/>
      <c r="S36" s="524" t="e">
        <f>VLOOKUP(B36,Table1[],21,FALSE)</f>
        <v>#N/A</v>
      </c>
      <c r="T36" s="93"/>
      <c r="U36" s="93"/>
      <c r="V36" s="93"/>
      <c r="W36" s="121" t="s">
        <v>80</v>
      </c>
      <c r="X36" s="122" t="s">
        <v>118</v>
      </c>
      <c r="Y36" s="113"/>
      <c r="Z36" s="113"/>
      <c r="AA36" s="113"/>
      <c r="AB36" s="113"/>
      <c r="AC36" s="113"/>
      <c r="AD36" s="114"/>
      <c r="AE36" s="88" t="s">
        <v>175</v>
      </c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67" ht="16.5" thickBot="1" x14ac:dyDescent="0.3">
      <c r="A37" s="512"/>
      <c r="B37" s="513"/>
      <c r="C37" s="514"/>
      <c r="D37" s="514"/>
      <c r="E37" s="526"/>
      <c r="F37" s="525"/>
      <c r="G37" s="517"/>
      <c r="H37" s="518"/>
      <c r="I37" s="518"/>
      <c r="J37" s="160" t="e">
        <f t="shared" si="0"/>
        <v>#DIV/0!</v>
      </c>
      <c r="K37" s="518"/>
      <c r="L37" s="519"/>
      <c r="M37" s="520"/>
      <c r="N37" s="521"/>
      <c r="O37" s="522"/>
      <c r="P37" s="751"/>
      <c r="Q37" s="524"/>
      <c r="R37" s="520"/>
      <c r="S37" s="524" t="e">
        <f>VLOOKUP(B37,Table1[],21,FALSE)</f>
        <v>#N/A</v>
      </c>
      <c r="T37" s="93"/>
      <c r="U37" s="93"/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67" ht="16.5" thickBot="1" x14ac:dyDescent="0.3">
      <c r="A38" s="512"/>
      <c r="B38" s="513"/>
      <c r="C38" s="514"/>
      <c r="D38" s="514"/>
      <c r="E38" s="527"/>
      <c r="F38" s="528"/>
      <c r="G38" s="517"/>
      <c r="H38" s="518"/>
      <c r="I38" s="518"/>
      <c r="J38" s="160" t="e">
        <f t="shared" si="0"/>
        <v>#DIV/0!</v>
      </c>
      <c r="K38" s="518"/>
      <c r="L38" s="519"/>
      <c r="M38" s="520"/>
      <c r="N38" s="521"/>
      <c r="O38" s="522"/>
      <c r="P38" s="751"/>
      <c r="Q38" s="524"/>
      <c r="R38" s="520"/>
      <c r="S38" s="524" t="e">
        <f>VLOOKUP(B38,Table1[],21,FALSE)</f>
        <v>#N/A</v>
      </c>
      <c r="T38" s="93"/>
      <c r="U38" s="93"/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176</v>
      </c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67" ht="16.5" thickBot="1" x14ac:dyDescent="0.3">
      <c r="A39" s="512"/>
      <c r="B39" s="513"/>
      <c r="C39" s="514"/>
      <c r="D39" s="514"/>
      <c r="E39" s="515"/>
      <c r="F39" s="525"/>
      <c r="G39" s="517"/>
      <c r="H39" s="518"/>
      <c r="I39" s="518"/>
      <c r="J39" s="160" t="e">
        <f t="shared" si="0"/>
        <v>#DIV/0!</v>
      </c>
      <c r="K39" s="518"/>
      <c r="L39" s="519"/>
      <c r="M39" s="520"/>
      <c r="N39" s="521"/>
      <c r="O39" s="522"/>
      <c r="P39" s="751"/>
      <c r="Q39" s="524"/>
      <c r="R39" s="520"/>
      <c r="S39" s="524" t="e">
        <f>VLOOKUP(B39,Table1[],21,FALSE)</f>
        <v>#N/A</v>
      </c>
      <c r="T39" s="93"/>
      <c r="U39" s="93"/>
      <c r="V39" s="93"/>
      <c r="W39" s="123"/>
      <c r="X39" s="124"/>
      <c r="Y39" s="125"/>
      <c r="Z39" s="239">
        <f>$Z$4</f>
        <v>47942</v>
      </c>
      <c r="AA39" s="119">
        <f>IFERROR(Y39/Z39,0)</f>
        <v>0</v>
      </c>
      <c r="AB39" s="256">
        <f>IFERROR(X39/Z39,0)</f>
        <v>0</v>
      </c>
      <c r="AC39" s="119">
        <f>IFERROR(Y39/X39,0)</f>
        <v>0</v>
      </c>
      <c r="AD39" s="120">
        <f>IFERROR(X39/W39,0)</f>
        <v>0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67" ht="15.75" x14ac:dyDescent="0.25">
      <c r="A40" s="512"/>
      <c r="B40" s="513"/>
      <c r="C40" s="514"/>
      <c r="D40" s="514"/>
      <c r="E40" s="515"/>
      <c r="F40" s="525"/>
      <c r="G40" s="517"/>
      <c r="H40" s="518"/>
      <c r="I40" s="518"/>
      <c r="J40" s="160" t="e">
        <f t="shared" si="0"/>
        <v>#DIV/0!</v>
      </c>
      <c r="K40" s="518"/>
      <c r="L40" s="519"/>
      <c r="M40" s="520"/>
      <c r="N40" s="521"/>
      <c r="O40" s="522"/>
      <c r="P40" s="751"/>
      <c r="Q40" s="524"/>
      <c r="R40" s="520"/>
      <c r="S40" s="524" t="e">
        <f>VLOOKUP(B40,Table1[],21,FALSE)</f>
        <v>#N/A</v>
      </c>
      <c r="T40" s="93"/>
      <c r="U40" s="93"/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</row>
    <row r="41" spans="1:67" ht="15.75" x14ac:dyDescent="0.25">
      <c r="A41" s="512"/>
      <c r="B41" s="513"/>
      <c r="C41" s="514"/>
      <c r="D41" s="514"/>
      <c r="E41" s="527"/>
      <c r="F41" s="528"/>
      <c r="G41" s="517"/>
      <c r="H41" s="518"/>
      <c r="I41" s="518"/>
      <c r="J41" s="160" t="e">
        <f t="shared" si="0"/>
        <v>#DIV/0!</v>
      </c>
      <c r="K41" s="518"/>
      <c r="L41" s="519"/>
      <c r="M41" s="520"/>
      <c r="N41" s="521"/>
      <c r="O41" s="522"/>
      <c r="P41" s="751"/>
      <c r="Q41" s="524"/>
      <c r="R41" s="520"/>
      <c r="S41" s="524" t="e">
        <f>VLOOKUP(B41,Table1[],21,FALSE)</f>
        <v>#N/A</v>
      </c>
      <c r="T41" s="93"/>
      <c r="U41" s="93"/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</row>
    <row r="42" spans="1:67" ht="15.75" x14ac:dyDescent="0.25">
      <c r="A42" s="512"/>
      <c r="B42" s="513"/>
      <c r="C42" s="514"/>
      <c r="D42" s="514"/>
      <c r="E42" s="527"/>
      <c r="F42" s="528"/>
      <c r="G42" s="517"/>
      <c r="H42" s="518"/>
      <c r="I42" s="518"/>
      <c r="J42" s="160" t="e">
        <f t="shared" si="0"/>
        <v>#DIV/0!</v>
      </c>
      <c r="K42" s="518"/>
      <c r="L42" s="519"/>
      <c r="M42" s="520"/>
      <c r="N42" s="521"/>
      <c r="O42" s="522"/>
      <c r="P42" s="751"/>
      <c r="Q42" s="524"/>
      <c r="R42" s="520"/>
      <c r="S42" s="524" t="e">
        <f>VLOOKUP(B42,Table1[],21,FALSE)</f>
        <v>#N/A</v>
      </c>
      <c r="T42" s="93"/>
      <c r="U42" s="93"/>
      <c r="V42" s="93"/>
      <c r="W42" s="89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</row>
    <row r="43" spans="1:67" ht="15.75" x14ac:dyDescent="0.25">
      <c r="A43" s="512"/>
      <c r="B43" s="513"/>
      <c r="C43" s="514"/>
      <c r="D43" s="514"/>
      <c r="E43" s="536"/>
      <c r="F43" s="517"/>
      <c r="G43" s="517"/>
      <c r="H43" s="518"/>
      <c r="I43" s="518"/>
      <c r="J43" s="160" t="e">
        <f t="shared" si="0"/>
        <v>#DIV/0!</v>
      </c>
      <c r="K43" s="518"/>
      <c r="L43" s="519"/>
      <c r="M43" s="520"/>
      <c r="N43" s="521"/>
      <c r="O43" s="522"/>
      <c r="P43" s="751"/>
      <c r="Q43" s="524"/>
      <c r="R43" s="520"/>
      <c r="S43" s="524" t="e">
        <f>VLOOKUP(B43,Table1[],21,FALSE)</f>
        <v>#N/A</v>
      </c>
      <c r="T43" s="216"/>
      <c r="U43" s="93"/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</row>
    <row r="44" spans="1:67" ht="15.75" x14ac:dyDescent="0.25">
      <c r="A44" s="512"/>
      <c r="B44" s="513"/>
      <c r="C44" s="514"/>
      <c r="D44" s="514"/>
      <c r="E44" s="536"/>
      <c r="F44" s="517"/>
      <c r="G44" s="517"/>
      <c r="H44" s="518"/>
      <c r="I44" s="518"/>
      <c r="J44" s="160" t="e">
        <f t="shared" si="0"/>
        <v>#DIV/0!</v>
      </c>
      <c r="K44" s="518"/>
      <c r="L44" s="519"/>
      <c r="M44" s="520"/>
      <c r="N44" s="521"/>
      <c r="O44" s="522"/>
      <c r="P44" s="751"/>
      <c r="Q44" s="524"/>
      <c r="R44" s="520"/>
      <c r="S44" s="524" t="e">
        <f>VLOOKUP(B44,Table1[],21,FALSE)</f>
        <v>#N/A</v>
      </c>
      <c r="T44" s="93"/>
      <c r="U44" s="93"/>
      <c r="V44" s="93"/>
      <c r="W44" s="89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</row>
    <row r="45" spans="1:67" ht="15.75" x14ac:dyDescent="0.25">
      <c r="A45" s="529"/>
      <c r="B45" s="530"/>
      <c r="C45" s="531"/>
      <c r="D45" s="514"/>
      <c r="E45" s="608"/>
      <c r="F45" s="609"/>
      <c r="G45" s="517"/>
      <c r="H45" s="518"/>
      <c r="I45" s="518"/>
      <c r="J45" s="160" t="e">
        <f t="shared" si="0"/>
        <v>#DIV/0!</v>
      </c>
      <c r="K45" s="532"/>
      <c r="L45" s="519"/>
      <c r="M45" s="523"/>
      <c r="N45" s="533"/>
      <c r="O45" s="534"/>
      <c r="P45" s="752"/>
      <c r="Q45" s="535"/>
      <c r="R45" s="520"/>
      <c r="S45" s="524" t="e">
        <f>VLOOKUP(B45,Table1[],21,FALSE)</f>
        <v>#N/A</v>
      </c>
      <c r="T45" s="93"/>
      <c r="U45" s="93"/>
      <c r="V45" s="93"/>
      <c r="W45" s="89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</row>
    <row r="46" spans="1:67" ht="15.75" x14ac:dyDescent="0.25">
      <c r="A46" s="537"/>
      <c r="B46" s="513"/>
      <c r="C46" s="514"/>
      <c r="D46" s="514"/>
      <c r="E46" s="527"/>
      <c r="F46" s="528"/>
      <c r="G46" s="517"/>
      <c r="H46" s="518"/>
      <c r="I46" s="518"/>
      <c r="J46" s="160" t="e">
        <f t="shared" si="0"/>
        <v>#DIV/0!</v>
      </c>
      <c r="K46" s="518"/>
      <c r="L46" s="519"/>
      <c r="M46" s="520"/>
      <c r="N46" s="521"/>
      <c r="O46" s="522"/>
      <c r="P46" s="751"/>
      <c r="Q46" s="524"/>
      <c r="R46" s="520"/>
      <c r="S46" s="524" t="e">
        <f>VLOOKUP(B46,Table1[],21,FALSE)</f>
        <v>#N/A</v>
      </c>
      <c r="T46" s="93"/>
      <c r="U46" s="93"/>
      <c r="V46" s="93"/>
      <c r="W46" s="89"/>
      <c r="X46" s="88"/>
      <c r="Y46" s="88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BL46" s="138"/>
    </row>
    <row r="47" spans="1:67" ht="15.75" x14ac:dyDescent="0.25">
      <c r="A47" s="512"/>
      <c r="B47" s="513"/>
      <c r="C47" s="514"/>
      <c r="D47" s="514"/>
      <c r="E47" s="536"/>
      <c r="F47" s="517"/>
      <c r="G47" s="517"/>
      <c r="H47" s="518"/>
      <c r="I47" s="518"/>
      <c r="J47" s="160" t="e">
        <f t="shared" si="0"/>
        <v>#DIV/0!</v>
      </c>
      <c r="K47" s="518"/>
      <c r="L47" s="519"/>
      <c r="M47" s="520"/>
      <c r="N47" s="521"/>
      <c r="O47" s="522"/>
      <c r="P47" s="751"/>
      <c r="Q47" s="524"/>
      <c r="R47" s="520"/>
      <c r="S47" s="524" t="e">
        <f>VLOOKUP(B47,Table1[],21,FALSE)</f>
        <v>#N/A</v>
      </c>
      <c r="T47" s="93"/>
      <c r="U47" s="93"/>
      <c r="V47" s="93"/>
      <c r="W47" s="89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</row>
    <row r="48" spans="1:67" ht="15.75" x14ac:dyDescent="0.25">
      <c r="A48" s="512"/>
      <c r="B48" s="513"/>
      <c r="C48" s="514"/>
      <c r="D48" s="514"/>
      <c r="E48" s="536"/>
      <c r="F48" s="517"/>
      <c r="G48" s="517"/>
      <c r="H48" s="518"/>
      <c r="I48" s="518"/>
      <c r="J48" s="160" t="e">
        <f t="shared" si="0"/>
        <v>#DIV/0!</v>
      </c>
      <c r="K48" s="518"/>
      <c r="L48" s="519"/>
      <c r="M48" s="520"/>
      <c r="N48" s="521"/>
      <c r="O48" s="522"/>
      <c r="P48" s="751"/>
      <c r="Q48" s="524"/>
      <c r="R48" s="520"/>
      <c r="S48" s="524" t="e">
        <f>VLOOKUP(B48,Table1[],21,FALSE)</f>
        <v>#N/A</v>
      </c>
      <c r="T48" s="93"/>
      <c r="U48" s="93"/>
      <c r="V48" s="93"/>
      <c r="W48" s="89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</row>
    <row r="49" spans="1:46" ht="15.75" x14ac:dyDescent="0.25">
      <c r="A49" s="512"/>
      <c r="B49" s="513"/>
      <c r="C49" s="514"/>
      <c r="D49" s="514"/>
      <c r="E49" s="536"/>
      <c r="F49" s="517"/>
      <c r="G49" s="517"/>
      <c r="H49" s="518"/>
      <c r="I49" s="518"/>
      <c r="J49" s="160" t="e">
        <f t="shared" si="0"/>
        <v>#DIV/0!</v>
      </c>
      <c r="K49" s="518"/>
      <c r="L49" s="519"/>
      <c r="M49" s="520"/>
      <c r="N49" s="521"/>
      <c r="O49" s="522"/>
      <c r="P49" s="751"/>
      <c r="Q49" s="524"/>
      <c r="R49" s="520"/>
      <c r="S49" s="524" t="e">
        <f>VLOOKUP(B49,Table1[],21,FALSE)</f>
        <v>#N/A</v>
      </c>
      <c r="T49" s="93"/>
      <c r="U49" s="93"/>
      <c r="V49" s="93"/>
      <c r="W49" s="89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15.75" x14ac:dyDescent="0.25">
      <c r="A50" s="512"/>
      <c r="B50" s="513"/>
      <c r="C50" s="514"/>
      <c r="D50" s="514"/>
      <c r="E50" s="536"/>
      <c r="F50" s="517"/>
      <c r="G50" s="517"/>
      <c r="H50" s="518"/>
      <c r="I50" s="518"/>
      <c r="J50" s="160" t="e">
        <f t="shared" si="0"/>
        <v>#DIV/0!</v>
      </c>
      <c r="K50" s="518"/>
      <c r="L50" s="519"/>
      <c r="M50" s="520"/>
      <c r="N50" s="521"/>
      <c r="O50" s="522"/>
      <c r="P50" s="751"/>
      <c r="Q50" s="524"/>
      <c r="R50" s="520"/>
      <c r="S50" s="524" t="e">
        <f>VLOOKUP(B50,Table1[],21,FALSE)</f>
        <v>#N/A</v>
      </c>
      <c r="T50" s="93"/>
      <c r="U50" s="93"/>
      <c r="V50" s="93"/>
      <c r="W50" s="89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</row>
    <row r="51" spans="1:46" ht="15.75" x14ac:dyDescent="0.25">
      <c r="A51" s="512"/>
      <c r="B51" s="513"/>
      <c r="C51" s="514"/>
      <c r="D51" s="514"/>
      <c r="E51" s="527"/>
      <c r="F51" s="528"/>
      <c r="G51" s="517"/>
      <c r="H51" s="518"/>
      <c r="I51" s="518"/>
      <c r="J51" s="160" t="e">
        <f t="shared" si="0"/>
        <v>#DIV/0!</v>
      </c>
      <c r="K51" s="518"/>
      <c r="L51" s="519"/>
      <c r="M51" s="520"/>
      <c r="N51" s="521"/>
      <c r="O51" s="522"/>
      <c r="P51" s="751"/>
      <c r="Q51" s="524"/>
      <c r="R51" s="520"/>
      <c r="S51" s="524" t="e">
        <f>VLOOKUP(B51,Table1[],21,FALSE)</f>
        <v>#N/A</v>
      </c>
      <c r="T51" s="93"/>
      <c r="U51" s="93"/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</row>
    <row r="52" spans="1:46" ht="15.75" x14ac:dyDescent="0.25">
      <c r="A52" s="537"/>
      <c r="B52" s="538"/>
      <c r="C52" s="514"/>
      <c r="D52" s="514"/>
      <c r="E52" s="528"/>
      <c r="F52" s="528"/>
      <c r="G52" s="517"/>
      <c r="H52" s="518"/>
      <c r="I52" s="518"/>
      <c r="J52" s="160" t="e">
        <f t="shared" si="0"/>
        <v>#DIV/0!</v>
      </c>
      <c r="K52" s="539"/>
      <c r="L52" s="519"/>
      <c r="M52" s="520"/>
      <c r="N52" s="521"/>
      <c r="O52" s="522"/>
      <c r="P52" s="751"/>
      <c r="Q52" s="524"/>
      <c r="R52" s="520"/>
      <c r="S52" s="524" t="e">
        <f>VLOOKUP(B52,Table1[],21,FALSE)</f>
        <v>#N/A</v>
      </c>
      <c r="T52" s="93"/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ht="15.75" x14ac:dyDescent="0.25">
      <c r="A53" s="512"/>
      <c r="B53" s="513"/>
      <c r="C53" s="514"/>
      <c r="D53" s="514"/>
      <c r="E53" s="536"/>
      <c r="F53" s="517"/>
      <c r="G53" s="517"/>
      <c r="H53" s="518"/>
      <c r="I53" s="518"/>
      <c r="J53" s="160" t="e">
        <f t="shared" si="0"/>
        <v>#DIV/0!</v>
      </c>
      <c r="K53" s="518"/>
      <c r="L53" s="519"/>
      <c r="M53" s="520"/>
      <c r="N53" s="521"/>
      <c r="O53" s="522"/>
      <c r="P53" s="751"/>
      <c r="Q53" s="524"/>
      <c r="R53" s="520"/>
      <c r="S53" s="524" t="e">
        <f>VLOOKUP(B53,Table1[],21,FALSE)</f>
        <v>#N/A</v>
      </c>
      <c r="T53" s="93"/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</row>
    <row r="54" spans="1:46" ht="15.75" x14ac:dyDescent="0.25">
      <c r="A54" s="537"/>
      <c r="B54" s="538"/>
      <c r="C54" s="514"/>
      <c r="D54" s="514"/>
      <c r="E54" s="536"/>
      <c r="F54" s="517"/>
      <c r="G54" s="517"/>
      <c r="H54" s="518"/>
      <c r="I54" s="518"/>
      <c r="J54" s="160" t="e">
        <f t="shared" si="0"/>
        <v>#DIV/0!</v>
      </c>
      <c r="K54" s="539"/>
      <c r="L54" s="519"/>
      <c r="M54" s="520"/>
      <c r="N54" s="521"/>
      <c r="O54" s="522"/>
      <c r="P54" s="751"/>
      <c r="Q54" s="524"/>
      <c r="R54" s="520"/>
      <c r="S54" s="524" t="e">
        <f>VLOOKUP(B54,Table1[],21,FALSE)</f>
        <v>#N/A</v>
      </c>
      <c r="T54" s="93"/>
      <c r="W54" s="89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</row>
    <row r="55" spans="1:46" ht="15.75" x14ac:dyDescent="0.25">
      <c r="A55" s="512"/>
      <c r="B55" s="513"/>
      <c r="C55" s="514"/>
      <c r="D55" s="514"/>
      <c r="E55" s="536"/>
      <c r="F55" s="517"/>
      <c r="G55" s="517"/>
      <c r="H55" s="518"/>
      <c r="I55" s="518"/>
      <c r="J55" s="160" t="e">
        <f t="shared" si="0"/>
        <v>#DIV/0!</v>
      </c>
      <c r="K55" s="518"/>
      <c r="L55" s="519"/>
      <c r="M55" s="520"/>
      <c r="N55" s="521"/>
      <c r="O55" s="522"/>
      <c r="P55" s="751"/>
      <c r="Q55" s="524"/>
      <c r="R55" s="520"/>
      <c r="S55" s="524" t="e">
        <f>VLOOKUP(B55,Table1[],21,FALSE)</f>
        <v>#N/A</v>
      </c>
      <c r="T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</row>
    <row r="56" spans="1:46" ht="15.75" x14ac:dyDescent="0.25">
      <c r="A56" s="512"/>
      <c r="B56" s="513"/>
      <c r="C56" s="514"/>
      <c r="D56" s="514"/>
      <c r="E56" s="536"/>
      <c r="F56" s="517"/>
      <c r="G56" s="517"/>
      <c r="H56" s="518"/>
      <c r="I56" s="518"/>
      <c r="J56" s="160" t="e">
        <f t="shared" si="0"/>
        <v>#DIV/0!</v>
      </c>
      <c r="K56" s="518"/>
      <c r="L56" s="519"/>
      <c r="M56" s="520"/>
      <c r="N56" s="521"/>
      <c r="O56" s="522"/>
      <c r="P56" s="751"/>
      <c r="Q56" s="524"/>
      <c r="R56" s="520"/>
      <c r="S56" s="524" t="e">
        <f>VLOOKUP(B56,Table1[],21,FALSE)</f>
        <v>#N/A</v>
      </c>
      <c r="T56" s="93"/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</row>
    <row r="57" spans="1:46" ht="15.75" x14ac:dyDescent="0.25">
      <c r="A57" s="512"/>
      <c r="B57" s="513"/>
      <c r="C57" s="514"/>
      <c r="D57" s="514"/>
      <c r="E57" s="527"/>
      <c r="F57" s="528"/>
      <c r="G57" s="517"/>
      <c r="H57" s="518"/>
      <c r="I57" s="518"/>
      <c r="J57" s="160" t="e">
        <f t="shared" si="0"/>
        <v>#DIV/0!</v>
      </c>
      <c r="K57" s="518"/>
      <c r="L57" s="519"/>
      <c r="M57" s="520"/>
      <c r="N57" s="521"/>
      <c r="O57" s="522"/>
      <c r="P57" s="751"/>
      <c r="Q57" s="524"/>
      <c r="R57" s="520"/>
      <c r="S57" s="524" t="e">
        <f>VLOOKUP(B57,Table1[],21,FALSE)</f>
        <v>#N/A</v>
      </c>
      <c r="T57" s="93"/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</row>
    <row r="58" spans="1:46" ht="15.75" x14ac:dyDescent="0.25">
      <c r="A58" s="512"/>
      <c r="B58" s="513"/>
      <c r="C58" s="514"/>
      <c r="D58" s="514"/>
      <c r="E58" s="527"/>
      <c r="F58" s="528"/>
      <c r="G58" s="517"/>
      <c r="H58" s="518"/>
      <c r="I58" s="518"/>
      <c r="J58" s="160" t="e">
        <f t="shared" si="0"/>
        <v>#DIV/0!</v>
      </c>
      <c r="K58" s="518"/>
      <c r="L58" s="519"/>
      <c r="M58" s="520"/>
      <c r="N58" s="521"/>
      <c r="O58" s="522"/>
      <c r="P58" s="751"/>
      <c r="Q58" s="524"/>
      <c r="R58" s="520"/>
      <c r="S58" s="524" t="e">
        <f>VLOOKUP(B58,Table1[],21,FALSE)</f>
        <v>#N/A</v>
      </c>
      <c r="T58" s="93"/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</row>
    <row r="59" spans="1:46" ht="15.75" x14ac:dyDescent="0.25">
      <c r="A59" s="537"/>
      <c r="B59" s="513"/>
      <c r="C59" s="514"/>
      <c r="D59" s="514"/>
      <c r="E59" s="527"/>
      <c r="F59" s="528"/>
      <c r="G59" s="517"/>
      <c r="H59" s="518"/>
      <c r="I59" s="518"/>
      <c r="J59" s="160" t="e">
        <f t="shared" si="0"/>
        <v>#DIV/0!</v>
      </c>
      <c r="K59" s="518"/>
      <c r="L59" s="519"/>
      <c r="M59" s="520"/>
      <c r="N59" s="521"/>
      <c r="O59" s="522"/>
      <c r="P59" s="751"/>
      <c r="Q59" s="524"/>
      <c r="R59" s="520"/>
      <c r="S59" s="524" t="e">
        <f>VLOOKUP(B59,Table1[],21,FALSE)</f>
        <v>#N/A</v>
      </c>
      <c r="T59" s="93"/>
      <c r="W59" s="89"/>
      <c r="X59" s="88"/>
      <c r="Y59" s="88"/>
      <c r="Z59" s="88"/>
      <c r="AA59" s="88"/>
      <c r="AB59" s="88"/>
      <c r="AC59" s="88"/>
      <c r="AD59" s="88"/>
      <c r="AE59" s="88"/>
      <c r="AG59" s="92"/>
      <c r="AJ59" s="92"/>
      <c r="AK59" s="88"/>
      <c r="AL59" s="88"/>
      <c r="AM59" s="88"/>
      <c r="AN59" s="88"/>
      <c r="AO59" s="88"/>
      <c r="AP59" s="88"/>
      <c r="AQ59" s="88"/>
      <c r="AR59" s="88"/>
      <c r="AS59" s="88"/>
      <c r="AT59" s="88"/>
    </row>
    <row r="60" spans="1:46" ht="15.75" x14ac:dyDescent="0.25">
      <c r="A60" s="512"/>
      <c r="B60" s="513"/>
      <c r="C60" s="514"/>
      <c r="D60" s="514"/>
      <c r="E60" s="536"/>
      <c r="F60" s="517"/>
      <c r="G60" s="517"/>
      <c r="H60" s="518"/>
      <c r="I60" s="518"/>
      <c r="J60" s="160" t="e">
        <f t="shared" si="0"/>
        <v>#DIV/0!</v>
      </c>
      <c r="K60" s="518"/>
      <c r="L60" s="519"/>
      <c r="M60" s="520"/>
      <c r="N60" s="521"/>
      <c r="O60" s="522"/>
      <c r="P60" s="751"/>
      <c r="Q60" s="524"/>
      <c r="R60" s="520"/>
      <c r="S60" s="524" t="e">
        <f>VLOOKUP(B60,Table1[],21,FALSE)</f>
        <v>#N/A</v>
      </c>
      <c r="T60" s="93"/>
      <c r="W60" s="89"/>
      <c r="X60" s="88"/>
      <c r="Y60" s="88"/>
      <c r="Z60" s="88"/>
      <c r="AA60" s="88"/>
      <c r="AB60" s="88"/>
      <c r="AC60" s="88"/>
      <c r="AD60" s="88"/>
      <c r="AE60" s="88"/>
      <c r="AG60" s="92"/>
      <c r="AJ60" s="92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ht="15.75" x14ac:dyDescent="0.25">
      <c r="A61" s="537"/>
      <c r="B61" s="538"/>
      <c r="C61" s="514"/>
      <c r="D61" s="514"/>
      <c r="E61" s="517"/>
      <c r="F61" s="517"/>
      <c r="G61" s="517"/>
      <c r="H61" s="518"/>
      <c r="I61" s="518"/>
      <c r="J61" s="160" t="e">
        <f t="shared" si="0"/>
        <v>#DIV/0!</v>
      </c>
      <c r="K61" s="539"/>
      <c r="L61" s="519"/>
      <c r="M61" s="520"/>
      <c r="N61" s="521"/>
      <c r="O61" s="522"/>
      <c r="P61" s="751"/>
      <c r="Q61" s="524"/>
      <c r="R61" s="520"/>
      <c r="S61" s="524" t="e">
        <f>VLOOKUP(B61,Table1[],21,FALSE)</f>
        <v>#N/A</v>
      </c>
      <c r="T61" s="93"/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</row>
    <row r="62" spans="1:46" ht="15.75" x14ac:dyDescent="0.25">
      <c r="A62" s="537"/>
      <c r="B62" s="538"/>
      <c r="C62" s="514"/>
      <c r="D62" s="514"/>
      <c r="E62" s="528"/>
      <c r="F62" s="528"/>
      <c r="G62" s="517"/>
      <c r="H62" s="518"/>
      <c r="I62" s="518"/>
      <c r="J62" s="160" t="e">
        <f t="shared" si="0"/>
        <v>#DIV/0!</v>
      </c>
      <c r="K62" s="539"/>
      <c r="L62" s="519"/>
      <c r="M62" s="520"/>
      <c r="N62" s="521"/>
      <c r="O62" s="522"/>
      <c r="P62" s="751"/>
      <c r="Q62" s="524"/>
      <c r="R62" s="520"/>
      <c r="S62" s="524" t="e">
        <f>VLOOKUP(B62,Table1[],21,FALSE)</f>
        <v>#N/A</v>
      </c>
      <c r="T62" s="93"/>
      <c r="W62" s="89"/>
      <c r="X62" s="88"/>
      <c r="Y62" s="88"/>
      <c r="Z62" s="88"/>
      <c r="AA62" s="88"/>
      <c r="AB62" s="88"/>
      <c r="AC62" s="88"/>
      <c r="AD62" s="88"/>
      <c r="AE62" s="88"/>
      <c r="AG62" s="92"/>
      <c r="AJ62" s="92"/>
      <c r="AK62" s="88"/>
      <c r="AL62" s="88"/>
      <c r="AM62" s="88"/>
      <c r="AN62" s="88"/>
      <c r="AO62" s="88"/>
      <c r="AP62" s="88"/>
      <c r="AQ62" s="88"/>
      <c r="AR62" s="88"/>
      <c r="AS62" s="88"/>
      <c r="AT62" s="88"/>
    </row>
    <row r="63" spans="1:46" ht="15.75" x14ac:dyDescent="0.25">
      <c r="A63" s="512"/>
      <c r="B63" s="513"/>
      <c r="C63" s="514"/>
      <c r="D63" s="514"/>
      <c r="E63" s="527"/>
      <c r="F63" s="528"/>
      <c r="G63" s="517"/>
      <c r="H63" s="518"/>
      <c r="I63" s="518"/>
      <c r="J63" s="160" t="e">
        <f t="shared" si="0"/>
        <v>#DIV/0!</v>
      </c>
      <c r="K63" s="518"/>
      <c r="L63" s="519"/>
      <c r="M63" s="520"/>
      <c r="N63" s="521"/>
      <c r="O63" s="522"/>
      <c r="P63" s="751"/>
      <c r="Q63" s="524"/>
      <c r="R63" s="520"/>
      <c r="S63" s="524" t="e">
        <f>VLOOKUP(B63,Table1[],21,FALSE)</f>
        <v>#N/A</v>
      </c>
      <c r="T63" s="93"/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</row>
    <row r="64" spans="1:46" ht="15.75" x14ac:dyDescent="0.25">
      <c r="A64" s="512"/>
      <c r="B64" s="513"/>
      <c r="C64" s="514"/>
      <c r="D64" s="514"/>
      <c r="E64" s="536"/>
      <c r="F64" s="517"/>
      <c r="G64" s="517"/>
      <c r="H64" s="518"/>
      <c r="I64" s="518"/>
      <c r="J64" s="160" t="e">
        <f t="shared" si="0"/>
        <v>#DIV/0!</v>
      </c>
      <c r="K64" s="518"/>
      <c r="L64" s="519"/>
      <c r="M64" s="520"/>
      <c r="N64" s="521"/>
      <c r="O64" s="522"/>
      <c r="P64" s="751"/>
      <c r="Q64" s="524"/>
      <c r="R64" s="520"/>
      <c r="S64" s="524" t="e">
        <f>VLOOKUP(B64,Table1[],21,FALSE)</f>
        <v>#N/A</v>
      </c>
      <c r="T64" s="93"/>
      <c r="W64" s="89"/>
      <c r="X64" s="88"/>
      <c r="Y64" s="88"/>
      <c r="Z64" s="88"/>
      <c r="AA64" s="88"/>
      <c r="AB64" s="88"/>
      <c r="AC64" s="88"/>
      <c r="AD64" s="88"/>
      <c r="AE64" s="88"/>
      <c r="AG64" s="92"/>
      <c r="AJ64" s="92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46" ht="15.75" x14ac:dyDescent="0.25">
      <c r="A65" s="512"/>
      <c r="B65" s="513"/>
      <c r="C65" s="514"/>
      <c r="D65" s="514"/>
      <c r="E65" s="536"/>
      <c r="F65" s="517"/>
      <c r="G65" s="517"/>
      <c r="H65" s="518"/>
      <c r="I65" s="518"/>
      <c r="J65" s="160" t="e">
        <f t="shared" si="0"/>
        <v>#DIV/0!</v>
      </c>
      <c r="K65" s="518"/>
      <c r="L65" s="519"/>
      <c r="M65" s="520"/>
      <c r="N65" s="521"/>
      <c r="O65" s="522"/>
      <c r="P65" s="751"/>
      <c r="Q65" s="524"/>
      <c r="R65" s="520"/>
      <c r="S65" s="524" t="e">
        <f>VLOOKUP(B65,Table1[],21,FALSE)</f>
        <v>#N/A</v>
      </c>
      <c r="T65" s="93"/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</row>
    <row r="66" spans="1:46" ht="15.75" x14ac:dyDescent="0.25">
      <c r="A66" s="512"/>
      <c r="B66" s="513"/>
      <c r="C66" s="514"/>
      <c r="D66" s="514"/>
      <c r="E66" s="527"/>
      <c r="F66" s="517"/>
      <c r="G66" s="517"/>
      <c r="H66" s="518"/>
      <c r="I66" s="518"/>
      <c r="J66" s="160" t="e">
        <f t="shared" si="0"/>
        <v>#DIV/0!</v>
      </c>
      <c r="K66" s="518"/>
      <c r="L66" s="519"/>
      <c r="M66" s="520"/>
      <c r="N66" s="521"/>
      <c r="O66" s="522"/>
      <c r="P66" s="751"/>
      <c r="Q66" s="524"/>
      <c r="R66" s="520"/>
      <c r="S66" s="524" t="e">
        <f>VLOOKUP(B66,Table1[],21,FALSE)</f>
        <v>#N/A</v>
      </c>
      <c r="T66" s="93"/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</row>
    <row r="67" spans="1:46" ht="15.75" x14ac:dyDescent="0.25">
      <c r="A67" s="512"/>
      <c r="B67" s="513"/>
      <c r="C67" s="514"/>
      <c r="D67" s="514"/>
      <c r="E67" s="536"/>
      <c r="F67" s="517"/>
      <c r="G67" s="517"/>
      <c r="H67" s="518"/>
      <c r="I67" s="518"/>
      <c r="J67" s="160" t="e">
        <f t="shared" si="0"/>
        <v>#DIV/0!</v>
      </c>
      <c r="K67" s="518"/>
      <c r="L67" s="519"/>
      <c r="M67" s="520"/>
      <c r="N67" s="521"/>
      <c r="O67" s="522"/>
      <c r="P67" s="751"/>
      <c r="Q67" s="524"/>
      <c r="R67" s="520"/>
      <c r="S67" s="524" t="e">
        <f>VLOOKUP(B67,Table1[],21,FALSE)</f>
        <v>#N/A</v>
      </c>
      <c r="W67" s="89"/>
      <c r="X67" s="88"/>
      <c r="Y67" s="88"/>
      <c r="Z67" s="88"/>
      <c r="AA67" s="88"/>
      <c r="AB67" s="88"/>
      <c r="AC67" s="88"/>
      <c r="AD67" s="88"/>
      <c r="AE67" s="88"/>
      <c r="AG67" s="92"/>
      <c r="AJ67" s="92"/>
      <c r="AK67" s="88"/>
      <c r="AL67" s="88"/>
      <c r="AM67" s="88"/>
      <c r="AN67" s="88"/>
      <c r="AO67" s="88"/>
      <c r="AP67" s="88"/>
      <c r="AQ67" s="88"/>
      <c r="AR67" s="88"/>
      <c r="AS67" s="88"/>
      <c r="AT67" s="88"/>
    </row>
    <row r="68" spans="1:46" ht="15.75" x14ac:dyDescent="0.25">
      <c r="A68" s="512"/>
      <c r="B68" s="513"/>
      <c r="C68" s="514"/>
      <c r="D68" s="514"/>
      <c r="E68" s="536"/>
      <c r="F68" s="517"/>
      <c r="G68" s="517"/>
      <c r="H68" s="518"/>
      <c r="I68" s="518"/>
      <c r="J68" s="160" t="e">
        <f t="shared" si="0"/>
        <v>#DIV/0!</v>
      </c>
      <c r="K68" s="518"/>
      <c r="L68" s="519"/>
      <c r="M68" s="520"/>
      <c r="N68" s="521"/>
      <c r="O68" s="522"/>
      <c r="P68" s="751"/>
      <c r="Q68" s="524"/>
      <c r="R68" s="520"/>
      <c r="S68" s="524" t="e">
        <f>VLOOKUP(B68,Table1[],21,FALSE)</f>
        <v>#N/A</v>
      </c>
      <c r="T68" s="93"/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</row>
    <row r="69" spans="1:46" ht="15.75" x14ac:dyDescent="0.25">
      <c r="A69" s="512"/>
      <c r="B69" s="513"/>
      <c r="C69" s="514"/>
      <c r="D69" s="514"/>
      <c r="E69" s="536"/>
      <c r="F69" s="517"/>
      <c r="G69" s="517"/>
      <c r="H69" s="518"/>
      <c r="I69" s="518"/>
      <c r="J69" s="160" t="e">
        <f t="shared" si="0"/>
        <v>#DIV/0!</v>
      </c>
      <c r="K69" s="518"/>
      <c r="L69" s="519"/>
      <c r="M69" s="520"/>
      <c r="N69" s="521"/>
      <c r="O69" s="522"/>
      <c r="P69" s="751"/>
      <c r="Q69" s="524"/>
      <c r="R69" s="520"/>
      <c r="S69" s="524" t="e">
        <f>VLOOKUP(B69,Table1[],21,FALSE)</f>
        <v>#N/A</v>
      </c>
      <c r="T69" s="93"/>
      <c r="W69" s="89"/>
      <c r="X69" s="88"/>
      <c r="Y69" s="88"/>
      <c r="Z69" s="88"/>
      <c r="AA69" s="88"/>
      <c r="AB69" s="88"/>
      <c r="AC69" s="88"/>
      <c r="AD69" s="88"/>
      <c r="AE69" s="88"/>
      <c r="AG69" s="92"/>
      <c r="AJ69" s="92"/>
      <c r="AK69" s="88"/>
      <c r="AL69" s="88"/>
      <c r="AM69" s="88"/>
      <c r="AN69" s="88"/>
      <c r="AO69" s="88"/>
      <c r="AP69" s="88"/>
      <c r="AQ69" s="88"/>
      <c r="AR69" s="88"/>
      <c r="AS69" s="88"/>
      <c r="AT69" s="88"/>
    </row>
    <row r="70" spans="1:46" ht="15.75" x14ac:dyDescent="0.25">
      <c r="A70" s="512"/>
      <c r="B70" s="513"/>
      <c r="C70" s="514"/>
      <c r="D70" s="514"/>
      <c r="E70" s="536"/>
      <c r="F70" s="517"/>
      <c r="G70" s="517"/>
      <c r="H70" s="518"/>
      <c r="I70" s="518"/>
      <c r="J70" s="160" t="e">
        <f t="shared" si="0"/>
        <v>#DIV/0!</v>
      </c>
      <c r="K70" s="518"/>
      <c r="L70" s="519"/>
      <c r="M70" s="520"/>
      <c r="N70" s="521"/>
      <c r="O70" s="522"/>
      <c r="P70" s="751"/>
      <c r="Q70" s="524"/>
      <c r="R70" s="520"/>
      <c r="S70" s="524" t="e">
        <f>VLOOKUP(B70,Table1[],21,FALSE)</f>
        <v>#N/A</v>
      </c>
      <c r="T70" s="93"/>
      <c r="W70" s="89"/>
      <c r="X70" s="88"/>
      <c r="Y70" s="88"/>
      <c r="Z70" s="88"/>
      <c r="AA70" s="88"/>
      <c r="AB70" s="88"/>
      <c r="AC70" s="88"/>
      <c r="AD70" s="88"/>
      <c r="AE70" s="88"/>
      <c r="AG70" s="92"/>
      <c r="AJ70" s="92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46" ht="15.75" x14ac:dyDescent="0.25">
      <c r="A71" s="512"/>
      <c r="B71" s="513"/>
      <c r="C71" s="514"/>
      <c r="D71" s="514"/>
      <c r="E71" s="536"/>
      <c r="F71" s="517"/>
      <c r="G71" s="517"/>
      <c r="H71" s="518"/>
      <c r="I71" s="518"/>
      <c r="J71" s="160" t="e">
        <f t="shared" ref="J71:J83" si="1">L71/K71</f>
        <v>#DIV/0!</v>
      </c>
      <c r="K71" s="518"/>
      <c r="L71" s="519"/>
      <c r="M71" s="520"/>
      <c r="N71" s="521"/>
      <c r="O71" s="522"/>
      <c r="P71" s="751"/>
      <c r="Q71" s="524"/>
      <c r="R71" s="520"/>
      <c r="S71" s="524" t="e">
        <f>VLOOKUP(B71,Table1[],21,FALSE)</f>
        <v>#N/A</v>
      </c>
      <c r="T71" s="93"/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46" ht="15.75" x14ac:dyDescent="0.25">
      <c r="A72" s="512"/>
      <c r="B72" s="513"/>
      <c r="C72" s="514"/>
      <c r="D72" s="514"/>
      <c r="E72" s="536"/>
      <c r="F72" s="517"/>
      <c r="G72" s="517"/>
      <c r="H72" s="518"/>
      <c r="I72" s="518"/>
      <c r="J72" s="160" t="e">
        <f t="shared" si="1"/>
        <v>#DIV/0!</v>
      </c>
      <c r="K72" s="518"/>
      <c r="L72" s="519"/>
      <c r="M72" s="520"/>
      <c r="N72" s="521"/>
      <c r="O72" s="522"/>
      <c r="P72" s="751"/>
      <c r="Q72" s="524"/>
      <c r="R72" s="520"/>
      <c r="S72" s="524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46" ht="15.75" x14ac:dyDescent="0.25">
      <c r="A73" s="537"/>
      <c r="B73" s="538"/>
      <c r="C73" s="514"/>
      <c r="D73" s="514"/>
      <c r="E73" s="517"/>
      <c r="F73" s="517"/>
      <c r="G73" s="517"/>
      <c r="H73" s="518"/>
      <c r="I73" s="518"/>
      <c r="J73" s="160" t="e">
        <f t="shared" si="1"/>
        <v>#DIV/0!</v>
      </c>
      <c r="K73" s="539"/>
      <c r="L73" s="519"/>
      <c r="M73" s="520"/>
      <c r="N73" s="521"/>
      <c r="O73" s="522"/>
      <c r="P73" s="751"/>
      <c r="Q73" s="524"/>
      <c r="R73" s="520"/>
      <c r="S73" s="524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</row>
    <row r="74" spans="1:46" ht="15.75" x14ac:dyDescent="0.25">
      <c r="A74" s="537"/>
      <c r="B74" s="538"/>
      <c r="C74" s="514"/>
      <c r="D74" s="514"/>
      <c r="E74" s="517"/>
      <c r="F74" s="517"/>
      <c r="G74" s="517"/>
      <c r="H74" s="518"/>
      <c r="I74" s="518"/>
      <c r="J74" s="160" t="e">
        <f t="shared" si="1"/>
        <v>#DIV/0!</v>
      </c>
      <c r="K74" s="539"/>
      <c r="L74" s="519"/>
      <c r="M74" s="520"/>
      <c r="N74" s="521"/>
      <c r="O74" s="522"/>
      <c r="P74" s="751"/>
      <c r="Q74" s="524"/>
      <c r="R74" s="520"/>
      <c r="S74" s="524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</row>
    <row r="75" spans="1:46" ht="15.75" x14ac:dyDescent="0.25">
      <c r="A75" s="537"/>
      <c r="B75" s="538"/>
      <c r="C75" s="514"/>
      <c r="D75" s="514"/>
      <c r="E75" s="517"/>
      <c r="F75" s="517"/>
      <c r="G75" s="517"/>
      <c r="H75" s="518"/>
      <c r="I75" s="518"/>
      <c r="J75" s="160" t="e">
        <f t="shared" si="1"/>
        <v>#DIV/0!</v>
      </c>
      <c r="K75" s="539"/>
      <c r="L75" s="519"/>
      <c r="M75" s="520"/>
      <c r="N75" s="521"/>
      <c r="O75" s="522"/>
      <c r="P75" s="751"/>
      <c r="Q75" s="524"/>
      <c r="R75" s="520"/>
      <c r="S75" s="524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46" ht="15.75" x14ac:dyDescent="0.25">
      <c r="A76" s="537"/>
      <c r="B76" s="538"/>
      <c r="C76" s="514"/>
      <c r="D76" s="514"/>
      <c r="E76" s="517"/>
      <c r="F76" s="517"/>
      <c r="G76" s="517"/>
      <c r="H76" s="518"/>
      <c r="I76" s="518"/>
      <c r="J76" s="160" t="e">
        <f t="shared" si="1"/>
        <v>#DIV/0!</v>
      </c>
      <c r="K76" s="539"/>
      <c r="L76" s="519"/>
      <c r="M76" s="520"/>
      <c r="N76" s="521"/>
      <c r="O76" s="522"/>
      <c r="P76" s="751"/>
      <c r="Q76" s="524"/>
      <c r="R76" s="520"/>
      <c r="S76" s="524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46" ht="15.75" x14ac:dyDescent="0.25">
      <c r="A77" s="537"/>
      <c r="B77" s="538"/>
      <c r="C77" s="514"/>
      <c r="D77" s="514"/>
      <c r="E77" s="517"/>
      <c r="F77" s="517"/>
      <c r="G77" s="517"/>
      <c r="H77" s="518"/>
      <c r="I77" s="518"/>
      <c r="J77" s="160" t="e">
        <f t="shared" si="1"/>
        <v>#DIV/0!</v>
      </c>
      <c r="K77" s="539"/>
      <c r="L77" s="519"/>
      <c r="M77" s="520"/>
      <c r="N77" s="521"/>
      <c r="O77" s="522"/>
      <c r="P77" s="751"/>
      <c r="Q77" s="524"/>
      <c r="R77" s="520"/>
      <c r="S77" s="524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46" ht="15.75" x14ac:dyDescent="0.25">
      <c r="A78" s="537"/>
      <c r="B78" s="538"/>
      <c r="C78" s="514"/>
      <c r="D78" s="514"/>
      <c r="E78" s="517"/>
      <c r="F78" s="517"/>
      <c r="G78" s="517"/>
      <c r="H78" s="518"/>
      <c r="I78" s="518"/>
      <c r="J78" s="160" t="e">
        <f t="shared" si="1"/>
        <v>#DIV/0!</v>
      </c>
      <c r="K78" s="539"/>
      <c r="L78" s="519"/>
      <c r="M78" s="520"/>
      <c r="N78" s="521"/>
      <c r="O78" s="522"/>
      <c r="P78" s="751"/>
      <c r="Q78" s="524"/>
      <c r="R78" s="520"/>
      <c r="S78" s="524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46" ht="15.75" x14ac:dyDescent="0.25">
      <c r="A79" s="537"/>
      <c r="B79" s="538"/>
      <c r="C79" s="514"/>
      <c r="D79" s="514"/>
      <c r="E79" s="517"/>
      <c r="F79" s="517"/>
      <c r="G79" s="517"/>
      <c r="H79" s="518"/>
      <c r="I79" s="518"/>
      <c r="J79" s="160" t="e">
        <f t="shared" si="1"/>
        <v>#DIV/0!</v>
      </c>
      <c r="K79" s="539"/>
      <c r="L79" s="519"/>
      <c r="M79" s="520"/>
      <c r="N79" s="521"/>
      <c r="O79" s="522"/>
      <c r="P79" s="751"/>
      <c r="Q79" s="524"/>
      <c r="R79" s="520"/>
      <c r="S79" s="524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46" ht="15.75" x14ac:dyDescent="0.25">
      <c r="A80" s="537"/>
      <c r="B80" s="538"/>
      <c r="C80" s="514"/>
      <c r="D80" s="514"/>
      <c r="E80" s="517"/>
      <c r="F80" s="517"/>
      <c r="G80" s="517"/>
      <c r="H80" s="518"/>
      <c r="I80" s="518"/>
      <c r="J80" s="160" t="e">
        <f t="shared" si="1"/>
        <v>#DIV/0!</v>
      </c>
      <c r="K80" s="539"/>
      <c r="L80" s="519"/>
      <c r="M80" s="520"/>
      <c r="N80" s="521"/>
      <c r="O80" s="522"/>
      <c r="P80" s="751"/>
      <c r="Q80" s="524"/>
      <c r="R80" s="520"/>
      <c r="S80" s="524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75" x14ac:dyDescent="0.25">
      <c r="A81" s="537"/>
      <c r="B81" s="538"/>
      <c r="C81" s="514"/>
      <c r="D81" s="514"/>
      <c r="E81" s="517"/>
      <c r="F81" s="517"/>
      <c r="G81" s="517"/>
      <c r="H81" s="518"/>
      <c r="I81" s="518"/>
      <c r="J81" s="160" t="e">
        <f t="shared" si="1"/>
        <v>#DIV/0!</v>
      </c>
      <c r="K81" s="539"/>
      <c r="L81" s="519"/>
      <c r="M81" s="520"/>
      <c r="N81" s="521"/>
      <c r="O81" s="522"/>
      <c r="P81" s="751"/>
      <c r="Q81" s="524"/>
      <c r="R81" s="520"/>
      <c r="S81" s="524" t="e">
        <f>VLOOKUP(B81,Table1[],21,FALSE)</f>
        <v>#N/A</v>
      </c>
      <c r="T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75" x14ac:dyDescent="0.25">
      <c r="A82" s="581"/>
      <c r="B82" s="582"/>
      <c r="C82" s="583"/>
      <c r="D82" s="583"/>
      <c r="E82" s="584"/>
      <c r="F82" s="584"/>
      <c r="G82" s="584"/>
      <c r="H82" s="585"/>
      <c r="I82" s="585"/>
      <c r="J82" s="160" t="e">
        <f t="shared" si="1"/>
        <v>#DIV/0!</v>
      </c>
      <c r="K82" s="586"/>
      <c r="L82" s="587"/>
      <c r="M82" s="588"/>
      <c r="N82" s="589"/>
      <c r="O82" s="590"/>
      <c r="P82" s="753"/>
      <c r="Q82" s="591"/>
      <c r="R82" s="588"/>
      <c r="S82" s="591" t="e">
        <f>VLOOKUP(B82,Table1[],21,FALSE)</f>
        <v>#N/A</v>
      </c>
      <c r="T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75" x14ac:dyDescent="0.25">
      <c r="A83" s="595"/>
      <c r="B83" s="596"/>
      <c r="C83" s="597"/>
      <c r="D83" s="597"/>
      <c r="E83" s="598"/>
      <c r="F83" s="598"/>
      <c r="G83" s="598"/>
      <c r="H83" s="599"/>
      <c r="I83" s="599"/>
      <c r="J83" s="160" t="e">
        <f t="shared" si="1"/>
        <v>#DIV/0!</v>
      </c>
      <c r="K83" s="600"/>
      <c r="L83" s="601"/>
      <c r="M83" s="602"/>
      <c r="N83" s="603"/>
      <c r="O83" s="604"/>
      <c r="P83" s="751"/>
      <c r="Q83" s="605"/>
      <c r="R83" s="602"/>
      <c r="S83" s="605" t="e">
        <f>VLOOKUP(B83,Table1[],21,FALSE)</f>
        <v>#N/A</v>
      </c>
      <c r="T83" s="93"/>
      <c r="U83" s="137"/>
      <c r="V83" s="105"/>
      <c r="AB83" s="88"/>
      <c r="AC83" s="88"/>
      <c r="AD83" s="88"/>
      <c r="AE83" s="88"/>
      <c r="AG83" s="92"/>
      <c r="AJ83" s="92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75" x14ac:dyDescent="0.25">
      <c r="A84" s="592"/>
      <c r="B84" s="593"/>
      <c r="C84" s="163"/>
      <c r="D84" s="163" t="s">
        <v>128</v>
      </c>
      <c r="E84" s="159"/>
      <c r="F84" s="159"/>
      <c r="G84" s="159">
        <f t="shared" ref="G84:G115" si="2">F84-E84</f>
        <v>0</v>
      </c>
      <c r="H84" s="160">
        <f t="shared" ref="H84:H115" si="3">HOUR(G84)</f>
        <v>0</v>
      </c>
      <c r="I84" s="160">
        <f t="shared" ref="I84:I115" si="4">MINUTE(G84)</f>
        <v>0</v>
      </c>
      <c r="J84" s="160" t="e">
        <f t="shared" ref="J84:J115" si="5">L84/K84</f>
        <v>#DIV/0!</v>
      </c>
      <c r="K84" s="594"/>
      <c r="L84" s="436">
        <f t="shared" ref="L84:L115" si="6">((60*H84)+I84)*K84</f>
        <v>0</v>
      </c>
      <c r="M84" s="165"/>
      <c r="N84" s="166"/>
      <c r="O84" s="167"/>
      <c r="P84" s="743"/>
      <c r="Q84" s="168"/>
      <c r="R84" s="165"/>
      <c r="S84" s="168" t="e">
        <f>VLOOKUP(B84,Table1[],21,FALSE)</f>
        <v>#N/A</v>
      </c>
      <c r="T84" s="93"/>
      <c r="W84" s="89"/>
      <c r="X84" s="88"/>
      <c r="Y84" s="88"/>
      <c r="Z84" s="88"/>
      <c r="AA84" s="88"/>
      <c r="AB84" s="88"/>
      <c r="AC84" s="88"/>
      <c r="AD84" s="88"/>
      <c r="AE84" s="88"/>
      <c r="AG84" s="92"/>
      <c r="AJ84" s="92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75" x14ac:dyDescent="0.25">
      <c r="A85" s="154"/>
      <c r="B85" s="139"/>
      <c r="C85" s="96"/>
      <c r="D85" s="96" t="s">
        <v>128</v>
      </c>
      <c r="E85" s="98"/>
      <c r="F85" s="98"/>
      <c r="G85" s="98">
        <f t="shared" si="2"/>
        <v>0</v>
      </c>
      <c r="H85" s="132">
        <f t="shared" si="3"/>
        <v>0</v>
      </c>
      <c r="I85" s="132">
        <f t="shared" si="4"/>
        <v>0</v>
      </c>
      <c r="J85" s="132" t="e">
        <f t="shared" si="5"/>
        <v>#DIV/0!</v>
      </c>
      <c r="K85" s="135"/>
      <c r="L85" s="147">
        <f t="shared" si="6"/>
        <v>0</v>
      </c>
      <c r="M85" s="99"/>
      <c r="N85" s="151"/>
      <c r="O85" s="133"/>
      <c r="P85" s="744"/>
      <c r="Q85" s="97"/>
      <c r="R85" s="99"/>
      <c r="S85" s="97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174"/>
      <c r="AG85" s="175"/>
      <c r="AH85" s="176"/>
      <c r="AI85" s="174"/>
      <c r="AJ85" s="175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75" x14ac:dyDescent="0.25">
      <c r="A86" s="154"/>
      <c r="B86" s="139"/>
      <c r="C86" s="96"/>
      <c r="D86" s="96" t="s">
        <v>128</v>
      </c>
      <c r="E86" s="98"/>
      <c r="F86" s="98"/>
      <c r="G86" s="98">
        <f t="shared" si="2"/>
        <v>0</v>
      </c>
      <c r="H86" s="132">
        <f t="shared" si="3"/>
        <v>0</v>
      </c>
      <c r="I86" s="132">
        <f t="shared" si="4"/>
        <v>0</v>
      </c>
      <c r="J86" s="132" t="e">
        <f t="shared" si="5"/>
        <v>#DIV/0!</v>
      </c>
      <c r="K86" s="135"/>
      <c r="L86" s="147">
        <f t="shared" si="6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75" x14ac:dyDescent="0.25">
      <c r="A87" s="154"/>
      <c r="B87" s="139"/>
      <c r="C87" s="96"/>
      <c r="D87" s="96" t="s">
        <v>128</v>
      </c>
      <c r="E87" s="98"/>
      <c r="F87" s="98"/>
      <c r="G87" s="98">
        <f t="shared" si="2"/>
        <v>0</v>
      </c>
      <c r="H87" s="132">
        <f t="shared" si="3"/>
        <v>0</v>
      </c>
      <c r="I87" s="132">
        <f t="shared" si="4"/>
        <v>0</v>
      </c>
      <c r="J87" s="132" t="e">
        <f t="shared" si="5"/>
        <v>#DIV/0!</v>
      </c>
      <c r="K87" s="135"/>
      <c r="L87" s="147">
        <f t="shared" si="6"/>
        <v>0</v>
      </c>
      <c r="M87" s="99"/>
      <c r="N87" s="151"/>
      <c r="O87" s="133"/>
      <c r="P87" s="744"/>
      <c r="Q87" s="97"/>
      <c r="R87" s="99"/>
      <c r="S87" s="97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75" x14ac:dyDescent="0.25">
      <c r="A88" s="154"/>
      <c r="B88" s="139"/>
      <c r="C88" s="96"/>
      <c r="D88" s="96" t="s">
        <v>128</v>
      </c>
      <c r="E88" s="98"/>
      <c r="F88" s="98"/>
      <c r="G88" s="98">
        <f t="shared" si="2"/>
        <v>0</v>
      </c>
      <c r="H88" s="132">
        <f t="shared" si="3"/>
        <v>0</v>
      </c>
      <c r="I88" s="132">
        <f t="shared" si="4"/>
        <v>0</v>
      </c>
      <c r="J88" s="132" t="e">
        <f t="shared" si="5"/>
        <v>#DIV/0!</v>
      </c>
      <c r="K88" s="135"/>
      <c r="L88" s="147">
        <f t="shared" si="6"/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75" x14ac:dyDescent="0.25">
      <c r="A89" s="154"/>
      <c r="B89" s="139"/>
      <c r="C89" s="96"/>
      <c r="D89" s="96" t="s">
        <v>128</v>
      </c>
      <c r="E89" s="98"/>
      <c r="F89" s="98"/>
      <c r="G89" s="98">
        <f t="shared" si="2"/>
        <v>0</v>
      </c>
      <c r="H89" s="132">
        <f t="shared" si="3"/>
        <v>0</v>
      </c>
      <c r="I89" s="132">
        <f t="shared" si="4"/>
        <v>0</v>
      </c>
      <c r="J89" s="132" t="e">
        <f t="shared" si="5"/>
        <v>#DIV/0!</v>
      </c>
      <c r="K89" s="135"/>
      <c r="L89" s="147">
        <f t="shared" si="6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75" x14ac:dyDescent="0.25">
      <c r="A90" s="154"/>
      <c r="B90" s="139"/>
      <c r="C90" s="96"/>
      <c r="D90" s="96" t="s">
        <v>128</v>
      </c>
      <c r="E90" s="98"/>
      <c r="F90" s="98"/>
      <c r="G90" s="98">
        <f t="shared" si="2"/>
        <v>0</v>
      </c>
      <c r="H90" s="132">
        <f t="shared" si="3"/>
        <v>0</v>
      </c>
      <c r="I90" s="132">
        <f t="shared" si="4"/>
        <v>0</v>
      </c>
      <c r="J90" s="132" t="e">
        <f t="shared" si="5"/>
        <v>#DIV/0!</v>
      </c>
      <c r="K90" s="135"/>
      <c r="L90" s="147">
        <f t="shared" si="6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106"/>
      <c r="X90" s="106"/>
      <c r="Y90" s="106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75" x14ac:dyDescent="0.25">
      <c r="A91" s="154"/>
      <c r="B91" s="139"/>
      <c r="C91" s="96"/>
      <c r="D91" s="96" t="s">
        <v>128</v>
      </c>
      <c r="E91" s="98"/>
      <c r="F91" s="98"/>
      <c r="G91" s="98">
        <f t="shared" si="2"/>
        <v>0</v>
      </c>
      <c r="H91" s="132">
        <f t="shared" si="3"/>
        <v>0</v>
      </c>
      <c r="I91" s="132">
        <f t="shared" si="4"/>
        <v>0</v>
      </c>
      <c r="J91" s="132" t="e">
        <f t="shared" si="5"/>
        <v>#DIV/0!</v>
      </c>
      <c r="K91" s="135"/>
      <c r="L91" s="147">
        <f t="shared" si="6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106"/>
      <c r="X91" s="106"/>
      <c r="Y91" s="106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75" x14ac:dyDescent="0.25">
      <c r="A92" s="154"/>
      <c r="B92" s="139"/>
      <c r="C92" s="96"/>
      <c r="D92" s="96" t="s">
        <v>128</v>
      </c>
      <c r="E92" s="98"/>
      <c r="F92" s="98"/>
      <c r="G92" s="98">
        <f t="shared" si="2"/>
        <v>0</v>
      </c>
      <c r="H92" s="132">
        <f t="shared" si="3"/>
        <v>0</v>
      </c>
      <c r="I92" s="132">
        <f t="shared" si="4"/>
        <v>0</v>
      </c>
      <c r="J92" s="132" t="e">
        <f t="shared" si="5"/>
        <v>#DIV/0!</v>
      </c>
      <c r="K92" s="135"/>
      <c r="L92" s="147">
        <f t="shared" si="6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106"/>
      <c r="X92" s="106"/>
      <c r="Y92" s="106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75" x14ac:dyDescent="0.25">
      <c r="A93" s="154"/>
      <c r="B93" s="139"/>
      <c r="C93" s="96"/>
      <c r="D93" s="96" t="s">
        <v>128</v>
      </c>
      <c r="E93" s="98"/>
      <c r="F93" s="98"/>
      <c r="G93" s="98">
        <f t="shared" si="2"/>
        <v>0</v>
      </c>
      <c r="H93" s="132">
        <f t="shared" si="3"/>
        <v>0</v>
      </c>
      <c r="I93" s="132">
        <f t="shared" si="4"/>
        <v>0</v>
      </c>
      <c r="J93" s="132" t="e">
        <f t="shared" si="5"/>
        <v>#DIV/0!</v>
      </c>
      <c r="K93" s="135"/>
      <c r="L93" s="147">
        <f t="shared" si="6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106"/>
      <c r="X93" s="106"/>
      <c r="Y93" s="106"/>
      <c r="Z93" s="88"/>
      <c r="AA93" s="88"/>
      <c r="AB93" s="88"/>
      <c r="AC93" s="88"/>
      <c r="AD93" s="88"/>
      <c r="AE93" s="88"/>
      <c r="AF93" s="174"/>
      <c r="AG93" s="175"/>
      <c r="AH93" s="174"/>
      <c r="AI93" s="174"/>
      <c r="AJ93" s="175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75" x14ac:dyDescent="0.25">
      <c r="A94" s="154"/>
      <c r="B94" s="139"/>
      <c r="C94" s="96"/>
      <c r="D94" s="96" t="s">
        <v>128</v>
      </c>
      <c r="E94" s="98"/>
      <c r="F94" s="98"/>
      <c r="G94" s="98">
        <f t="shared" si="2"/>
        <v>0</v>
      </c>
      <c r="H94" s="132">
        <f t="shared" si="3"/>
        <v>0</v>
      </c>
      <c r="I94" s="132">
        <f t="shared" si="4"/>
        <v>0</v>
      </c>
      <c r="J94" s="132" t="e">
        <f t="shared" si="5"/>
        <v>#DIV/0!</v>
      </c>
      <c r="K94" s="135"/>
      <c r="L94" s="147">
        <f t="shared" si="6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106"/>
      <c r="X94" s="106"/>
      <c r="Y94" s="106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75" x14ac:dyDescent="0.25">
      <c r="A95" s="154"/>
      <c r="B95" s="139"/>
      <c r="C95" s="96"/>
      <c r="D95" s="96" t="s">
        <v>128</v>
      </c>
      <c r="E95" s="98"/>
      <c r="F95" s="98"/>
      <c r="G95" s="98">
        <f t="shared" si="2"/>
        <v>0</v>
      </c>
      <c r="H95" s="132">
        <f t="shared" si="3"/>
        <v>0</v>
      </c>
      <c r="I95" s="132">
        <f t="shared" si="4"/>
        <v>0</v>
      </c>
      <c r="J95" s="132" t="e">
        <f t="shared" si="5"/>
        <v>#DIV/0!</v>
      </c>
      <c r="K95" s="135"/>
      <c r="L95" s="147">
        <f t="shared" si="6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106"/>
      <c r="X95" s="106"/>
      <c r="Y95" s="106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75" x14ac:dyDescent="0.25">
      <c r="A96" s="154"/>
      <c r="B96" s="139"/>
      <c r="C96" s="96"/>
      <c r="D96" s="96" t="s">
        <v>128</v>
      </c>
      <c r="E96" s="98"/>
      <c r="F96" s="98"/>
      <c r="G96" s="98">
        <f t="shared" si="2"/>
        <v>0</v>
      </c>
      <c r="H96" s="132">
        <f t="shared" si="3"/>
        <v>0</v>
      </c>
      <c r="I96" s="132">
        <f t="shared" si="4"/>
        <v>0</v>
      </c>
      <c r="J96" s="132" t="e">
        <f t="shared" si="5"/>
        <v>#DIV/0!</v>
      </c>
      <c r="K96" s="135"/>
      <c r="L96" s="147">
        <f t="shared" si="6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174"/>
      <c r="AG96" s="175"/>
      <c r="AH96" s="174"/>
      <c r="AI96" s="174"/>
      <c r="AJ96" s="175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75" x14ac:dyDescent="0.25">
      <c r="A97" s="154"/>
      <c r="B97" s="139"/>
      <c r="C97" s="96"/>
      <c r="D97" s="96" t="s">
        <v>128</v>
      </c>
      <c r="E97" s="98"/>
      <c r="F97" s="98"/>
      <c r="G97" s="98">
        <f t="shared" si="2"/>
        <v>0</v>
      </c>
      <c r="H97" s="132">
        <f t="shared" si="3"/>
        <v>0</v>
      </c>
      <c r="I97" s="132">
        <f t="shared" si="4"/>
        <v>0</v>
      </c>
      <c r="J97" s="132" t="e">
        <f t="shared" si="5"/>
        <v>#DIV/0!</v>
      </c>
      <c r="K97" s="135"/>
      <c r="L97" s="147">
        <f t="shared" si="6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75" x14ac:dyDescent="0.25">
      <c r="A98" s="154"/>
      <c r="B98" s="139"/>
      <c r="C98" s="96"/>
      <c r="D98" s="96" t="s">
        <v>128</v>
      </c>
      <c r="E98" s="98"/>
      <c r="F98" s="98"/>
      <c r="G98" s="98">
        <f t="shared" si="2"/>
        <v>0</v>
      </c>
      <c r="H98" s="132">
        <f t="shared" si="3"/>
        <v>0</v>
      </c>
      <c r="I98" s="132">
        <f t="shared" si="4"/>
        <v>0</v>
      </c>
      <c r="J98" s="132" t="e">
        <f t="shared" si="5"/>
        <v>#DIV/0!</v>
      </c>
      <c r="K98" s="135"/>
      <c r="L98" s="147">
        <f t="shared" si="6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75" x14ac:dyDescent="0.25">
      <c r="A99" s="154"/>
      <c r="B99" s="139"/>
      <c r="C99" s="96"/>
      <c r="D99" s="96" t="s">
        <v>128</v>
      </c>
      <c r="E99" s="98"/>
      <c r="F99" s="98"/>
      <c r="G99" s="98">
        <f t="shared" si="2"/>
        <v>0</v>
      </c>
      <c r="H99" s="132">
        <f t="shared" si="3"/>
        <v>0</v>
      </c>
      <c r="I99" s="132">
        <f t="shared" si="4"/>
        <v>0</v>
      </c>
      <c r="J99" s="132" t="e">
        <f t="shared" si="5"/>
        <v>#DIV/0!</v>
      </c>
      <c r="K99" s="135"/>
      <c r="L99" s="147">
        <f t="shared" si="6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75" x14ac:dyDescent="0.25">
      <c r="A100" s="154"/>
      <c r="B100" s="139"/>
      <c r="C100" s="96"/>
      <c r="D100" s="96" t="s">
        <v>128</v>
      </c>
      <c r="E100" s="98"/>
      <c r="F100" s="98"/>
      <c r="G100" s="98">
        <f t="shared" si="2"/>
        <v>0</v>
      </c>
      <c r="H100" s="132">
        <f t="shared" si="3"/>
        <v>0</v>
      </c>
      <c r="I100" s="132">
        <f t="shared" si="4"/>
        <v>0</v>
      </c>
      <c r="J100" s="132" t="e">
        <f t="shared" si="5"/>
        <v>#DIV/0!</v>
      </c>
      <c r="K100" s="135"/>
      <c r="L100" s="147">
        <f t="shared" si="6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128</v>
      </c>
      <c r="E101" s="98"/>
      <c r="F101" s="98"/>
      <c r="G101" s="98">
        <f t="shared" si="2"/>
        <v>0</v>
      </c>
      <c r="H101" s="132">
        <f t="shared" si="3"/>
        <v>0</v>
      </c>
      <c r="I101" s="132">
        <f t="shared" si="4"/>
        <v>0</v>
      </c>
      <c r="J101" s="132" t="e">
        <f t="shared" si="5"/>
        <v>#DIV/0!</v>
      </c>
      <c r="K101" s="135"/>
      <c r="L101" s="147">
        <f t="shared" si="6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128</v>
      </c>
      <c r="E102" s="98"/>
      <c r="F102" s="98"/>
      <c r="G102" s="98">
        <f t="shared" si="2"/>
        <v>0</v>
      </c>
      <c r="H102" s="132">
        <f t="shared" si="3"/>
        <v>0</v>
      </c>
      <c r="I102" s="132">
        <f t="shared" si="4"/>
        <v>0</v>
      </c>
      <c r="J102" s="132" t="e">
        <f t="shared" si="5"/>
        <v>#DIV/0!</v>
      </c>
      <c r="K102" s="135"/>
      <c r="L102" s="147">
        <f t="shared" si="6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G102" s="92"/>
      <c r="AJ102" s="92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128</v>
      </c>
      <c r="E103" s="98"/>
      <c r="F103" s="98"/>
      <c r="G103" s="98">
        <f t="shared" si="2"/>
        <v>0</v>
      </c>
      <c r="H103" s="132">
        <f t="shared" si="3"/>
        <v>0</v>
      </c>
      <c r="I103" s="132">
        <f t="shared" si="4"/>
        <v>0</v>
      </c>
      <c r="J103" s="132" t="e">
        <f t="shared" si="5"/>
        <v>#DIV/0!</v>
      </c>
      <c r="K103" s="135"/>
      <c r="L103" s="147">
        <f t="shared" si="6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G103" s="92"/>
      <c r="AJ103" s="92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128</v>
      </c>
      <c r="E104" s="98"/>
      <c r="F104" s="98"/>
      <c r="G104" s="98">
        <f t="shared" si="2"/>
        <v>0</v>
      </c>
      <c r="H104" s="132">
        <f t="shared" si="3"/>
        <v>0</v>
      </c>
      <c r="I104" s="132">
        <f t="shared" si="4"/>
        <v>0</v>
      </c>
      <c r="J104" s="132" t="e">
        <f t="shared" si="5"/>
        <v>#DIV/0!</v>
      </c>
      <c r="K104" s="135"/>
      <c r="L104" s="147">
        <f t="shared" si="6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G104" s="92"/>
      <c r="AJ104" s="92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128</v>
      </c>
      <c r="E105" s="98"/>
      <c r="F105" s="98"/>
      <c r="G105" s="98">
        <f t="shared" si="2"/>
        <v>0</v>
      </c>
      <c r="H105" s="132">
        <f t="shared" si="3"/>
        <v>0</v>
      </c>
      <c r="I105" s="132">
        <f t="shared" si="4"/>
        <v>0</v>
      </c>
      <c r="J105" s="132" t="e">
        <f t="shared" si="5"/>
        <v>#DIV/0!</v>
      </c>
      <c r="K105" s="135"/>
      <c r="L105" s="147">
        <f t="shared" si="6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174"/>
      <c r="AG105" s="175"/>
      <c r="AH105" s="176"/>
      <c r="AI105" s="174"/>
      <c r="AJ105" s="175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128</v>
      </c>
      <c r="E106" s="98"/>
      <c r="F106" s="98"/>
      <c r="G106" s="98">
        <f t="shared" si="2"/>
        <v>0</v>
      </c>
      <c r="H106" s="132">
        <f t="shared" si="3"/>
        <v>0</v>
      </c>
      <c r="I106" s="132">
        <f t="shared" si="4"/>
        <v>0</v>
      </c>
      <c r="J106" s="132" t="e">
        <f t="shared" si="5"/>
        <v>#DIV/0!</v>
      </c>
      <c r="K106" s="135"/>
      <c r="L106" s="147">
        <f t="shared" si="6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128</v>
      </c>
      <c r="E107" s="98"/>
      <c r="F107" s="98"/>
      <c r="G107" s="98">
        <f t="shared" si="2"/>
        <v>0</v>
      </c>
      <c r="H107" s="132">
        <f t="shared" si="3"/>
        <v>0</v>
      </c>
      <c r="I107" s="132">
        <f t="shared" si="4"/>
        <v>0</v>
      </c>
      <c r="J107" s="132" t="e">
        <f t="shared" si="5"/>
        <v>#DIV/0!</v>
      </c>
      <c r="K107" s="135"/>
      <c r="L107" s="147">
        <f t="shared" si="6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128</v>
      </c>
      <c r="E108" s="98"/>
      <c r="F108" s="98"/>
      <c r="G108" s="98">
        <f t="shared" si="2"/>
        <v>0</v>
      </c>
      <c r="H108" s="132">
        <f t="shared" si="3"/>
        <v>0</v>
      </c>
      <c r="I108" s="132">
        <f t="shared" si="4"/>
        <v>0</v>
      </c>
      <c r="J108" s="132" t="e">
        <f t="shared" si="5"/>
        <v>#DIV/0!</v>
      </c>
      <c r="K108" s="135"/>
      <c r="L108" s="147">
        <f t="shared" si="6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128</v>
      </c>
      <c r="E109" s="98"/>
      <c r="F109" s="98"/>
      <c r="G109" s="98">
        <f t="shared" si="2"/>
        <v>0</v>
      </c>
      <c r="H109" s="132">
        <f t="shared" si="3"/>
        <v>0</v>
      </c>
      <c r="I109" s="132">
        <f t="shared" si="4"/>
        <v>0</v>
      </c>
      <c r="J109" s="132" t="e">
        <f t="shared" si="5"/>
        <v>#DIV/0!</v>
      </c>
      <c r="K109" s="135"/>
      <c r="L109" s="147">
        <f t="shared" si="6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128</v>
      </c>
      <c r="E110" s="98"/>
      <c r="F110" s="98"/>
      <c r="G110" s="98">
        <f t="shared" si="2"/>
        <v>0</v>
      </c>
      <c r="H110" s="132">
        <f t="shared" si="3"/>
        <v>0</v>
      </c>
      <c r="I110" s="132">
        <f t="shared" si="4"/>
        <v>0</v>
      </c>
      <c r="J110" s="132" t="e">
        <f t="shared" si="5"/>
        <v>#DIV/0!</v>
      </c>
      <c r="K110" s="135"/>
      <c r="L110" s="147">
        <f t="shared" si="6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128</v>
      </c>
      <c r="E111" s="98"/>
      <c r="F111" s="98"/>
      <c r="G111" s="98">
        <f t="shared" si="2"/>
        <v>0</v>
      </c>
      <c r="H111" s="132">
        <f t="shared" si="3"/>
        <v>0</v>
      </c>
      <c r="I111" s="132">
        <f t="shared" si="4"/>
        <v>0</v>
      </c>
      <c r="J111" s="132" t="e">
        <f t="shared" si="5"/>
        <v>#DIV/0!</v>
      </c>
      <c r="K111" s="135"/>
      <c r="L111" s="147">
        <f t="shared" si="6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128</v>
      </c>
      <c r="E112" s="98"/>
      <c r="F112" s="98"/>
      <c r="G112" s="98">
        <f t="shared" si="2"/>
        <v>0</v>
      </c>
      <c r="H112" s="132">
        <f t="shared" si="3"/>
        <v>0</v>
      </c>
      <c r="I112" s="132">
        <f t="shared" si="4"/>
        <v>0</v>
      </c>
      <c r="J112" s="132" t="e">
        <f t="shared" si="5"/>
        <v>#DIV/0!</v>
      </c>
      <c r="K112" s="135"/>
      <c r="L112" s="147">
        <f t="shared" si="6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128</v>
      </c>
      <c r="E113" s="98"/>
      <c r="F113" s="98"/>
      <c r="G113" s="98">
        <f t="shared" si="2"/>
        <v>0</v>
      </c>
      <c r="H113" s="132">
        <f t="shared" si="3"/>
        <v>0</v>
      </c>
      <c r="I113" s="132">
        <f t="shared" si="4"/>
        <v>0</v>
      </c>
      <c r="J113" s="132" t="e">
        <f t="shared" si="5"/>
        <v>#DIV/0!</v>
      </c>
      <c r="K113" s="135"/>
      <c r="L113" s="147">
        <f t="shared" si="6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128</v>
      </c>
      <c r="E114" s="98"/>
      <c r="F114" s="98"/>
      <c r="G114" s="98">
        <f t="shared" si="2"/>
        <v>0</v>
      </c>
      <c r="H114" s="132">
        <f t="shared" si="3"/>
        <v>0</v>
      </c>
      <c r="I114" s="132">
        <f t="shared" si="4"/>
        <v>0</v>
      </c>
      <c r="J114" s="132" t="e">
        <f t="shared" si="5"/>
        <v>#DIV/0!</v>
      </c>
      <c r="K114" s="135"/>
      <c r="L114" s="147">
        <f t="shared" si="6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128</v>
      </c>
      <c r="E115" s="98"/>
      <c r="F115" s="98"/>
      <c r="G115" s="98">
        <f t="shared" si="2"/>
        <v>0</v>
      </c>
      <c r="H115" s="132">
        <f t="shared" si="3"/>
        <v>0</v>
      </c>
      <c r="I115" s="132">
        <f t="shared" si="4"/>
        <v>0</v>
      </c>
      <c r="J115" s="132" t="e">
        <f t="shared" si="5"/>
        <v>#DIV/0!</v>
      </c>
      <c r="K115" s="135"/>
      <c r="L115" s="147">
        <f t="shared" si="6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128</v>
      </c>
      <c r="E116" s="98"/>
      <c r="F116" s="98"/>
      <c r="G116" s="98">
        <f t="shared" ref="G116:G147" si="7">F116-E116</f>
        <v>0</v>
      </c>
      <c r="H116" s="132">
        <f t="shared" ref="H116:H147" si="8">HOUR(G116)</f>
        <v>0</v>
      </c>
      <c r="I116" s="132">
        <f t="shared" ref="I116:I147" si="9">MINUTE(G116)</f>
        <v>0</v>
      </c>
      <c r="J116" s="132" t="e">
        <f t="shared" ref="J116:J147" si="10">L116/K116</f>
        <v>#DIV/0!</v>
      </c>
      <c r="K116" s="135"/>
      <c r="L116" s="147">
        <f t="shared" ref="L116:L147" si="11">((60*H116)+I116)*K116</f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128</v>
      </c>
      <c r="E117" s="98"/>
      <c r="F117" s="98"/>
      <c r="G117" s="98">
        <f t="shared" si="7"/>
        <v>0</v>
      </c>
      <c r="H117" s="132">
        <f t="shared" si="8"/>
        <v>0</v>
      </c>
      <c r="I117" s="132">
        <f t="shared" si="9"/>
        <v>0</v>
      </c>
      <c r="J117" s="132" t="e">
        <f t="shared" si="10"/>
        <v>#DIV/0!</v>
      </c>
      <c r="K117" s="135"/>
      <c r="L117" s="147">
        <f t="shared" si="11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128</v>
      </c>
      <c r="E118" s="98"/>
      <c r="F118" s="98"/>
      <c r="G118" s="98">
        <f t="shared" si="7"/>
        <v>0</v>
      </c>
      <c r="H118" s="132">
        <f t="shared" si="8"/>
        <v>0</v>
      </c>
      <c r="I118" s="132">
        <f t="shared" si="9"/>
        <v>0</v>
      </c>
      <c r="J118" s="132" t="e">
        <f t="shared" si="10"/>
        <v>#DIV/0!</v>
      </c>
      <c r="K118" s="97"/>
      <c r="L118" s="147">
        <f t="shared" si="11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128</v>
      </c>
      <c r="E119" s="98"/>
      <c r="F119" s="98"/>
      <c r="G119" s="98">
        <f t="shared" si="7"/>
        <v>0</v>
      </c>
      <c r="H119" s="132">
        <f t="shared" si="8"/>
        <v>0</v>
      </c>
      <c r="I119" s="132">
        <f t="shared" si="9"/>
        <v>0</v>
      </c>
      <c r="J119" s="132" t="e">
        <f t="shared" si="10"/>
        <v>#DIV/0!</v>
      </c>
      <c r="K119" s="97"/>
      <c r="L119" s="147">
        <f t="shared" si="11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128</v>
      </c>
      <c r="E120" s="98"/>
      <c r="F120" s="98"/>
      <c r="G120" s="98">
        <f t="shared" si="7"/>
        <v>0</v>
      </c>
      <c r="H120" s="132">
        <f t="shared" si="8"/>
        <v>0</v>
      </c>
      <c r="I120" s="132">
        <f t="shared" si="9"/>
        <v>0</v>
      </c>
      <c r="J120" s="132" t="e">
        <f t="shared" si="10"/>
        <v>#DIV/0!</v>
      </c>
      <c r="K120" s="97"/>
      <c r="L120" s="147">
        <f t="shared" si="11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128</v>
      </c>
      <c r="E121" s="98"/>
      <c r="F121" s="98"/>
      <c r="G121" s="98">
        <f t="shared" si="7"/>
        <v>0</v>
      </c>
      <c r="H121" s="132">
        <f t="shared" si="8"/>
        <v>0</v>
      </c>
      <c r="I121" s="132">
        <f t="shared" si="9"/>
        <v>0</v>
      </c>
      <c r="J121" s="132" t="e">
        <f t="shared" si="10"/>
        <v>#DIV/0!</v>
      </c>
      <c r="K121" s="97"/>
      <c r="L121" s="147">
        <f t="shared" si="11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128</v>
      </c>
      <c r="E122" s="98"/>
      <c r="F122" s="98"/>
      <c r="G122" s="98">
        <f t="shared" si="7"/>
        <v>0</v>
      </c>
      <c r="H122" s="132">
        <f t="shared" si="8"/>
        <v>0</v>
      </c>
      <c r="I122" s="132">
        <f t="shared" si="9"/>
        <v>0</v>
      </c>
      <c r="J122" s="132" t="e">
        <f t="shared" si="10"/>
        <v>#DIV/0!</v>
      </c>
      <c r="K122" s="97"/>
      <c r="L122" s="147">
        <f t="shared" si="11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128</v>
      </c>
      <c r="E123" s="98"/>
      <c r="F123" s="98"/>
      <c r="G123" s="98">
        <f t="shared" si="7"/>
        <v>0</v>
      </c>
      <c r="H123" s="132">
        <f t="shared" si="8"/>
        <v>0</v>
      </c>
      <c r="I123" s="132">
        <f t="shared" si="9"/>
        <v>0</v>
      </c>
      <c r="J123" s="132" t="e">
        <f t="shared" si="10"/>
        <v>#DIV/0!</v>
      </c>
      <c r="K123" s="97"/>
      <c r="L123" s="147">
        <f t="shared" si="11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128</v>
      </c>
      <c r="E124" s="98"/>
      <c r="F124" s="98"/>
      <c r="G124" s="98">
        <f t="shared" si="7"/>
        <v>0</v>
      </c>
      <c r="H124" s="132">
        <f t="shared" si="8"/>
        <v>0</v>
      </c>
      <c r="I124" s="132">
        <f t="shared" si="9"/>
        <v>0</v>
      </c>
      <c r="J124" s="132" t="e">
        <f t="shared" si="10"/>
        <v>#DIV/0!</v>
      </c>
      <c r="K124" s="97"/>
      <c r="L124" s="147">
        <f t="shared" si="11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128</v>
      </c>
      <c r="E125" s="98"/>
      <c r="F125" s="98"/>
      <c r="G125" s="98">
        <f t="shared" si="7"/>
        <v>0</v>
      </c>
      <c r="H125" s="132">
        <f t="shared" si="8"/>
        <v>0</v>
      </c>
      <c r="I125" s="132">
        <f t="shared" si="9"/>
        <v>0</v>
      </c>
      <c r="J125" s="132" t="e">
        <f t="shared" si="10"/>
        <v>#DIV/0!</v>
      </c>
      <c r="K125" s="97"/>
      <c r="L125" s="147">
        <f t="shared" si="11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128</v>
      </c>
      <c r="E126" s="98"/>
      <c r="F126" s="98"/>
      <c r="G126" s="98">
        <f t="shared" si="7"/>
        <v>0</v>
      </c>
      <c r="H126" s="132">
        <f t="shared" si="8"/>
        <v>0</v>
      </c>
      <c r="I126" s="132">
        <f t="shared" si="9"/>
        <v>0</v>
      </c>
      <c r="J126" s="132" t="e">
        <f t="shared" si="10"/>
        <v>#DIV/0!</v>
      </c>
      <c r="K126" s="97"/>
      <c r="L126" s="147">
        <f t="shared" si="11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128</v>
      </c>
      <c r="E127" s="98"/>
      <c r="F127" s="98"/>
      <c r="G127" s="98">
        <f t="shared" si="7"/>
        <v>0</v>
      </c>
      <c r="H127" s="132">
        <f t="shared" si="8"/>
        <v>0</v>
      </c>
      <c r="I127" s="132">
        <f t="shared" si="9"/>
        <v>0</v>
      </c>
      <c r="J127" s="132" t="e">
        <f t="shared" si="10"/>
        <v>#DIV/0!</v>
      </c>
      <c r="K127" s="97"/>
      <c r="L127" s="147">
        <f t="shared" si="11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128</v>
      </c>
      <c r="E128" s="98"/>
      <c r="F128" s="98"/>
      <c r="G128" s="98">
        <f t="shared" si="7"/>
        <v>0</v>
      </c>
      <c r="H128" s="132">
        <f t="shared" si="8"/>
        <v>0</v>
      </c>
      <c r="I128" s="132">
        <f t="shared" si="9"/>
        <v>0</v>
      </c>
      <c r="J128" s="132" t="e">
        <f t="shared" si="10"/>
        <v>#DIV/0!</v>
      </c>
      <c r="K128" s="97"/>
      <c r="L128" s="147">
        <f t="shared" si="11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128</v>
      </c>
      <c r="E129" s="98"/>
      <c r="F129" s="98"/>
      <c r="G129" s="98">
        <f t="shared" si="7"/>
        <v>0</v>
      </c>
      <c r="H129" s="132">
        <f t="shared" si="8"/>
        <v>0</v>
      </c>
      <c r="I129" s="132">
        <f t="shared" si="9"/>
        <v>0</v>
      </c>
      <c r="J129" s="132" t="e">
        <f t="shared" si="10"/>
        <v>#DIV/0!</v>
      </c>
      <c r="K129" s="97"/>
      <c r="L129" s="147">
        <f t="shared" si="11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128</v>
      </c>
      <c r="E130" s="98"/>
      <c r="F130" s="98"/>
      <c r="G130" s="98">
        <f t="shared" si="7"/>
        <v>0</v>
      </c>
      <c r="H130" s="132">
        <f t="shared" si="8"/>
        <v>0</v>
      </c>
      <c r="I130" s="132">
        <f t="shared" si="9"/>
        <v>0</v>
      </c>
      <c r="J130" s="132" t="e">
        <f t="shared" si="10"/>
        <v>#DIV/0!</v>
      </c>
      <c r="K130" s="97"/>
      <c r="L130" s="147">
        <f t="shared" si="11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128</v>
      </c>
      <c r="E131" s="98"/>
      <c r="F131" s="98"/>
      <c r="G131" s="98">
        <f t="shared" si="7"/>
        <v>0</v>
      </c>
      <c r="H131" s="132">
        <f t="shared" si="8"/>
        <v>0</v>
      </c>
      <c r="I131" s="132">
        <f t="shared" si="9"/>
        <v>0</v>
      </c>
      <c r="J131" s="132" t="e">
        <f t="shared" si="10"/>
        <v>#DIV/0!</v>
      </c>
      <c r="K131" s="97"/>
      <c r="L131" s="147">
        <f t="shared" si="11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128</v>
      </c>
      <c r="E132" s="98"/>
      <c r="F132" s="98"/>
      <c r="G132" s="98">
        <f t="shared" si="7"/>
        <v>0</v>
      </c>
      <c r="H132" s="132">
        <f t="shared" si="8"/>
        <v>0</v>
      </c>
      <c r="I132" s="132">
        <f t="shared" si="9"/>
        <v>0</v>
      </c>
      <c r="J132" s="132" t="e">
        <f t="shared" si="10"/>
        <v>#DIV/0!</v>
      </c>
      <c r="K132" s="97"/>
      <c r="L132" s="147">
        <f t="shared" si="11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128</v>
      </c>
      <c r="E133" s="98"/>
      <c r="F133" s="98"/>
      <c r="G133" s="98">
        <f t="shared" si="7"/>
        <v>0</v>
      </c>
      <c r="H133" s="132">
        <f t="shared" si="8"/>
        <v>0</v>
      </c>
      <c r="I133" s="132">
        <f t="shared" si="9"/>
        <v>0</v>
      </c>
      <c r="J133" s="132" t="e">
        <f t="shared" si="10"/>
        <v>#DIV/0!</v>
      </c>
      <c r="K133" s="97"/>
      <c r="L133" s="147">
        <f t="shared" si="11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128</v>
      </c>
      <c r="E134" s="98"/>
      <c r="F134" s="98"/>
      <c r="G134" s="98">
        <f t="shared" si="7"/>
        <v>0</v>
      </c>
      <c r="H134" s="132">
        <f t="shared" si="8"/>
        <v>0</v>
      </c>
      <c r="I134" s="132">
        <f t="shared" si="9"/>
        <v>0</v>
      </c>
      <c r="J134" s="132" t="e">
        <f t="shared" si="10"/>
        <v>#DIV/0!</v>
      </c>
      <c r="K134" s="97"/>
      <c r="L134" s="147">
        <f t="shared" si="11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128</v>
      </c>
      <c r="E135" s="98"/>
      <c r="F135" s="98"/>
      <c r="G135" s="98">
        <f t="shared" si="7"/>
        <v>0</v>
      </c>
      <c r="H135" s="132">
        <f t="shared" si="8"/>
        <v>0</v>
      </c>
      <c r="I135" s="132">
        <f t="shared" si="9"/>
        <v>0</v>
      </c>
      <c r="J135" s="132" t="e">
        <f t="shared" si="10"/>
        <v>#DIV/0!</v>
      </c>
      <c r="K135" s="97"/>
      <c r="L135" s="147">
        <f t="shared" si="11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128</v>
      </c>
      <c r="E136" s="98"/>
      <c r="F136" s="98"/>
      <c r="G136" s="98">
        <f t="shared" si="7"/>
        <v>0</v>
      </c>
      <c r="H136" s="132">
        <f t="shared" si="8"/>
        <v>0</v>
      </c>
      <c r="I136" s="132">
        <f t="shared" si="9"/>
        <v>0</v>
      </c>
      <c r="J136" s="132" t="e">
        <f t="shared" si="10"/>
        <v>#DIV/0!</v>
      </c>
      <c r="K136" s="97"/>
      <c r="L136" s="147">
        <f t="shared" si="11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128</v>
      </c>
      <c r="E137" s="98"/>
      <c r="F137" s="98"/>
      <c r="G137" s="98">
        <f t="shared" si="7"/>
        <v>0</v>
      </c>
      <c r="H137" s="132">
        <f t="shared" si="8"/>
        <v>0</v>
      </c>
      <c r="I137" s="132">
        <f t="shared" si="9"/>
        <v>0</v>
      </c>
      <c r="J137" s="132" t="e">
        <f t="shared" si="10"/>
        <v>#DIV/0!</v>
      </c>
      <c r="K137" s="97"/>
      <c r="L137" s="147">
        <f t="shared" si="11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128</v>
      </c>
      <c r="E138" s="98"/>
      <c r="F138" s="98"/>
      <c r="G138" s="98">
        <f t="shared" si="7"/>
        <v>0</v>
      </c>
      <c r="H138" s="132">
        <f t="shared" si="8"/>
        <v>0</v>
      </c>
      <c r="I138" s="132">
        <f t="shared" si="9"/>
        <v>0</v>
      </c>
      <c r="J138" s="132" t="e">
        <f t="shared" si="10"/>
        <v>#DIV/0!</v>
      </c>
      <c r="K138" s="97"/>
      <c r="L138" s="147">
        <f t="shared" si="11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128</v>
      </c>
      <c r="E139" s="98"/>
      <c r="F139" s="98"/>
      <c r="G139" s="98">
        <f t="shared" si="7"/>
        <v>0</v>
      </c>
      <c r="H139" s="132">
        <f t="shared" si="8"/>
        <v>0</v>
      </c>
      <c r="I139" s="132">
        <f t="shared" si="9"/>
        <v>0</v>
      </c>
      <c r="J139" s="132" t="e">
        <f t="shared" si="10"/>
        <v>#DIV/0!</v>
      </c>
      <c r="K139" s="97"/>
      <c r="L139" s="147">
        <f t="shared" si="11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128</v>
      </c>
      <c r="E140" s="98"/>
      <c r="F140" s="98"/>
      <c r="G140" s="98">
        <f t="shared" si="7"/>
        <v>0</v>
      </c>
      <c r="H140" s="132">
        <f t="shared" si="8"/>
        <v>0</v>
      </c>
      <c r="I140" s="132">
        <f t="shared" si="9"/>
        <v>0</v>
      </c>
      <c r="J140" s="132" t="e">
        <f t="shared" si="10"/>
        <v>#DIV/0!</v>
      </c>
      <c r="K140" s="97"/>
      <c r="L140" s="147">
        <f t="shared" si="11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128</v>
      </c>
      <c r="E141" s="98"/>
      <c r="F141" s="98"/>
      <c r="G141" s="98">
        <f t="shared" si="7"/>
        <v>0</v>
      </c>
      <c r="H141" s="132">
        <f t="shared" si="8"/>
        <v>0</v>
      </c>
      <c r="I141" s="132">
        <f t="shared" si="9"/>
        <v>0</v>
      </c>
      <c r="J141" s="132" t="e">
        <f t="shared" si="10"/>
        <v>#DIV/0!</v>
      </c>
      <c r="K141" s="97"/>
      <c r="L141" s="147">
        <f t="shared" si="11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128</v>
      </c>
      <c r="E142" s="98"/>
      <c r="F142" s="98"/>
      <c r="G142" s="98">
        <f t="shared" si="7"/>
        <v>0</v>
      </c>
      <c r="H142" s="132">
        <f t="shared" si="8"/>
        <v>0</v>
      </c>
      <c r="I142" s="132">
        <f t="shared" si="9"/>
        <v>0</v>
      </c>
      <c r="J142" s="132" t="e">
        <f t="shared" si="10"/>
        <v>#DIV/0!</v>
      </c>
      <c r="K142" s="97"/>
      <c r="L142" s="147">
        <f t="shared" si="11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128</v>
      </c>
      <c r="E143" s="98"/>
      <c r="F143" s="98"/>
      <c r="G143" s="98">
        <f t="shared" si="7"/>
        <v>0</v>
      </c>
      <c r="H143" s="132">
        <f t="shared" si="8"/>
        <v>0</v>
      </c>
      <c r="I143" s="132">
        <f t="shared" si="9"/>
        <v>0</v>
      </c>
      <c r="J143" s="132" t="e">
        <f t="shared" si="10"/>
        <v>#DIV/0!</v>
      </c>
      <c r="K143" s="97"/>
      <c r="L143" s="147">
        <f t="shared" si="11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128</v>
      </c>
      <c r="E144" s="98"/>
      <c r="F144" s="98"/>
      <c r="G144" s="98">
        <f t="shared" si="7"/>
        <v>0</v>
      </c>
      <c r="H144" s="132">
        <f t="shared" si="8"/>
        <v>0</v>
      </c>
      <c r="I144" s="132">
        <f t="shared" si="9"/>
        <v>0</v>
      </c>
      <c r="J144" s="132" t="e">
        <f t="shared" si="10"/>
        <v>#DIV/0!</v>
      </c>
      <c r="K144" s="97"/>
      <c r="L144" s="147">
        <f t="shared" si="11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128</v>
      </c>
      <c r="E145" s="98"/>
      <c r="F145" s="98"/>
      <c r="G145" s="98">
        <f t="shared" si="7"/>
        <v>0</v>
      </c>
      <c r="H145" s="132">
        <f t="shared" si="8"/>
        <v>0</v>
      </c>
      <c r="I145" s="132">
        <f t="shared" si="9"/>
        <v>0</v>
      </c>
      <c r="J145" s="132" t="e">
        <f t="shared" si="10"/>
        <v>#DIV/0!</v>
      </c>
      <c r="K145" s="97"/>
      <c r="L145" s="147">
        <f t="shared" si="11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128</v>
      </c>
      <c r="E146" s="98"/>
      <c r="F146" s="98"/>
      <c r="G146" s="98">
        <f t="shared" si="7"/>
        <v>0</v>
      </c>
      <c r="H146" s="132">
        <f t="shared" si="8"/>
        <v>0</v>
      </c>
      <c r="I146" s="132">
        <f t="shared" si="9"/>
        <v>0</v>
      </c>
      <c r="J146" s="132" t="e">
        <f t="shared" si="10"/>
        <v>#DIV/0!</v>
      </c>
      <c r="K146" s="97"/>
      <c r="L146" s="147">
        <f t="shared" si="11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128</v>
      </c>
      <c r="E147" s="98"/>
      <c r="F147" s="98"/>
      <c r="G147" s="98">
        <f t="shared" si="7"/>
        <v>0</v>
      </c>
      <c r="H147" s="132">
        <f t="shared" si="8"/>
        <v>0</v>
      </c>
      <c r="I147" s="132">
        <f t="shared" si="9"/>
        <v>0</v>
      </c>
      <c r="J147" s="132" t="e">
        <f t="shared" si="10"/>
        <v>#DIV/0!</v>
      </c>
      <c r="K147" s="97"/>
      <c r="L147" s="147">
        <f t="shared" si="11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128</v>
      </c>
      <c r="E148" s="98"/>
      <c r="F148" s="98"/>
      <c r="G148" s="98">
        <f t="shared" ref="G148:G179" si="12">F148-E148</f>
        <v>0</v>
      </c>
      <c r="H148" s="132">
        <f t="shared" ref="H148:H179" si="13">HOUR(G148)</f>
        <v>0</v>
      </c>
      <c r="I148" s="132">
        <f t="shared" ref="I148:I179" si="14">MINUTE(G148)</f>
        <v>0</v>
      </c>
      <c r="J148" s="132" t="e">
        <f t="shared" ref="J148:J179" si="15">L148/K148</f>
        <v>#DIV/0!</v>
      </c>
      <c r="K148" s="97"/>
      <c r="L148" s="147">
        <f t="shared" ref="L148:L179" si="16">((60*H148)+I148)*K148</f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128</v>
      </c>
      <c r="E149" s="98"/>
      <c r="F149" s="98"/>
      <c r="G149" s="98">
        <f t="shared" si="12"/>
        <v>0</v>
      </c>
      <c r="H149" s="132">
        <f t="shared" si="13"/>
        <v>0</v>
      </c>
      <c r="I149" s="132">
        <f t="shared" si="14"/>
        <v>0</v>
      </c>
      <c r="J149" s="132" t="e">
        <f t="shared" si="15"/>
        <v>#DIV/0!</v>
      </c>
      <c r="K149" s="97"/>
      <c r="L149" s="147">
        <f t="shared" si="16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128</v>
      </c>
      <c r="E150" s="98"/>
      <c r="F150" s="98"/>
      <c r="G150" s="98">
        <f t="shared" si="12"/>
        <v>0</v>
      </c>
      <c r="H150" s="132">
        <f t="shared" si="13"/>
        <v>0</v>
      </c>
      <c r="I150" s="132">
        <f t="shared" si="14"/>
        <v>0</v>
      </c>
      <c r="J150" s="132" t="e">
        <f t="shared" si="15"/>
        <v>#DIV/0!</v>
      </c>
      <c r="K150" s="97"/>
      <c r="L150" s="147">
        <f t="shared" si="16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128</v>
      </c>
      <c r="E151" s="98"/>
      <c r="F151" s="98"/>
      <c r="G151" s="98">
        <f t="shared" si="12"/>
        <v>0</v>
      </c>
      <c r="H151" s="132">
        <f t="shared" si="13"/>
        <v>0</v>
      </c>
      <c r="I151" s="132">
        <f t="shared" si="14"/>
        <v>0</v>
      </c>
      <c r="J151" s="132" t="e">
        <f t="shared" si="15"/>
        <v>#DIV/0!</v>
      </c>
      <c r="K151" s="97"/>
      <c r="L151" s="147">
        <f t="shared" si="16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128</v>
      </c>
      <c r="E152" s="98"/>
      <c r="F152" s="98"/>
      <c r="G152" s="98">
        <f t="shared" si="12"/>
        <v>0</v>
      </c>
      <c r="H152" s="132">
        <f t="shared" si="13"/>
        <v>0</v>
      </c>
      <c r="I152" s="132">
        <f t="shared" si="14"/>
        <v>0</v>
      </c>
      <c r="J152" s="132" t="e">
        <f t="shared" si="15"/>
        <v>#DIV/0!</v>
      </c>
      <c r="K152" s="97"/>
      <c r="L152" s="147">
        <f t="shared" si="16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128</v>
      </c>
      <c r="E153" s="98"/>
      <c r="F153" s="98"/>
      <c r="G153" s="98">
        <f t="shared" si="12"/>
        <v>0</v>
      </c>
      <c r="H153" s="132">
        <f t="shared" si="13"/>
        <v>0</v>
      </c>
      <c r="I153" s="132">
        <f t="shared" si="14"/>
        <v>0</v>
      </c>
      <c r="J153" s="132" t="e">
        <f t="shared" si="15"/>
        <v>#DIV/0!</v>
      </c>
      <c r="K153" s="97"/>
      <c r="L153" s="147">
        <f t="shared" si="16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128</v>
      </c>
      <c r="E154" s="98"/>
      <c r="F154" s="98"/>
      <c r="G154" s="98">
        <f t="shared" si="12"/>
        <v>0</v>
      </c>
      <c r="H154" s="132">
        <f t="shared" si="13"/>
        <v>0</v>
      </c>
      <c r="I154" s="132">
        <f t="shared" si="14"/>
        <v>0</v>
      </c>
      <c r="J154" s="132" t="e">
        <f t="shared" si="15"/>
        <v>#DIV/0!</v>
      </c>
      <c r="K154" s="97"/>
      <c r="L154" s="147">
        <f t="shared" si="16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128</v>
      </c>
      <c r="E155" s="98"/>
      <c r="F155" s="98"/>
      <c r="G155" s="98">
        <f t="shared" si="12"/>
        <v>0</v>
      </c>
      <c r="H155" s="132">
        <f t="shared" si="13"/>
        <v>0</v>
      </c>
      <c r="I155" s="132">
        <f t="shared" si="14"/>
        <v>0</v>
      </c>
      <c r="J155" s="132" t="e">
        <f t="shared" si="15"/>
        <v>#DIV/0!</v>
      </c>
      <c r="K155" s="97"/>
      <c r="L155" s="147">
        <f t="shared" si="16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128</v>
      </c>
      <c r="E156" s="98"/>
      <c r="F156" s="98"/>
      <c r="G156" s="98">
        <f t="shared" si="12"/>
        <v>0</v>
      </c>
      <c r="H156" s="132">
        <f t="shared" si="13"/>
        <v>0</v>
      </c>
      <c r="I156" s="132">
        <f t="shared" si="14"/>
        <v>0</v>
      </c>
      <c r="J156" s="132" t="e">
        <f t="shared" si="15"/>
        <v>#DIV/0!</v>
      </c>
      <c r="K156" s="97"/>
      <c r="L156" s="147">
        <f t="shared" si="16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128</v>
      </c>
      <c r="E157" s="98"/>
      <c r="F157" s="98"/>
      <c r="G157" s="98">
        <f t="shared" si="12"/>
        <v>0</v>
      </c>
      <c r="H157" s="132">
        <f t="shared" si="13"/>
        <v>0</v>
      </c>
      <c r="I157" s="132">
        <f t="shared" si="14"/>
        <v>0</v>
      </c>
      <c r="J157" s="132" t="e">
        <f t="shared" si="15"/>
        <v>#DIV/0!</v>
      </c>
      <c r="K157" s="97"/>
      <c r="L157" s="147">
        <f t="shared" si="16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128</v>
      </c>
      <c r="E158" s="98"/>
      <c r="F158" s="98"/>
      <c r="G158" s="98">
        <f t="shared" si="12"/>
        <v>0</v>
      </c>
      <c r="H158" s="132">
        <f t="shared" si="13"/>
        <v>0</v>
      </c>
      <c r="I158" s="132">
        <f t="shared" si="14"/>
        <v>0</v>
      </c>
      <c r="J158" s="132" t="e">
        <f t="shared" si="15"/>
        <v>#DIV/0!</v>
      </c>
      <c r="K158" s="97"/>
      <c r="L158" s="147">
        <f t="shared" si="16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128</v>
      </c>
      <c r="E159" s="98"/>
      <c r="F159" s="98"/>
      <c r="G159" s="98">
        <f t="shared" si="12"/>
        <v>0</v>
      </c>
      <c r="H159" s="132">
        <f t="shared" si="13"/>
        <v>0</v>
      </c>
      <c r="I159" s="132">
        <f t="shared" si="14"/>
        <v>0</v>
      </c>
      <c r="J159" s="132" t="e">
        <f t="shared" si="15"/>
        <v>#DIV/0!</v>
      </c>
      <c r="K159" s="97"/>
      <c r="L159" s="147">
        <f t="shared" si="16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128</v>
      </c>
      <c r="E160" s="98"/>
      <c r="F160" s="98"/>
      <c r="G160" s="98">
        <f t="shared" si="12"/>
        <v>0</v>
      </c>
      <c r="H160" s="132">
        <f t="shared" si="13"/>
        <v>0</v>
      </c>
      <c r="I160" s="132">
        <f t="shared" si="14"/>
        <v>0</v>
      </c>
      <c r="J160" s="132" t="e">
        <f t="shared" si="15"/>
        <v>#DIV/0!</v>
      </c>
      <c r="K160" s="97"/>
      <c r="L160" s="147">
        <f t="shared" si="16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128</v>
      </c>
      <c r="E161" s="98"/>
      <c r="F161" s="98"/>
      <c r="G161" s="98">
        <f t="shared" si="12"/>
        <v>0</v>
      </c>
      <c r="H161" s="132">
        <f t="shared" si="13"/>
        <v>0</v>
      </c>
      <c r="I161" s="132">
        <f t="shared" si="14"/>
        <v>0</v>
      </c>
      <c r="J161" s="132" t="e">
        <f t="shared" si="15"/>
        <v>#DIV/0!</v>
      </c>
      <c r="K161" s="97"/>
      <c r="L161" s="147">
        <f t="shared" si="16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128</v>
      </c>
      <c r="E162" s="98"/>
      <c r="F162" s="98"/>
      <c r="G162" s="98">
        <f t="shared" si="12"/>
        <v>0</v>
      </c>
      <c r="H162" s="132">
        <f t="shared" si="13"/>
        <v>0</v>
      </c>
      <c r="I162" s="132">
        <f t="shared" si="14"/>
        <v>0</v>
      </c>
      <c r="J162" s="132" t="e">
        <f t="shared" si="15"/>
        <v>#DIV/0!</v>
      </c>
      <c r="K162" s="97"/>
      <c r="L162" s="147">
        <f t="shared" si="16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128</v>
      </c>
      <c r="E163" s="98"/>
      <c r="F163" s="98"/>
      <c r="G163" s="98">
        <f t="shared" si="12"/>
        <v>0</v>
      </c>
      <c r="H163" s="132">
        <f t="shared" si="13"/>
        <v>0</v>
      </c>
      <c r="I163" s="132">
        <f t="shared" si="14"/>
        <v>0</v>
      </c>
      <c r="J163" s="132" t="e">
        <f t="shared" si="15"/>
        <v>#DIV/0!</v>
      </c>
      <c r="K163" s="97"/>
      <c r="L163" s="147">
        <f t="shared" si="16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128</v>
      </c>
      <c r="E164" s="98"/>
      <c r="F164" s="98"/>
      <c r="G164" s="98">
        <f t="shared" si="12"/>
        <v>0</v>
      </c>
      <c r="H164" s="132">
        <f t="shared" si="13"/>
        <v>0</v>
      </c>
      <c r="I164" s="132">
        <f t="shared" si="14"/>
        <v>0</v>
      </c>
      <c r="J164" s="132" t="e">
        <f t="shared" si="15"/>
        <v>#DIV/0!</v>
      </c>
      <c r="K164" s="97"/>
      <c r="L164" s="147">
        <f t="shared" si="16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128</v>
      </c>
      <c r="E165" s="98"/>
      <c r="F165" s="98"/>
      <c r="G165" s="98">
        <f t="shared" si="12"/>
        <v>0</v>
      </c>
      <c r="H165" s="132">
        <f t="shared" si="13"/>
        <v>0</v>
      </c>
      <c r="I165" s="132">
        <f t="shared" si="14"/>
        <v>0</v>
      </c>
      <c r="J165" s="132" t="e">
        <f t="shared" si="15"/>
        <v>#DIV/0!</v>
      </c>
      <c r="K165" s="97"/>
      <c r="L165" s="147">
        <f t="shared" si="16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128</v>
      </c>
      <c r="E166" s="98"/>
      <c r="F166" s="98"/>
      <c r="G166" s="98">
        <f t="shared" si="12"/>
        <v>0</v>
      </c>
      <c r="H166" s="132">
        <f t="shared" si="13"/>
        <v>0</v>
      </c>
      <c r="I166" s="132">
        <f t="shared" si="14"/>
        <v>0</v>
      </c>
      <c r="J166" s="132" t="e">
        <f t="shared" si="15"/>
        <v>#DIV/0!</v>
      </c>
      <c r="K166" s="97"/>
      <c r="L166" s="147">
        <f t="shared" si="16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128</v>
      </c>
      <c r="E167" s="98"/>
      <c r="F167" s="98"/>
      <c r="G167" s="98">
        <f t="shared" si="12"/>
        <v>0</v>
      </c>
      <c r="H167" s="132">
        <f t="shared" si="13"/>
        <v>0</v>
      </c>
      <c r="I167" s="132">
        <f t="shared" si="14"/>
        <v>0</v>
      </c>
      <c r="J167" s="132" t="e">
        <f t="shared" si="15"/>
        <v>#DIV/0!</v>
      </c>
      <c r="K167" s="97"/>
      <c r="L167" s="147">
        <f t="shared" si="16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128</v>
      </c>
      <c r="E168" s="98"/>
      <c r="F168" s="98"/>
      <c r="G168" s="98">
        <f t="shared" si="12"/>
        <v>0</v>
      </c>
      <c r="H168" s="132">
        <f t="shared" si="13"/>
        <v>0</v>
      </c>
      <c r="I168" s="132">
        <f t="shared" si="14"/>
        <v>0</v>
      </c>
      <c r="J168" s="132" t="e">
        <f t="shared" si="15"/>
        <v>#DIV/0!</v>
      </c>
      <c r="K168" s="97"/>
      <c r="L168" s="147">
        <f t="shared" si="16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128</v>
      </c>
      <c r="E169" s="98"/>
      <c r="F169" s="98"/>
      <c r="G169" s="98">
        <f t="shared" si="12"/>
        <v>0</v>
      </c>
      <c r="H169" s="132">
        <f t="shared" si="13"/>
        <v>0</v>
      </c>
      <c r="I169" s="132">
        <f t="shared" si="14"/>
        <v>0</v>
      </c>
      <c r="J169" s="132" t="e">
        <f t="shared" si="15"/>
        <v>#DIV/0!</v>
      </c>
      <c r="K169" s="97"/>
      <c r="L169" s="147">
        <f t="shared" si="16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128</v>
      </c>
      <c r="E170" s="98"/>
      <c r="F170" s="98"/>
      <c r="G170" s="98">
        <f t="shared" si="12"/>
        <v>0</v>
      </c>
      <c r="H170" s="132">
        <f t="shared" si="13"/>
        <v>0</v>
      </c>
      <c r="I170" s="132">
        <f t="shared" si="14"/>
        <v>0</v>
      </c>
      <c r="J170" s="132" t="e">
        <f t="shared" si="15"/>
        <v>#DIV/0!</v>
      </c>
      <c r="K170" s="97"/>
      <c r="L170" s="147">
        <f t="shared" si="16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128</v>
      </c>
      <c r="E171" s="98"/>
      <c r="F171" s="98"/>
      <c r="G171" s="98">
        <f t="shared" si="12"/>
        <v>0</v>
      </c>
      <c r="H171" s="132">
        <f t="shared" si="13"/>
        <v>0</v>
      </c>
      <c r="I171" s="132">
        <f t="shared" si="14"/>
        <v>0</v>
      </c>
      <c r="J171" s="132" t="e">
        <f t="shared" si="15"/>
        <v>#DIV/0!</v>
      </c>
      <c r="K171" s="97"/>
      <c r="L171" s="147">
        <f t="shared" si="16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128</v>
      </c>
      <c r="E172" s="98"/>
      <c r="F172" s="98"/>
      <c r="G172" s="98">
        <f t="shared" si="12"/>
        <v>0</v>
      </c>
      <c r="H172" s="132">
        <f t="shared" si="13"/>
        <v>0</v>
      </c>
      <c r="I172" s="132">
        <f t="shared" si="14"/>
        <v>0</v>
      </c>
      <c r="J172" s="132" t="e">
        <f t="shared" si="15"/>
        <v>#DIV/0!</v>
      </c>
      <c r="K172" s="97"/>
      <c r="L172" s="147">
        <f t="shared" si="16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128</v>
      </c>
      <c r="E173" s="98"/>
      <c r="F173" s="98"/>
      <c r="G173" s="98">
        <f t="shared" si="12"/>
        <v>0</v>
      </c>
      <c r="H173" s="132">
        <f t="shared" si="13"/>
        <v>0</v>
      </c>
      <c r="I173" s="132">
        <f t="shared" si="14"/>
        <v>0</v>
      </c>
      <c r="J173" s="132" t="e">
        <f t="shared" si="15"/>
        <v>#DIV/0!</v>
      </c>
      <c r="K173" s="97"/>
      <c r="L173" s="147">
        <f t="shared" si="16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128</v>
      </c>
      <c r="E174" s="98"/>
      <c r="F174" s="98"/>
      <c r="G174" s="98">
        <f t="shared" si="12"/>
        <v>0</v>
      </c>
      <c r="H174" s="132">
        <f t="shared" si="13"/>
        <v>0</v>
      </c>
      <c r="I174" s="132">
        <f t="shared" si="14"/>
        <v>0</v>
      </c>
      <c r="J174" s="132" t="e">
        <f t="shared" si="15"/>
        <v>#DIV/0!</v>
      </c>
      <c r="K174" s="97"/>
      <c r="L174" s="147">
        <f t="shared" si="16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128</v>
      </c>
      <c r="E175" s="98"/>
      <c r="F175" s="98"/>
      <c r="G175" s="98">
        <f t="shared" si="12"/>
        <v>0</v>
      </c>
      <c r="H175" s="132">
        <f t="shared" si="13"/>
        <v>0</v>
      </c>
      <c r="I175" s="132">
        <f t="shared" si="14"/>
        <v>0</v>
      </c>
      <c r="J175" s="132" t="e">
        <f t="shared" si="15"/>
        <v>#DIV/0!</v>
      </c>
      <c r="K175" s="97"/>
      <c r="L175" s="147">
        <f t="shared" si="16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128</v>
      </c>
      <c r="E176" s="98"/>
      <c r="F176" s="98"/>
      <c r="G176" s="98">
        <f t="shared" si="12"/>
        <v>0</v>
      </c>
      <c r="H176" s="132">
        <f t="shared" si="13"/>
        <v>0</v>
      </c>
      <c r="I176" s="132">
        <f t="shared" si="14"/>
        <v>0</v>
      </c>
      <c r="J176" s="132" t="e">
        <f t="shared" si="15"/>
        <v>#DIV/0!</v>
      </c>
      <c r="K176" s="97"/>
      <c r="L176" s="147">
        <f t="shared" si="16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128</v>
      </c>
      <c r="E177" s="98"/>
      <c r="F177" s="98"/>
      <c r="G177" s="98">
        <f t="shared" si="12"/>
        <v>0</v>
      </c>
      <c r="H177" s="132">
        <f t="shared" si="13"/>
        <v>0</v>
      </c>
      <c r="I177" s="132">
        <f t="shared" si="14"/>
        <v>0</v>
      </c>
      <c r="J177" s="132" t="e">
        <f t="shared" si="15"/>
        <v>#DIV/0!</v>
      </c>
      <c r="K177" s="97"/>
      <c r="L177" s="147">
        <f t="shared" si="16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128</v>
      </c>
      <c r="E178" s="98"/>
      <c r="F178" s="98"/>
      <c r="G178" s="98">
        <f t="shared" si="12"/>
        <v>0</v>
      </c>
      <c r="H178" s="132">
        <f t="shared" si="13"/>
        <v>0</v>
      </c>
      <c r="I178" s="132">
        <f t="shared" si="14"/>
        <v>0</v>
      </c>
      <c r="J178" s="132" t="e">
        <f t="shared" si="15"/>
        <v>#DIV/0!</v>
      </c>
      <c r="K178" s="97"/>
      <c r="L178" s="147">
        <f t="shared" si="16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128</v>
      </c>
      <c r="E179" s="98"/>
      <c r="F179" s="98"/>
      <c r="G179" s="98">
        <f t="shared" si="12"/>
        <v>0</v>
      </c>
      <c r="H179" s="132">
        <f t="shared" si="13"/>
        <v>0</v>
      </c>
      <c r="I179" s="132">
        <f t="shared" si="14"/>
        <v>0</v>
      </c>
      <c r="J179" s="132" t="e">
        <f t="shared" si="15"/>
        <v>#DIV/0!</v>
      </c>
      <c r="K179" s="97"/>
      <c r="L179" s="147">
        <f t="shared" si="16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128</v>
      </c>
      <c r="E180" s="98"/>
      <c r="F180" s="98"/>
      <c r="G180" s="98">
        <f t="shared" ref="G180:G211" si="17">F180-E180</f>
        <v>0</v>
      </c>
      <c r="H180" s="132">
        <f t="shared" ref="H180:H211" si="18">HOUR(G180)</f>
        <v>0</v>
      </c>
      <c r="I180" s="132">
        <f t="shared" ref="I180:I211" si="19">MINUTE(G180)</f>
        <v>0</v>
      </c>
      <c r="J180" s="132" t="e">
        <f t="shared" ref="J180:J211" si="20">L180/K180</f>
        <v>#DIV/0!</v>
      </c>
      <c r="K180" s="97"/>
      <c r="L180" s="147">
        <f t="shared" ref="L180:L211" si="21">((60*H180)+I180)*K180</f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128</v>
      </c>
      <c r="E181" s="98"/>
      <c r="F181" s="98"/>
      <c r="G181" s="98">
        <f t="shared" si="17"/>
        <v>0</v>
      </c>
      <c r="H181" s="132">
        <f t="shared" si="18"/>
        <v>0</v>
      </c>
      <c r="I181" s="132">
        <f t="shared" si="19"/>
        <v>0</v>
      </c>
      <c r="J181" s="132" t="e">
        <f t="shared" si="20"/>
        <v>#DIV/0!</v>
      </c>
      <c r="K181" s="97"/>
      <c r="L181" s="147">
        <f t="shared" si="21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128</v>
      </c>
      <c r="E182" s="98"/>
      <c r="F182" s="98"/>
      <c r="G182" s="98">
        <f t="shared" si="17"/>
        <v>0</v>
      </c>
      <c r="H182" s="132">
        <f t="shared" si="18"/>
        <v>0</v>
      </c>
      <c r="I182" s="132">
        <f t="shared" si="19"/>
        <v>0</v>
      </c>
      <c r="J182" s="132" t="e">
        <f t="shared" si="20"/>
        <v>#DIV/0!</v>
      </c>
      <c r="K182" s="97"/>
      <c r="L182" s="147">
        <f t="shared" si="21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128</v>
      </c>
      <c r="E183" s="98"/>
      <c r="F183" s="98"/>
      <c r="G183" s="98">
        <f t="shared" si="17"/>
        <v>0</v>
      </c>
      <c r="H183" s="132">
        <f t="shared" si="18"/>
        <v>0</v>
      </c>
      <c r="I183" s="132">
        <f t="shared" si="19"/>
        <v>0</v>
      </c>
      <c r="J183" s="132" t="e">
        <f t="shared" si="20"/>
        <v>#DIV/0!</v>
      </c>
      <c r="K183" s="97"/>
      <c r="L183" s="147">
        <f t="shared" si="21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128</v>
      </c>
      <c r="E184" s="98"/>
      <c r="F184" s="98"/>
      <c r="G184" s="98">
        <f t="shared" si="17"/>
        <v>0</v>
      </c>
      <c r="H184" s="132">
        <f t="shared" si="18"/>
        <v>0</v>
      </c>
      <c r="I184" s="132">
        <f t="shared" si="19"/>
        <v>0</v>
      </c>
      <c r="J184" s="132" t="e">
        <f t="shared" si="20"/>
        <v>#DIV/0!</v>
      </c>
      <c r="K184" s="97"/>
      <c r="L184" s="147">
        <f t="shared" si="21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128</v>
      </c>
      <c r="E185" s="98"/>
      <c r="F185" s="98"/>
      <c r="G185" s="98">
        <f t="shared" si="17"/>
        <v>0</v>
      </c>
      <c r="H185" s="132">
        <f t="shared" si="18"/>
        <v>0</v>
      </c>
      <c r="I185" s="132">
        <f t="shared" si="19"/>
        <v>0</v>
      </c>
      <c r="J185" s="132" t="e">
        <f t="shared" si="20"/>
        <v>#DIV/0!</v>
      </c>
      <c r="K185" s="97"/>
      <c r="L185" s="147">
        <f t="shared" si="21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128</v>
      </c>
      <c r="E186" s="98"/>
      <c r="F186" s="98"/>
      <c r="G186" s="98">
        <f t="shared" si="17"/>
        <v>0</v>
      </c>
      <c r="H186" s="132">
        <f t="shared" si="18"/>
        <v>0</v>
      </c>
      <c r="I186" s="132">
        <f t="shared" si="19"/>
        <v>0</v>
      </c>
      <c r="J186" s="132" t="e">
        <f t="shared" si="20"/>
        <v>#DIV/0!</v>
      </c>
      <c r="K186" s="97"/>
      <c r="L186" s="147">
        <f t="shared" si="21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128</v>
      </c>
      <c r="E187" s="98"/>
      <c r="F187" s="98"/>
      <c r="G187" s="98">
        <f t="shared" si="17"/>
        <v>0</v>
      </c>
      <c r="H187" s="132">
        <f t="shared" si="18"/>
        <v>0</v>
      </c>
      <c r="I187" s="132">
        <f t="shared" si="19"/>
        <v>0</v>
      </c>
      <c r="J187" s="132" t="e">
        <f t="shared" si="20"/>
        <v>#DIV/0!</v>
      </c>
      <c r="K187" s="97"/>
      <c r="L187" s="147">
        <f t="shared" si="21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128</v>
      </c>
      <c r="E188" s="98"/>
      <c r="F188" s="98"/>
      <c r="G188" s="98">
        <f t="shared" si="17"/>
        <v>0</v>
      </c>
      <c r="H188" s="132">
        <f t="shared" si="18"/>
        <v>0</v>
      </c>
      <c r="I188" s="132">
        <f t="shared" si="19"/>
        <v>0</v>
      </c>
      <c r="J188" s="132" t="e">
        <f t="shared" si="20"/>
        <v>#DIV/0!</v>
      </c>
      <c r="K188" s="97"/>
      <c r="L188" s="147">
        <f t="shared" si="21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128</v>
      </c>
      <c r="E189" s="98"/>
      <c r="F189" s="98"/>
      <c r="G189" s="98">
        <f t="shared" si="17"/>
        <v>0</v>
      </c>
      <c r="H189" s="132">
        <f t="shared" si="18"/>
        <v>0</v>
      </c>
      <c r="I189" s="132">
        <f t="shared" si="19"/>
        <v>0</v>
      </c>
      <c r="J189" s="132" t="e">
        <f t="shared" si="20"/>
        <v>#DIV/0!</v>
      </c>
      <c r="K189" s="97"/>
      <c r="L189" s="147">
        <f t="shared" si="21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128</v>
      </c>
      <c r="E190" s="98"/>
      <c r="F190" s="98"/>
      <c r="G190" s="98">
        <f t="shared" si="17"/>
        <v>0</v>
      </c>
      <c r="H190" s="132">
        <f t="shared" si="18"/>
        <v>0</v>
      </c>
      <c r="I190" s="132">
        <f t="shared" si="19"/>
        <v>0</v>
      </c>
      <c r="J190" s="132" t="e">
        <f t="shared" si="20"/>
        <v>#DIV/0!</v>
      </c>
      <c r="K190" s="97"/>
      <c r="L190" s="147">
        <f t="shared" si="21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128</v>
      </c>
      <c r="E191" s="98"/>
      <c r="F191" s="98"/>
      <c r="G191" s="98">
        <f t="shared" si="17"/>
        <v>0</v>
      </c>
      <c r="H191" s="132">
        <f t="shared" si="18"/>
        <v>0</v>
      </c>
      <c r="I191" s="132">
        <f t="shared" si="19"/>
        <v>0</v>
      </c>
      <c r="J191" s="132" t="e">
        <f t="shared" si="20"/>
        <v>#DIV/0!</v>
      </c>
      <c r="K191" s="97"/>
      <c r="L191" s="147">
        <f t="shared" si="21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128</v>
      </c>
      <c r="E192" s="98"/>
      <c r="F192" s="98"/>
      <c r="G192" s="98">
        <f t="shared" si="17"/>
        <v>0</v>
      </c>
      <c r="H192" s="132">
        <f t="shared" si="18"/>
        <v>0</v>
      </c>
      <c r="I192" s="132">
        <f t="shared" si="19"/>
        <v>0</v>
      </c>
      <c r="J192" s="132" t="e">
        <f t="shared" si="20"/>
        <v>#DIV/0!</v>
      </c>
      <c r="K192" s="97"/>
      <c r="L192" s="147">
        <f t="shared" si="21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128</v>
      </c>
      <c r="E193" s="98"/>
      <c r="F193" s="98"/>
      <c r="G193" s="98">
        <f t="shared" si="17"/>
        <v>0</v>
      </c>
      <c r="H193" s="132">
        <f t="shared" si="18"/>
        <v>0</v>
      </c>
      <c r="I193" s="132">
        <f t="shared" si="19"/>
        <v>0</v>
      </c>
      <c r="J193" s="132" t="e">
        <f t="shared" si="20"/>
        <v>#DIV/0!</v>
      </c>
      <c r="K193" s="97"/>
      <c r="L193" s="147">
        <f t="shared" si="21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128</v>
      </c>
      <c r="E194" s="98"/>
      <c r="F194" s="98"/>
      <c r="G194" s="98">
        <f t="shared" si="17"/>
        <v>0</v>
      </c>
      <c r="H194" s="132">
        <f t="shared" si="18"/>
        <v>0</v>
      </c>
      <c r="I194" s="132">
        <f t="shared" si="19"/>
        <v>0</v>
      </c>
      <c r="J194" s="132" t="e">
        <f t="shared" si="20"/>
        <v>#DIV/0!</v>
      </c>
      <c r="K194" s="97"/>
      <c r="L194" s="147">
        <f t="shared" si="21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128</v>
      </c>
      <c r="E195" s="98"/>
      <c r="F195" s="98"/>
      <c r="G195" s="98">
        <f t="shared" si="17"/>
        <v>0</v>
      </c>
      <c r="H195" s="132">
        <f t="shared" si="18"/>
        <v>0</v>
      </c>
      <c r="I195" s="132">
        <f t="shared" si="19"/>
        <v>0</v>
      </c>
      <c r="J195" s="132" t="e">
        <f t="shared" si="20"/>
        <v>#DIV/0!</v>
      </c>
      <c r="K195" s="97"/>
      <c r="L195" s="147">
        <f t="shared" si="21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128</v>
      </c>
      <c r="E196" s="98"/>
      <c r="F196" s="98"/>
      <c r="G196" s="98">
        <f t="shared" si="17"/>
        <v>0</v>
      </c>
      <c r="H196" s="132">
        <f t="shared" si="18"/>
        <v>0</v>
      </c>
      <c r="I196" s="132">
        <f t="shared" si="19"/>
        <v>0</v>
      </c>
      <c r="J196" s="132" t="e">
        <f t="shared" si="20"/>
        <v>#DIV/0!</v>
      </c>
      <c r="K196" s="97"/>
      <c r="L196" s="147">
        <f t="shared" si="21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128</v>
      </c>
      <c r="E197" s="98"/>
      <c r="F197" s="98"/>
      <c r="G197" s="98">
        <f t="shared" si="17"/>
        <v>0</v>
      </c>
      <c r="H197" s="132">
        <f t="shared" si="18"/>
        <v>0</v>
      </c>
      <c r="I197" s="132">
        <f t="shared" si="19"/>
        <v>0</v>
      </c>
      <c r="J197" s="132" t="e">
        <f t="shared" si="20"/>
        <v>#DIV/0!</v>
      </c>
      <c r="K197" s="97"/>
      <c r="L197" s="147">
        <f t="shared" si="21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128</v>
      </c>
      <c r="E198" s="98"/>
      <c r="F198" s="98"/>
      <c r="G198" s="98">
        <f t="shared" si="17"/>
        <v>0</v>
      </c>
      <c r="H198" s="132">
        <f t="shared" si="18"/>
        <v>0</v>
      </c>
      <c r="I198" s="132">
        <f t="shared" si="19"/>
        <v>0</v>
      </c>
      <c r="J198" s="132" t="e">
        <f t="shared" si="20"/>
        <v>#DIV/0!</v>
      </c>
      <c r="K198" s="97"/>
      <c r="L198" s="147">
        <f t="shared" si="21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128</v>
      </c>
      <c r="E199" s="98"/>
      <c r="F199" s="98"/>
      <c r="G199" s="98">
        <f t="shared" si="17"/>
        <v>0</v>
      </c>
      <c r="H199" s="132">
        <f t="shared" si="18"/>
        <v>0</v>
      </c>
      <c r="I199" s="132">
        <f t="shared" si="19"/>
        <v>0</v>
      </c>
      <c r="J199" s="132" t="e">
        <f t="shared" si="20"/>
        <v>#DIV/0!</v>
      </c>
      <c r="K199" s="97"/>
      <c r="L199" s="147">
        <f t="shared" si="21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128</v>
      </c>
      <c r="E200" s="98"/>
      <c r="F200" s="98"/>
      <c r="G200" s="98">
        <f t="shared" si="17"/>
        <v>0</v>
      </c>
      <c r="H200" s="132">
        <f t="shared" si="18"/>
        <v>0</v>
      </c>
      <c r="I200" s="132">
        <f t="shared" si="19"/>
        <v>0</v>
      </c>
      <c r="J200" s="132" t="e">
        <f t="shared" si="20"/>
        <v>#DIV/0!</v>
      </c>
      <c r="K200" s="97"/>
      <c r="L200" s="147">
        <f t="shared" si="21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128</v>
      </c>
      <c r="E201" s="98"/>
      <c r="F201" s="98"/>
      <c r="G201" s="98">
        <f t="shared" si="17"/>
        <v>0</v>
      </c>
      <c r="H201" s="132">
        <f t="shared" si="18"/>
        <v>0</v>
      </c>
      <c r="I201" s="132">
        <f t="shared" si="19"/>
        <v>0</v>
      </c>
      <c r="J201" s="132" t="e">
        <f t="shared" si="20"/>
        <v>#DIV/0!</v>
      </c>
      <c r="K201" s="97"/>
      <c r="L201" s="147">
        <f t="shared" si="21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128</v>
      </c>
      <c r="E202" s="98"/>
      <c r="F202" s="98"/>
      <c r="G202" s="98">
        <f t="shared" si="17"/>
        <v>0</v>
      </c>
      <c r="H202" s="132">
        <f t="shared" si="18"/>
        <v>0</v>
      </c>
      <c r="I202" s="132">
        <f t="shared" si="19"/>
        <v>0</v>
      </c>
      <c r="J202" s="132" t="e">
        <f t="shared" si="20"/>
        <v>#DIV/0!</v>
      </c>
      <c r="K202" s="97"/>
      <c r="L202" s="147">
        <f t="shared" si="21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128</v>
      </c>
      <c r="E203" s="98"/>
      <c r="F203" s="98"/>
      <c r="G203" s="98">
        <f t="shared" si="17"/>
        <v>0</v>
      </c>
      <c r="H203" s="132">
        <f t="shared" si="18"/>
        <v>0</v>
      </c>
      <c r="I203" s="132">
        <f t="shared" si="19"/>
        <v>0</v>
      </c>
      <c r="J203" s="132" t="e">
        <f t="shared" si="20"/>
        <v>#DIV/0!</v>
      </c>
      <c r="K203" s="97"/>
      <c r="L203" s="147">
        <f t="shared" si="21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128</v>
      </c>
      <c r="E204" s="98"/>
      <c r="F204" s="98"/>
      <c r="G204" s="98">
        <f t="shared" si="17"/>
        <v>0</v>
      </c>
      <c r="H204" s="132">
        <f t="shared" si="18"/>
        <v>0</v>
      </c>
      <c r="I204" s="132">
        <f t="shared" si="19"/>
        <v>0</v>
      </c>
      <c r="J204" s="132" t="e">
        <f t="shared" si="20"/>
        <v>#DIV/0!</v>
      </c>
      <c r="K204" s="97"/>
      <c r="L204" s="147">
        <f t="shared" si="21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128</v>
      </c>
      <c r="E205" s="98"/>
      <c r="F205" s="98"/>
      <c r="G205" s="98">
        <f t="shared" si="17"/>
        <v>0</v>
      </c>
      <c r="H205" s="132">
        <f t="shared" si="18"/>
        <v>0</v>
      </c>
      <c r="I205" s="132">
        <f t="shared" si="19"/>
        <v>0</v>
      </c>
      <c r="J205" s="132" t="e">
        <f t="shared" si="20"/>
        <v>#DIV/0!</v>
      </c>
      <c r="K205" s="97"/>
      <c r="L205" s="147">
        <f t="shared" si="21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128</v>
      </c>
      <c r="E206" s="98"/>
      <c r="F206" s="98"/>
      <c r="G206" s="98">
        <f t="shared" si="17"/>
        <v>0</v>
      </c>
      <c r="H206" s="132">
        <f t="shared" si="18"/>
        <v>0</v>
      </c>
      <c r="I206" s="132">
        <f t="shared" si="19"/>
        <v>0</v>
      </c>
      <c r="J206" s="132" t="e">
        <f t="shared" si="20"/>
        <v>#DIV/0!</v>
      </c>
      <c r="K206" s="97"/>
      <c r="L206" s="147">
        <f t="shared" si="21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128</v>
      </c>
      <c r="E207" s="98"/>
      <c r="F207" s="98"/>
      <c r="G207" s="98">
        <f t="shared" si="17"/>
        <v>0</v>
      </c>
      <c r="H207" s="132">
        <f t="shared" si="18"/>
        <v>0</v>
      </c>
      <c r="I207" s="132">
        <f t="shared" si="19"/>
        <v>0</v>
      </c>
      <c r="J207" s="132" t="e">
        <f t="shared" si="20"/>
        <v>#DIV/0!</v>
      </c>
      <c r="K207" s="97"/>
      <c r="L207" s="147">
        <f t="shared" si="21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128</v>
      </c>
      <c r="E208" s="98"/>
      <c r="F208" s="98"/>
      <c r="G208" s="98">
        <f t="shared" si="17"/>
        <v>0</v>
      </c>
      <c r="H208" s="132">
        <f t="shared" si="18"/>
        <v>0</v>
      </c>
      <c r="I208" s="132">
        <f t="shared" si="19"/>
        <v>0</v>
      </c>
      <c r="J208" s="132" t="e">
        <f t="shared" si="20"/>
        <v>#DIV/0!</v>
      </c>
      <c r="K208" s="97"/>
      <c r="L208" s="147">
        <f t="shared" si="21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128</v>
      </c>
      <c r="E209" s="98"/>
      <c r="F209" s="98"/>
      <c r="G209" s="98">
        <f t="shared" si="17"/>
        <v>0</v>
      </c>
      <c r="H209" s="132">
        <f t="shared" si="18"/>
        <v>0</v>
      </c>
      <c r="I209" s="132">
        <f t="shared" si="19"/>
        <v>0</v>
      </c>
      <c r="J209" s="132" t="e">
        <f t="shared" si="20"/>
        <v>#DIV/0!</v>
      </c>
      <c r="K209" s="97"/>
      <c r="L209" s="147">
        <f t="shared" si="21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128</v>
      </c>
      <c r="E210" s="98"/>
      <c r="F210" s="98"/>
      <c r="G210" s="98">
        <f t="shared" si="17"/>
        <v>0</v>
      </c>
      <c r="H210" s="132">
        <f t="shared" si="18"/>
        <v>0</v>
      </c>
      <c r="I210" s="132">
        <f t="shared" si="19"/>
        <v>0</v>
      </c>
      <c r="J210" s="132" t="e">
        <f t="shared" si="20"/>
        <v>#DIV/0!</v>
      </c>
      <c r="K210" s="97"/>
      <c r="L210" s="147">
        <f t="shared" si="21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128</v>
      </c>
      <c r="E211" s="98"/>
      <c r="F211" s="98"/>
      <c r="G211" s="98">
        <f t="shared" si="17"/>
        <v>0</v>
      </c>
      <c r="H211" s="132">
        <f t="shared" si="18"/>
        <v>0</v>
      </c>
      <c r="I211" s="132">
        <f t="shared" si="19"/>
        <v>0</v>
      </c>
      <c r="J211" s="132" t="e">
        <f t="shared" si="20"/>
        <v>#DIV/0!</v>
      </c>
      <c r="K211" s="97"/>
      <c r="L211" s="147">
        <f t="shared" si="21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128</v>
      </c>
      <c r="E212" s="98"/>
      <c r="F212" s="98"/>
      <c r="G212" s="98">
        <f t="shared" ref="G212:G241" si="22">F212-E212</f>
        <v>0</v>
      </c>
      <c r="H212" s="132">
        <f t="shared" ref="H212:H242" si="23">HOUR(G212)</f>
        <v>0</v>
      </c>
      <c r="I212" s="132">
        <f t="shared" ref="I212:I242" si="24">MINUTE(G212)</f>
        <v>0</v>
      </c>
      <c r="J212" s="132" t="e">
        <f t="shared" ref="J212:J241" si="25">L212/K212</f>
        <v>#DIV/0!</v>
      </c>
      <c r="K212" s="97"/>
      <c r="L212" s="147">
        <f t="shared" ref="L212:L241" si="26">((60*H212)+I212)*K212</f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128</v>
      </c>
      <c r="E213" s="98"/>
      <c r="F213" s="98"/>
      <c r="G213" s="98">
        <f t="shared" si="22"/>
        <v>0</v>
      </c>
      <c r="H213" s="132">
        <f t="shared" si="23"/>
        <v>0</v>
      </c>
      <c r="I213" s="132">
        <f t="shared" si="24"/>
        <v>0</v>
      </c>
      <c r="J213" s="132" t="e">
        <f t="shared" si="25"/>
        <v>#DIV/0!</v>
      </c>
      <c r="K213" s="97"/>
      <c r="L213" s="147">
        <f t="shared" si="26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128</v>
      </c>
      <c r="E214" s="98"/>
      <c r="F214" s="98"/>
      <c r="G214" s="98">
        <f t="shared" si="22"/>
        <v>0</v>
      </c>
      <c r="H214" s="132">
        <f t="shared" si="23"/>
        <v>0</v>
      </c>
      <c r="I214" s="132">
        <f t="shared" si="24"/>
        <v>0</v>
      </c>
      <c r="J214" s="132" t="e">
        <f t="shared" si="25"/>
        <v>#DIV/0!</v>
      </c>
      <c r="K214" s="97"/>
      <c r="L214" s="147">
        <f t="shared" si="26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128</v>
      </c>
      <c r="E215" s="98"/>
      <c r="F215" s="98"/>
      <c r="G215" s="98">
        <f t="shared" si="22"/>
        <v>0</v>
      </c>
      <c r="H215" s="132">
        <f t="shared" si="23"/>
        <v>0</v>
      </c>
      <c r="I215" s="132">
        <f t="shared" si="24"/>
        <v>0</v>
      </c>
      <c r="J215" s="132" t="e">
        <f t="shared" si="25"/>
        <v>#DIV/0!</v>
      </c>
      <c r="K215" s="97"/>
      <c r="L215" s="147">
        <f t="shared" si="26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128</v>
      </c>
      <c r="E216" s="98"/>
      <c r="F216" s="98"/>
      <c r="G216" s="98">
        <f t="shared" si="22"/>
        <v>0</v>
      </c>
      <c r="H216" s="132">
        <f t="shared" si="23"/>
        <v>0</v>
      </c>
      <c r="I216" s="132">
        <f t="shared" si="24"/>
        <v>0</v>
      </c>
      <c r="J216" s="132" t="e">
        <f t="shared" si="25"/>
        <v>#DIV/0!</v>
      </c>
      <c r="K216" s="97"/>
      <c r="L216" s="147">
        <f t="shared" si="26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128</v>
      </c>
      <c r="E217" s="98"/>
      <c r="F217" s="98"/>
      <c r="G217" s="98">
        <f t="shared" si="22"/>
        <v>0</v>
      </c>
      <c r="H217" s="132">
        <f t="shared" si="23"/>
        <v>0</v>
      </c>
      <c r="I217" s="132">
        <f t="shared" si="24"/>
        <v>0</v>
      </c>
      <c r="J217" s="132" t="e">
        <f t="shared" si="25"/>
        <v>#DIV/0!</v>
      </c>
      <c r="K217" s="97"/>
      <c r="L217" s="147">
        <f t="shared" si="26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1:46" ht="15.75" x14ac:dyDescent="0.25">
      <c r="A218" s="154"/>
      <c r="B218" s="139"/>
      <c r="C218" s="96"/>
      <c r="D218" s="96" t="s">
        <v>128</v>
      </c>
      <c r="E218" s="98"/>
      <c r="F218" s="98"/>
      <c r="G218" s="98">
        <f t="shared" si="22"/>
        <v>0</v>
      </c>
      <c r="H218" s="132">
        <f t="shared" si="23"/>
        <v>0</v>
      </c>
      <c r="I218" s="132">
        <f t="shared" si="24"/>
        <v>0</v>
      </c>
      <c r="J218" s="132" t="e">
        <f t="shared" si="25"/>
        <v>#DIV/0!</v>
      </c>
      <c r="K218" s="97"/>
      <c r="L218" s="147">
        <f t="shared" si="26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128</v>
      </c>
      <c r="E219" s="98"/>
      <c r="F219" s="98"/>
      <c r="G219" s="98">
        <f t="shared" si="22"/>
        <v>0</v>
      </c>
      <c r="H219" s="132">
        <f t="shared" si="23"/>
        <v>0</v>
      </c>
      <c r="I219" s="132">
        <f t="shared" si="24"/>
        <v>0</v>
      </c>
      <c r="J219" s="132" t="e">
        <f t="shared" si="25"/>
        <v>#DIV/0!</v>
      </c>
      <c r="K219" s="97"/>
      <c r="L219" s="147">
        <f t="shared" si="26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128</v>
      </c>
      <c r="E220" s="98"/>
      <c r="F220" s="98"/>
      <c r="G220" s="98">
        <f t="shared" si="22"/>
        <v>0</v>
      </c>
      <c r="H220" s="132">
        <f t="shared" si="23"/>
        <v>0</v>
      </c>
      <c r="I220" s="132">
        <f t="shared" si="24"/>
        <v>0</v>
      </c>
      <c r="J220" s="132" t="e">
        <f t="shared" si="25"/>
        <v>#DIV/0!</v>
      </c>
      <c r="K220" s="97"/>
      <c r="L220" s="147">
        <f t="shared" si="26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128</v>
      </c>
      <c r="E221" s="98"/>
      <c r="F221" s="98"/>
      <c r="G221" s="98">
        <f t="shared" si="22"/>
        <v>0</v>
      </c>
      <c r="H221" s="132">
        <f t="shared" si="23"/>
        <v>0</v>
      </c>
      <c r="I221" s="132">
        <f t="shared" si="24"/>
        <v>0</v>
      </c>
      <c r="J221" s="132" t="e">
        <f t="shared" si="25"/>
        <v>#DIV/0!</v>
      </c>
      <c r="K221" s="97"/>
      <c r="L221" s="147">
        <f t="shared" si="26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128</v>
      </c>
      <c r="E222" s="98"/>
      <c r="F222" s="98"/>
      <c r="G222" s="98">
        <f t="shared" si="22"/>
        <v>0</v>
      </c>
      <c r="H222" s="132">
        <f t="shared" si="23"/>
        <v>0</v>
      </c>
      <c r="I222" s="132">
        <f t="shared" si="24"/>
        <v>0</v>
      </c>
      <c r="J222" s="132" t="e">
        <f t="shared" si="25"/>
        <v>#DIV/0!</v>
      </c>
      <c r="K222" s="97"/>
      <c r="L222" s="147">
        <f t="shared" si="26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128</v>
      </c>
      <c r="E223" s="98"/>
      <c r="F223" s="98"/>
      <c r="G223" s="98">
        <f t="shared" si="22"/>
        <v>0</v>
      </c>
      <c r="H223" s="132">
        <f t="shared" si="23"/>
        <v>0</v>
      </c>
      <c r="I223" s="132">
        <f t="shared" si="24"/>
        <v>0</v>
      </c>
      <c r="J223" s="132" t="e">
        <f t="shared" si="25"/>
        <v>#DIV/0!</v>
      </c>
      <c r="K223" s="97"/>
      <c r="L223" s="147">
        <f t="shared" si="26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128</v>
      </c>
      <c r="E224" s="98"/>
      <c r="F224" s="98"/>
      <c r="G224" s="98">
        <f t="shared" si="22"/>
        <v>0</v>
      </c>
      <c r="H224" s="132">
        <f t="shared" si="23"/>
        <v>0</v>
      </c>
      <c r="I224" s="132">
        <f t="shared" si="24"/>
        <v>0</v>
      </c>
      <c r="J224" s="132" t="e">
        <f t="shared" si="25"/>
        <v>#DIV/0!</v>
      </c>
      <c r="K224" s="97"/>
      <c r="L224" s="147">
        <f t="shared" si="26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128</v>
      </c>
      <c r="E225" s="98"/>
      <c r="F225" s="98"/>
      <c r="G225" s="98">
        <f t="shared" si="22"/>
        <v>0</v>
      </c>
      <c r="H225" s="132">
        <f t="shared" si="23"/>
        <v>0</v>
      </c>
      <c r="I225" s="132">
        <f t="shared" si="24"/>
        <v>0</v>
      </c>
      <c r="J225" s="132" t="e">
        <f t="shared" si="25"/>
        <v>#DIV/0!</v>
      </c>
      <c r="K225" s="97"/>
      <c r="L225" s="147">
        <f t="shared" si="26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128</v>
      </c>
      <c r="E226" s="98"/>
      <c r="F226" s="98"/>
      <c r="G226" s="98">
        <f t="shared" si="22"/>
        <v>0</v>
      </c>
      <c r="H226" s="132">
        <f t="shared" si="23"/>
        <v>0</v>
      </c>
      <c r="I226" s="132">
        <f t="shared" si="24"/>
        <v>0</v>
      </c>
      <c r="J226" s="132" t="e">
        <f t="shared" si="25"/>
        <v>#DIV/0!</v>
      </c>
      <c r="K226" s="97"/>
      <c r="L226" s="147">
        <f t="shared" si="26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128</v>
      </c>
      <c r="E227" s="98"/>
      <c r="F227" s="98"/>
      <c r="G227" s="98">
        <f t="shared" si="22"/>
        <v>0</v>
      </c>
      <c r="H227" s="132">
        <f t="shared" si="23"/>
        <v>0</v>
      </c>
      <c r="I227" s="132">
        <f t="shared" si="24"/>
        <v>0</v>
      </c>
      <c r="J227" s="132" t="e">
        <f t="shared" si="25"/>
        <v>#DIV/0!</v>
      </c>
      <c r="K227" s="97"/>
      <c r="L227" s="147">
        <f t="shared" si="26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128</v>
      </c>
      <c r="E228" s="98"/>
      <c r="F228" s="98"/>
      <c r="G228" s="98">
        <f t="shared" si="22"/>
        <v>0</v>
      </c>
      <c r="H228" s="132">
        <f t="shared" si="23"/>
        <v>0</v>
      </c>
      <c r="I228" s="132">
        <f t="shared" si="24"/>
        <v>0</v>
      </c>
      <c r="J228" s="132" t="e">
        <f t="shared" si="25"/>
        <v>#DIV/0!</v>
      </c>
      <c r="K228" s="97"/>
      <c r="L228" s="147">
        <f t="shared" si="26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128</v>
      </c>
      <c r="E229" s="98"/>
      <c r="F229" s="98"/>
      <c r="G229" s="98">
        <f t="shared" si="22"/>
        <v>0</v>
      </c>
      <c r="H229" s="132">
        <f t="shared" si="23"/>
        <v>0</v>
      </c>
      <c r="I229" s="132">
        <f t="shared" si="24"/>
        <v>0</v>
      </c>
      <c r="J229" s="132" t="e">
        <f t="shared" si="25"/>
        <v>#DIV/0!</v>
      </c>
      <c r="K229" s="97"/>
      <c r="L229" s="147">
        <f t="shared" si="26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128</v>
      </c>
      <c r="E230" s="98"/>
      <c r="F230" s="98"/>
      <c r="G230" s="98">
        <f t="shared" si="22"/>
        <v>0</v>
      </c>
      <c r="H230" s="132">
        <f t="shared" si="23"/>
        <v>0</v>
      </c>
      <c r="I230" s="132">
        <f t="shared" si="24"/>
        <v>0</v>
      </c>
      <c r="J230" s="132" t="e">
        <f t="shared" si="25"/>
        <v>#DIV/0!</v>
      </c>
      <c r="K230" s="97"/>
      <c r="L230" s="147">
        <f t="shared" si="26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128</v>
      </c>
      <c r="E231" s="98"/>
      <c r="F231" s="98"/>
      <c r="G231" s="98">
        <f t="shared" si="22"/>
        <v>0</v>
      </c>
      <c r="H231" s="132">
        <f t="shared" si="23"/>
        <v>0</v>
      </c>
      <c r="I231" s="132">
        <f t="shared" si="24"/>
        <v>0</v>
      </c>
      <c r="J231" s="132" t="e">
        <f t="shared" si="25"/>
        <v>#DIV/0!</v>
      </c>
      <c r="K231" s="97"/>
      <c r="L231" s="147">
        <f t="shared" si="26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128</v>
      </c>
      <c r="E232" s="98"/>
      <c r="F232" s="98"/>
      <c r="G232" s="98">
        <f t="shared" si="22"/>
        <v>0</v>
      </c>
      <c r="H232" s="132">
        <f t="shared" si="23"/>
        <v>0</v>
      </c>
      <c r="I232" s="132">
        <f t="shared" si="24"/>
        <v>0</v>
      </c>
      <c r="J232" s="132" t="e">
        <f t="shared" si="25"/>
        <v>#DIV/0!</v>
      </c>
      <c r="K232" s="97"/>
      <c r="L232" s="147">
        <f t="shared" si="26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128</v>
      </c>
      <c r="E233" s="98"/>
      <c r="F233" s="98"/>
      <c r="G233" s="98">
        <f t="shared" si="22"/>
        <v>0</v>
      </c>
      <c r="H233" s="132">
        <f t="shared" si="23"/>
        <v>0</v>
      </c>
      <c r="I233" s="132">
        <f t="shared" si="24"/>
        <v>0</v>
      </c>
      <c r="J233" s="132" t="e">
        <f t="shared" si="25"/>
        <v>#DIV/0!</v>
      </c>
      <c r="K233" s="97"/>
      <c r="L233" s="147">
        <f t="shared" si="26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128</v>
      </c>
      <c r="E234" s="98"/>
      <c r="F234" s="98"/>
      <c r="G234" s="98">
        <f t="shared" si="22"/>
        <v>0</v>
      </c>
      <c r="H234" s="132">
        <f t="shared" si="23"/>
        <v>0</v>
      </c>
      <c r="I234" s="132">
        <f t="shared" si="24"/>
        <v>0</v>
      </c>
      <c r="J234" s="132" t="e">
        <f t="shared" si="25"/>
        <v>#DIV/0!</v>
      </c>
      <c r="K234" s="97"/>
      <c r="L234" s="147">
        <f t="shared" si="26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128</v>
      </c>
      <c r="E235" s="98"/>
      <c r="F235" s="98"/>
      <c r="G235" s="98">
        <f t="shared" si="22"/>
        <v>0</v>
      </c>
      <c r="H235" s="132">
        <f t="shared" si="23"/>
        <v>0</v>
      </c>
      <c r="I235" s="132">
        <f t="shared" si="24"/>
        <v>0</v>
      </c>
      <c r="J235" s="132" t="e">
        <f t="shared" si="25"/>
        <v>#DIV/0!</v>
      </c>
      <c r="K235" s="97"/>
      <c r="L235" s="147">
        <f t="shared" si="26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128</v>
      </c>
      <c r="E236" s="98"/>
      <c r="F236" s="98"/>
      <c r="G236" s="98">
        <f t="shared" si="22"/>
        <v>0</v>
      </c>
      <c r="H236" s="132">
        <f t="shared" si="23"/>
        <v>0</v>
      </c>
      <c r="I236" s="132">
        <f t="shared" si="24"/>
        <v>0</v>
      </c>
      <c r="J236" s="132" t="e">
        <f t="shared" si="25"/>
        <v>#DIV/0!</v>
      </c>
      <c r="K236" s="97"/>
      <c r="L236" s="147">
        <f t="shared" si="26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128</v>
      </c>
      <c r="E237" s="98"/>
      <c r="F237" s="98"/>
      <c r="G237" s="98">
        <f t="shared" si="22"/>
        <v>0</v>
      </c>
      <c r="H237" s="132">
        <f t="shared" si="23"/>
        <v>0</v>
      </c>
      <c r="I237" s="132">
        <f t="shared" si="24"/>
        <v>0</v>
      </c>
      <c r="J237" s="132" t="e">
        <f t="shared" si="25"/>
        <v>#DIV/0!</v>
      </c>
      <c r="K237" s="97"/>
      <c r="L237" s="147">
        <f t="shared" si="26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128</v>
      </c>
      <c r="E238" s="98"/>
      <c r="F238" s="98"/>
      <c r="G238" s="98">
        <f t="shared" si="22"/>
        <v>0</v>
      </c>
      <c r="H238" s="132">
        <f t="shared" si="23"/>
        <v>0</v>
      </c>
      <c r="I238" s="132">
        <f t="shared" si="24"/>
        <v>0</v>
      </c>
      <c r="J238" s="132" t="e">
        <f t="shared" si="25"/>
        <v>#DIV/0!</v>
      </c>
      <c r="K238" s="97"/>
      <c r="L238" s="147">
        <f t="shared" si="26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128</v>
      </c>
      <c r="E239" s="98"/>
      <c r="F239" s="98"/>
      <c r="G239" s="98">
        <f t="shared" si="22"/>
        <v>0</v>
      </c>
      <c r="H239" s="132">
        <f t="shared" si="23"/>
        <v>0</v>
      </c>
      <c r="I239" s="132">
        <f t="shared" si="24"/>
        <v>0</v>
      </c>
      <c r="J239" s="132" t="e">
        <f t="shared" si="25"/>
        <v>#DIV/0!</v>
      </c>
      <c r="K239" s="97"/>
      <c r="L239" s="147">
        <f t="shared" si="26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128</v>
      </c>
      <c r="E240" s="98"/>
      <c r="F240" s="98"/>
      <c r="G240" s="98">
        <f t="shared" si="22"/>
        <v>0</v>
      </c>
      <c r="H240" s="132">
        <f t="shared" si="23"/>
        <v>0</v>
      </c>
      <c r="I240" s="132">
        <f t="shared" si="24"/>
        <v>0</v>
      </c>
      <c r="J240" s="132" t="e">
        <f t="shared" si="25"/>
        <v>#DIV/0!</v>
      </c>
      <c r="K240" s="97"/>
      <c r="L240" s="147">
        <f t="shared" si="26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128</v>
      </c>
      <c r="E241" s="98"/>
      <c r="F241" s="98"/>
      <c r="G241" s="98">
        <f t="shared" si="22"/>
        <v>0</v>
      </c>
      <c r="H241" s="132">
        <f t="shared" si="23"/>
        <v>0</v>
      </c>
      <c r="I241" s="132">
        <f t="shared" si="24"/>
        <v>0</v>
      </c>
      <c r="J241" s="132" t="e">
        <f t="shared" si="25"/>
        <v>#DIV/0!</v>
      </c>
      <c r="K241" s="97"/>
      <c r="L241" s="147">
        <f t="shared" si="26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128</v>
      </c>
      <c r="E242" s="98"/>
      <c r="F242" s="98"/>
      <c r="G242" s="98"/>
      <c r="H242" s="132">
        <f t="shared" si="23"/>
        <v>0</v>
      </c>
      <c r="I242" s="132">
        <f t="shared" si="24"/>
        <v>0</v>
      </c>
      <c r="J242" s="132"/>
      <c r="K242" s="97"/>
      <c r="L242" s="147"/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/>
      <c r="E243" s="98"/>
      <c r="F243" s="98"/>
      <c r="G243" s="98"/>
      <c r="H243" s="97"/>
      <c r="I243" s="97"/>
      <c r="J243" s="132"/>
      <c r="K243" s="97"/>
      <c r="L243" s="147"/>
      <c r="M243" s="99"/>
      <c r="N243" s="151"/>
      <c r="O243" s="133"/>
      <c r="P243" s="744"/>
      <c r="Q243" s="97"/>
      <c r="R243" s="99"/>
      <c r="S243" s="97"/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/>
      <c r="E244" s="98"/>
      <c r="F244" s="98"/>
      <c r="G244" s="98"/>
      <c r="H244" s="97"/>
      <c r="I244" s="97"/>
      <c r="J244" s="132"/>
      <c r="K244" s="97"/>
      <c r="L244" s="147"/>
      <c r="M244" s="99"/>
      <c r="N244" s="151"/>
      <c r="O244" s="133"/>
      <c r="P244" s="744"/>
      <c r="Q244" s="97"/>
      <c r="R244" s="99"/>
      <c r="S244" s="97"/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5" spans="1:42" ht="15.75" x14ac:dyDescent="0.25">
      <c r="A245" s="154"/>
      <c r="B245" s="139"/>
      <c r="C245" s="96"/>
      <c r="D245" s="96"/>
      <c r="E245" s="98"/>
      <c r="F245" s="98"/>
      <c r="G245" s="98"/>
      <c r="H245" s="97"/>
      <c r="I245" s="97"/>
      <c r="J245" s="132"/>
      <c r="K245" s="97"/>
      <c r="L245" s="147"/>
      <c r="M245" s="99"/>
      <c r="N245" s="151"/>
      <c r="O245" s="133"/>
      <c r="P245" s="744"/>
      <c r="Q245" s="97"/>
      <c r="R245" s="99"/>
      <c r="S245" s="97"/>
    </row>
    <row r="246" spans="1:42" ht="15.75" x14ac:dyDescent="0.25">
      <c r="A246" s="154"/>
      <c r="B246" s="139"/>
      <c r="C246" s="96"/>
      <c r="D246" s="96"/>
      <c r="E246" s="98"/>
      <c r="F246" s="98"/>
      <c r="G246" s="98"/>
      <c r="H246" s="97"/>
      <c r="I246" s="97"/>
      <c r="J246" s="132"/>
      <c r="K246" s="97"/>
      <c r="L246" s="147"/>
      <c r="M246" s="99"/>
      <c r="N246" s="151"/>
      <c r="O246" s="133"/>
      <c r="P246" s="744"/>
      <c r="Q246" s="97"/>
      <c r="R246" s="99"/>
      <c r="S246" s="97"/>
    </row>
    <row r="247" spans="1:42" ht="15.75" x14ac:dyDescent="0.25">
      <c r="A247" s="154"/>
      <c r="B247" s="139"/>
      <c r="C247" s="96"/>
      <c r="D247" s="96"/>
      <c r="E247" s="98"/>
      <c r="F247" s="98"/>
      <c r="G247" s="98"/>
      <c r="H247" s="97"/>
      <c r="I247" s="97"/>
      <c r="J247" s="132"/>
      <c r="K247" s="97"/>
      <c r="L247" s="147"/>
      <c r="M247" s="99"/>
      <c r="N247" s="151"/>
      <c r="O247" s="133"/>
      <c r="P247" s="744"/>
      <c r="Q247" s="97"/>
      <c r="R247" s="99"/>
      <c r="S247" s="97"/>
      <c r="AN247" s="89"/>
      <c r="AO247" s="88"/>
      <c r="AP247" s="88"/>
    </row>
    <row r="248" spans="1:42" ht="15.75" x14ac:dyDescent="0.25">
      <c r="A248" s="154"/>
      <c r="B248" s="139"/>
      <c r="C248" s="96"/>
      <c r="D248" s="96"/>
      <c r="E248" s="98"/>
      <c r="F248" s="98"/>
      <c r="G248" s="98"/>
      <c r="H248" s="97"/>
      <c r="I248" s="97"/>
      <c r="J248" s="132"/>
      <c r="K248" s="97"/>
      <c r="L248" s="147"/>
      <c r="M248" s="99"/>
      <c r="N248" s="151"/>
      <c r="O248" s="133"/>
      <c r="P248" s="744"/>
      <c r="Q248" s="97"/>
      <c r="R248" s="99"/>
      <c r="S248" s="97"/>
      <c r="AN248" s="89"/>
      <c r="AO248" s="88"/>
      <c r="AP248" s="88"/>
    </row>
    <row r="249" spans="1:42" ht="15.75" x14ac:dyDescent="0.25">
      <c r="A249" s="154"/>
      <c r="B249" s="139"/>
      <c r="C249" s="96"/>
      <c r="D249" s="96"/>
      <c r="E249" s="98"/>
      <c r="F249" s="98"/>
      <c r="G249" s="98"/>
      <c r="H249" s="97"/>
      <c r="I249" s="97"/>
      <c r="J249" s="132"/>
      <c r="K249" s="97"/>
      <c r="L249" s="147"/>
      <c r="M249" s="99"/>
      <c r="N249" s="151"/>
      <c r="O249" s="133"/>
      <c r="P249" s="744"/>
      <c r="Q249" s="97"/>
      <c r="R249" s="99"/>
      <c r="S249" s="97"/>
      <c r="AN249" s="89"/>
      <c r="AO249" s="88"/>
      <c r="AP249" s="88"/>
    </row>
    <row r="250" spans="1:42" x14ac:dyDescent="0.25">
      <c r="AN250" s="89"/>
      <c r="AO250" s="88"/>
      <c r="AP250" s="88"/>
    </row>
  </sheetData>
  <sheetProtection formatCells="0" formatColumns="0" formatRows="0" insertColumns="0" insertRows="0" insertHyperlinks="0" deleteColumns="0" deleteRows="0" sort="0" autoFilter="0" pivotTables="0"/>
  <autoFilter ref="A1:T243" xr:uid="{00000000-0009-0000-0000-00000C000000}">
    <sortState xmlns:xlrd2="http://schemas.microsoft.com/office/spreadsheetml/2017/richdata2" ref="A2:T243">
      <sortCondition ref="A1:A243"/>
    </sortState>
  </autoFilter>
  <phoneticPr fontId="21" type="noConversion"/>
  <conditionalFormatting sqref="J7:J241">
    <cfRule type="cellIs" dxfId="50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5000000}">
          <x14:formula1>
            <xm:f>Lists!$L$2:$L$20</xm:f>
          </x14:formula1>
          <xm:sqref>M24:M249 M2:M22</xm:sqref>
        </x14:dataValidation>
        <x14:dataValidation type="list" allowBlank="1" showInputMessage="1" showErrorMessage="1" xr:uid="{7562E0DF-C52C-47F5-A3CC-4129B0FD7309}">
          <x14:formula1>
            <xm:f>Lists!$L$2:$L$21</xm:f>
          </x14:formula1>
          <xm:sqref>M23</xm:sqref>
        </x14:dataValidation>
        <x14:dataValidation type="list" allowBlank="1" showInputMessage="1" showErrorMessage="1" xr:uid="{00000000-0002-0000-0C00-000001000000}">
          <x14:formula1>
            <xm:f>Lists!$O$2:$O$11</xm:f>
          </x14:formula1>
          <xm:sqref>R2:R249</xm:sqref>
        </x14:dataValidation>
        <x14:dataValidation type="list" allowBlank="1" showInputMessage="1" showErrorMessage="1" xr:uid="{00000000-0002-0000-0C00-000004000000}">
          <x14:formula1>
            <xm:f>Lists!$S$2:$S$4</xm:f>
          </x14:formula1>
          <xm:sqref>S2:S249</xm:sqref>
        </x14:dataValidation>
        <x14:dataValidation type="list" allowBlank="1" showInputMessage="1" showErrorMessage="1" xr:uid="{00000000-0002-0000-0C00-000000000000}">
          <x14:formula1>
            <xm:f>Lists!$N$2:$N$35</xm:f>
          </x14:formula1>
          <xm:sqref>O2:P249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O251"/>
  <sheetViews>
    <sheetView zoomScale="55" zoomScaleNormal="55" workbookViewId="0">
      <pane ySplit="1" topLeftCell="A204" activePane="bottomLeft" state="frozen"/>
      <selection activeCell="A551" activeCellId="1" sqref="A540:XFD540 A551:XFD551"/>
      <selection pane="bottomLeft" activeCell="N236" sqref="N236"/>
    </sheetView>
  </sheetViews>
  <sheetFormatPr defaultRowHeight="15" x14ac:dyDescent="0.25"/>
  <cols>
    <col min="1" max="1" width="12.85546875" style="341" bestFit="1" customWidth="1"/>
    <col min="2" max="2" width="7.42578125" style="342" customWidth="1"/>
    <col min="3" max="3" width="21.42578125" style="343" bestFit="1" customWidth="1"/>
    <col min="4" max="4" width="9.85546875" style="344" customWidth="1"/>
    <col min="5" max="6" width="23.42578125" style="344" bestFit="1" customWidth="1"/>
    <col min="7" max="7" width="10" style="344" customWidth="1"/>
    <col min="8" max="8" width="4.5703125" style="344" customWidth="1"/>
    <col min="9" max="9" width="4.42578125" style="344" customWidth="1"/>
    <col min="10" max="10" width="9.85546875" style="344" customWidth="1"/>
    <col min="11" max="11" width="8" style="344" bestFit="1" customWidth="1"/>
    <col min="12" max="12" width="13.140625" style="344" bestFit="1" customWidth="1"/>
    <col min="13" max="13" width="18.42578125" style="345" bestFit="1" customWidth="1"/>
    <col min="14" max="14" width="73.85546875" style="346" customWidth="1"/>
    <col min="15" max="15" width="23" style="345" customWidth="1"/>
    <col min="16" max="16" width="23" style="749" customWidth="1"/>
    <col min="17" max="17" width="13.140625" style="344" customWidth="1"/>
    <col min="18" max="18" width="23.140625" style="345" bestFit="1" customWidth="1"/>
    <col min="19" max="19" width="13.140625" style="344" customWidth="1"/>
    <col min="20" max="20" width="14.5703125" bestFit="1" customWidth="1"/>
    <col min="21" max="21" width="15" bestFit="1" customWidth="1"/>
    <col min="23" max="23" width="16" bestFit="1" customWidth="1"/>
    <col min="24" max="24" width="13.7109375" bestFit="1" customWidth="1"/>
    <col min="25" max="25" width="16" bestFit="1" customWidth="1"/>
    <col min="26" max="32" width="11" customWidth="1"/>
    <col min="33" max="33" width="18.42578125" bestFit="1" customWidth="1"/>
    <col min="34" max="37" width="11" customWidth="1"/>
    <col min="38" max="38" width="14.140625" bestFit="1" customWidth="1"/>
    <col min="40" max="40" width="13" bestFit="1" customWidth="1"/>
    <col min="41" max="41" width="12.5703125" bestFit="1" customWidth="1"/>
    <col min="42" max="42" width="18" bestFit="1" customWidth="1"/>
    <col min="43" max="43" width="17" bestFit="1" customWidth="1"/>
    <col min="44" max="44" width="10" bestFit="1" customWidth="1"/>
    <col min="45" max="45" width="8.42578125" bestFit="1" customWidth="1"/>
    <col min="46" max="46" width="10" bestFit="1" customWidth="1"/>
    <col min="47" max="47" width="11.5703125" bestFit="1" customWidth="1"/>
    <col min="48" max="49" width="17" bestFit="1" customWidth="1"/>
    <col min="50" max="50" width="8.42578125" bestFit="1" customWidth="1"/>
    <col min="51" max="51" width="10" bestFit="1" customWidth="1"/>
    <col min="52" max="52" width="8.42578125" bestFit="1" customWidth="1"/>
    <col min="53" max="53" width="13" bestFit="1" customWidth="1"/>
    <col min="55" max="55" width="11.42578125" bestFit="1" customWidth="1"/>
    <col min="56" max="56" width="10.5703125" bestFit="1" customWidth="1"/>
    <col min="58" max="58" width="13.42578125" bestFit="1" customWidth="1"/>
    <col min="59" max="60" width="10.42578125" bestFit="1" customWidth="1"/>
    <col min="61" max="61" width="9.5703125" bestFit="1" customWidth="1"/>
    <col min="63" max="63" width="13.85546875" bestFit="1" customWidth="1"/>
    <col min="65" max="65" width="10.5703125" bestFit="1" customWidth="1"/>
    <col min="67" max="67" width="14.85546875" bestFit="1" customWidth="1"/>
    <col min="68" max="68" width="13.140625" bestFit="1" customWidth="1"/>
  </cols>
  <sheetData>
    <row r="1" spans="1:61" ht="31.5" x14ac:dyDescent="0.25">
      <c r="A1" s="322" t="s">
        <v>75</v>
      </c>
      <c r="B1" s="323" t="s">
        <v>78</v>
      </c>
      <c r="C1" s="324" t="s">
        <v>69</v>
      </c>
      <c r="D1" s="323" t="s">
        <v>82</v>
      </c>
      <c r="E1" s="323" t="s">
        <v>70</v>
      </c>
      <c r="F1" s="323" t="s">
        <v>71</v>
      </c>
      <c r="G1" s="323" t="s">
        <v>72</v>
      </c>
      <c r="H1" s="325" t="s">
        <v>73</v>
      </c>
      <c r="I1" s="325" t="s">
        <v>74</v>
      </c>
      <c r="J1" s="325" t="s">
        <v>85</v>
      </c>
      <c r="K1" s="326" t="s">
        <v>8</v>
      </c>
      <c r="L1" s="326" t="s">
        <v>9</v>
      </c>
      <c r="M1" s="326" t="s">
        <v>7</v>
      </c>
      <c r="N1" s="322" t="s">
        <v>68</v>
      </c>
      <c r="O1" s="326" t="s">
        <v>67</v>
      </c>
      <c r="P1" s="741" t="s">
        <v>313</v>
      </c>
      <c r="Q1" s="353" t="s">
        <v>312</v>
      </c>
      <c r="R1" s="326" t="s">
        <v>80</v>
      </c>
      <c r="S1" s="326" t="s">
        <v>100</v>
      </c>
      <c r="T1" s="87"/>
      <c r="U1" s="87"/>
      <c r="W1" s="94" t="s">
        <v>80</v>
      </c>
      <c r="X1" t="s">
        <v>114</v>
      </c>
    </row>
    <row r="2" spans="1:61" ht="15.6" customHeight="1" x14ac:dyDescent="0.25">
      <c r="A2" s="503"/>
      <c r="B2" s="503"/>
      <c r="C2" s="504"/>
      <c r="D2" s="505"/>
      <c r="E2" s="543"/>
      <c r="F2" s="543"/>
      <c r="G2" s="544"/>
      <c r="H2" s="545"/>
      <c r="I2" s="545"/>
      <c r="J2" s="132" t="e">
        <f t="shared" ref="J2:J35" si="0">L2/K2</f>
        <v>#DIV/0!</v>
      </c>
      <c r="K2" s="503"/>
      <c r="L2" s="503"/>
      <c r="M2" s="503"/>
      <c r="N2" s="503"/>
      <c r="O2" s="503"/>
      <c r="P2" s="742"/>
      <c r="Q2" s="545"/>
      <c r="R2" s="506"/>
      <c r="S2" s="545"/>
      <c r="T2" s="93"/>
      <c r="U2" s="93"/>
      <c r="V2" s="93"/>
      <c r="BI2" s="138"/>
    </row>
    <row r="3" spans="1:61" ht="15.6" customHeight="1" x14ac:dyDescent="0.25">
      <c r="A3" s="503"/>
      <c r="B3" s="503"/>
      <c r="C3" s="504"/>
      <c r="D3" s="505"/>
      <c r="E3" s="543"/>
      <c r="F3" s="543"/>
      <c r="G3" s="544"/>
      <c r="H3" s="545"/>
      <c r="I3" s="545"/>
      <c r="J3" s="132" t="e">
        <f t="shared" si="0"/>
        <v>#DIV/0!</v>
      </c>
      <c r="K3" s="503"/>
      <c r="L3" s="503"/>
      <c r="M3" s="503"/>
      <c r="N3" s="503"/>
      <c r="O3" s="503"/>
      <c r="P3" s="742"/>
      <c r="Q3" s="545"/>
      <c r="R3" s="506"/>
      <c r="S3" s="545"/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6" customHeight="1" x14ac:dyDescent="0.25">
      <c r="A4" s="503"/>
      <c r="B4" s="503"/>
      <c r="C4" s="504"/>
      <c r="D4" s="505"/>
      <c r="E4" s="543"/>
      <c r="F4" s="543"/>
      <c r="G4" s="544"/>
      <c r="H4" s="545"/>
      <c r="I4" s="545"/>
      <c r="J4" s="132" t="e">
        <f t="shared" si="0"/>
        <v>#DIV/0!</v>
      </c>
      <c r="K4" s="503"/>
      <c r="L4" s="503"/>
      <c r="M4" s="503"/>
      <c r="N4" s="503"/>
      <c r="O4" s="503"/>
      <c r="P4" s="742"/>
      <c r="Q4" s="545"/>
      <c r="R4" s="506"/>
      <c r="S4" s="545"/>
      <c r="T4" s="93"/>
      <c r="U4" s="93"/>
      <c r="V4" s="93"/>
      <c r="W4" s="105"/>
      <c r="X4" s="445"/>
      <c r="Y4" s="445">
        <v>0</v>
      </c>
      <c r="Z4" s="112">
        <v>47953</v>
      </c>
      <c r="AA4" s="106">
        <f>Y4/Z4</f>
        <v>0</v>
      </c>
      <c r="AB4" s="106">
        <f>X4/Z4</f>
        <v>0</v>
      </c>
      <c r="AC4" s="106" t="e">
        <f>Y4/X4</f>
        <v>#DIV/0!</v>
      </c>
      <c r="AD4" s="106" t="e">
        <f>X4/W4</f>
        <v>#DIV/0!</v>
      </c>
    </row>
    <row r="5" spans="1:61" ht="15.6" customHeight="1" x14ac:dyDescent="0.25">
      <c r="A5" s="503"/>
      <c r="B5" s="503"/>
      <c r="C5" s="504"/>
      <c r="D5" s="505"/>
      <c r="E5" s="543"/>
      <c r="F5" s="543"/>
      <c r="G5" s="544"/>
      <c r="H5" s="545"/>
      <c r="I5" s="545"/>
      <c r="J5" s="132" t="e">
        <f t="shared" si="0"/>
        <v>#DIV/0!</v>
      </c>
      <c r="K5" s="503"/>
      <c r="L5" s="503"/>
      <c r="M5" s="503"/>
      <c r="N5" s="503"/>
      <c r="O5" s="503"/>
      <c r="P5" s="742"/>
      <c r="Q5" s="545"/>
      <c r="R5" s="506"/>
      <c r="S5" s="545"/>
      <c r="T5" s="93"/>
      <c r="U5" s="93"/>
      <c r="V5" s="93"/>
    </row>
    <row r="6" spans="1:61" ht="15.6" customHeight="1" x14ac:dyDescent="0.25">
      <c r="A6" s="503"/>
      <c r="B6" s="503"/>
      <c r="C6" s="504"/>
      <c r="D6" s="505"/>
      <c r="E6" s="543"/>
      <c r="F6" s="543"/>
      <c r="G6" s="544"/>
      <c r="H6" s="545"/>
      <c r="I6" s="545"/>
      <c r="J6" s="132" t="e">
        <f t="shared" si="0"/>
        <v>#DIV/0!</v>
      </c>
      <c r="K6" s="503"/>
      <c r="L6" s="503"/>
      <c r="M6" s="503"/>
      <c r="N6" s="503"/>
      <c r="O6" s="503"/>
      <c r="P6" s="742"/>
      <c r="Q6" s="545"/>
      <c r="R6" s="506"/>
      <c r="S6" s="545"/>
      <c r="T6" s="93"/>
      <c r="U6" s="93"/>
      <c r="V6" s="93"/>
      <c r="W6" s="94" t="s">
        <v>80</v>
      </c>
      <c r="X6" t="s">
        <v>118</v>
      </c>
    </row>
    <row r="7" spans="1:61" ht="15.6" customHeight="1" x14ac:dyDescent="0.25">
      <c r="A7" s="503"/>
      <c r="B7" s="503"/>
      <c r="C7" s="504"/>
      <c r="D7" s="505"/>
      <c r="E7" s="543"/>
      <c r="F7" s="543"/>
      <c r="G7" s="544"/>
      <c r="H7" s="545"/>
      <c r="I7" s="545"/>
      <c r="J7" s="132" t="e">
        <f t="shared" si="0"/>
        <v>#DIV/0!</v>
      </c>
      <c r="K7" s="503"/>
      <c r="L7" s="503"/>
      <c r="M7" s="503"/>
      <c r="N7" s="503"/>
      <c r="O7" s="503"/>
      <c r="P7" s="742"/>
      <c r="Q7" s="545"/>
      <c r="R7" s="506"/>
      <c r="S7" s="545"/>
      <c r="T7" s="93"/>
      <c r="U7" s="93"/>
      <c r="V7" s="93"/>
    </row>
    <row r="8" spans="1:61" ht="15.6" customHeight="1" x14ac:dyDescent="0.25">
      <c r="A8" s="503"/>
      <c r="B8" s="503"/>
      <c r="C8" s="504"/>
      <c r="D8" s="505"/>
      <c r="E8" s="543"/>
      <c r="F8" s="543"/>
      <c r="G8" s="544"/>
      <c r="H8" s="545"/>
      <c r="I8" s="545"/>
      <c r="J8" s="132" t="e">
        <f t="shared" si="0"/>
        <v>#DIV/0!</v>
      </c>
      <c r="K8" s="503"/>
      <c r="L8" s="503"/>
      <c r="M8" s="503"/>
      <c r="N8" s="503"/>
      <c r="O8" s="503"/>
      <c r="P8" s="742"/>
      <c r="Q8" s="545"/>
      <c r="R8" s="506"/>
      <c r="S8" s="545"/>
      <c r="T8" s="93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G8" s="92"/>
      <c r="AJ8" s="92"/>
      <c r="AL8" s="157"/>
      <c r="AM8" s="157"/>
      <c r="AN8" s="156"/>
    </row>
    <row r="9" spans="1:61" ht="15.6" customHeight="1" x14ac:dyDescent="0.25">
      <c r="A9" s="503"/>
      <c r="B9" s="503"/>
      <c r="C9" s="504"/>
      <c r="D9" s="505"/>
      <c r="E9" s="543"/>
      <c r="F9" s="543"/>
      <c r="G9" s="544"/>
      <c r="H9" s="545"/>
      <c r="I9" s="545"/>
      <c r="J9" s="132" t="e">
        <f t="shared" si="0"/>
        <v>#DIV/0!</v>
      </c>
      <c r="K9" s="503"/>
      <c r="L9" s="503"/>
      <c r="M9" s="503"/>
      <c r="N9" s="503"/>
      <c r="O9" s="503"/>
      <c r="P9" s="742"/>
      <c r="Q9" s="545"/>
      <c r="R9" s="506"/>
      <c r="S9" s="545"/>
      <c r="T9" s="93"/>
      <c r="U9" s="93"/>
      <c r="V9" s="93"/>
      <c r="W9" s="105"/>
      <c r="X9" s="105"/>
      <c r="Y9" s="105"/>
      <c r="Z9" s="105">
        <f>$Z$4</f>
        <v>47953</v>
      </c>
      <c r="AA9" s="106">
        <f>Y9/Z9</f>
        <v>0</v>
      </c>
      <c r="AB9" s="106">
        <f>X9/Z9</f>
        <v>0</v>
      </c>
      <c r="AC9" s="106" t="e">
        <f>Y9/X9</f>
        <v>#DIV/0!</v>
      </c>
      <c r="AD9" s="106" t="e">
        <f>X9/W9</f>
        <v>#DIV/0!</v>
      </c>
      <c r="AL9" s="157"/>
      <c r="AM9" s="157"/>
      <c r="AN9" s="157"/>
      <c r="AO9" s="156"/>
    </row>
    <row r="10" spans="1:61" ht="15.6" customHeight="1" x14ac:dyDescent="0.25">
      <c r="A10" s="503"/>
      <c r="B10" s="503"/>
      <c r="C10" s="504"/>
      <c r="D10" s="505"/>
      <c r="E10" s="543"/>
      <c r="F10" s="543"/>
      <c r="G10" s="546"/>
      <c r="H10" s="545"/>
      <c r="I10" s="545"/>
      <c r="J10" s="132" t="e">
        <f t="shared" si="0"/>
        <v>#DIV/0!</v>
      </c>
      <c r="K10" s="503"/>
      <c r="L10" s="503"/>
      <c r="M10" s="503"/>
      <c r="N10" s="503"/>
      <c r="O10" s="503"/>
      <c r="P10" s="742"/>
      <c r="Q10" s="545"/>
      <c r="R10" s="506"/>
      <c r="S10" s="545"/>
      <c r="T10" s="93"/>
      <c r="U10" s="93"/>
      <c r="V10" s="93"/>
      <c r="AG10" s="92"/>
      <c r="AJ10" s="92"/>
    </row>
    <row r="11" spans="1:61" ht="15.6" customHeight="1" x14ac:dyDescent="0.25">
      <c r="A11" s="503"/>
      <c r="B11" s="503"/>
      <c r="C11" s="504"/>
      <c r="D11" s="505"/>
      <c r="E11" s="543"/>
      <c r="F11" s="543"/>
      <c r="G11" s="544"/>
      <c r="H11" s="545"/>
      <c r="I11" s="545"/>
      <c r="J11" s="132" t="e">
        <f t="shared" si="0"/>
        <v>#DIV/0!</v>
      </c>
      <c r="K11" s="503"/>
      <c r="L11" s="503"/>
      <c r="M11" s="503"/>
      <c r="N11" s="503"/>
      <c r="O11" s="503"/>
      <c r="P11" s="742"/>
      <c r="Q11" s="545"/>
      <c r="R11" s="506"/>
      <c r="S11" s="545"/>
      <c r="T11" s="93"/>
      <c r="U11" s="93"/>
      <c r="V11" s="93"/>
      <c r="W11" s="94" t="s">
        <v>80</v>
      </c>
      <c r="X11" t="s">
        <v>173</v>
      </c>
      <c r="AG11" s="92"/>
      <c r="AJ11" s="92"/>
    </row>
    <row r="12" spans="1:61" ht="15.6" customHeight="1" x14ac:dyDescent="0.25">
      <c r="A12" s="503"/>
      <c r="B12" s="503"/>
      <c r="C12" s="504"/>
      <c r="D12" s="505"/>
      <c r="E12" s="543"/>
      <c r="F12" s="543"/>
      <c r="G12" s="544"/>
      <c r="H12" s="545"/>
      <c r="I12" s="545"/>
      <c r="J12" s="132" t="e">
        <f t="shared" si="0"/>
        <v>#DIV/0!</v>
      </c>
      <c r="K12" s="503"/>
      <c r="L12" s="503"/>
      <c r="M12" s="503"/>
      <c r="N12" s="503"/>
      <c r="O12" s="503"/>
      <c r="P12" s="742"/>
      <c r="Q12" s="545"/>
      <c r="R12" s="506"/>
      <c r="S12" s="545"/>
      <c r="T12" s="93"/>
      <c r="U12" s="93"/>
      <c r="V12" s="93"/>
      <c r="BI12" s="88"/>
    </row>
    <row r="13" spans="1:61" ht="15.6" customHeight="1" x14ac:dyDescent="0.25">
      <c r="A13" s="507"/>
      <c r="B13" s="507"/>
      <c r="C13" s="508"/>
      <c r="D13" s="509"/>
      <c r="E13" s="547"/>
      <c r="F13" s="547"/>
      <c r="G13" s="548"/>
      <c r="H13" s="549"/>
      <c r="I13" s="549"/>
      <c r="J13" s="132" t="e">
        <f t="shared" si="0"/>
        <v>#DIV/0!</v>
      </c>
      <c r="K13" s="507"/>
      <c r="L13" s="507"/>
      <c r="M13" s="507"/>
      <c r="N13" s="507"/>
      <c r="O13" s="507"/>
      <c r="P13" s="748"/>
      <c r="Q13" s="549"/>
      <c r="R13" s="510"/>
      <c r="S13" s="549"/>
      <c r="T13" s="93"/>
      <c r="U13" s="93"/>
      <c r="V13" s="93"/>
      <c r="W13" s="447" t="s">
        <v>117</v>
      </c>
      <c r="X13" s="447" t="s">
        <v>1</v>
      </c>
      <c r="Y13" s="447" t="s">
        <v>2</v>
      </c>
      <c r="Z13" s="255" t="s">
        <v>10</v>
      </c>
      <c r="AA13" s="255" t="s">
        <v>11</v>
      </c>
      <c r="AB13" s="255" t="s">
        <v>12</v>
      </c>
      <c r="AC13" s="255" t="s">
        <v>26</v>
      </c>
      <c r="AD13" s="255" t="s">
        <v>28</v>
      </c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BB13" s="88"/>
    </row>
    <row r="14" spans="1:61" ht="15.6" customHeight="1" x14ac:dyDescent="0.25">
      <c r="A14" s="503"/>
      <c r="B14" s="503"/>
      <c r="C14" s="504"/>
      <c r="D14" s="505"/>
      <c r="E14" s="543"/>
      <c r="F14" s="543"/>
      <c r="G14" s="544"/>
      <c r="H14" s="545"/>
      <c r="I14" s="545"/>
      <c r="J14" s="132" t="e">
        <f t="shared" si="0"/>
        <v>#DIV/0!</v>
      </c>
      <c r="K14" s="503"/>
      <c r="L14" s="503"/>
      <c r="M14" s="503"/>
      <c r="N14" s="503"/>
      <c r="O14" s="503"/>
      <c r="P14" s="742"/>
      <c r="Q14" s="545"/>
      <c r="R14" s="506"/>
      <c r="S14" s="545"/>
      <c r="T14" s="93"/>
      <c r="U14" s="93"/>
      <c r="V14" s="93"/>
      <c r="W14" s="105"/>
      <c r="X14" s="105"/>
      <c r="Y14" s="105">
        <v>0</v>
      </c>
      <c r="Z14" s="105">
        <f>$Z$4</f>
        <v>47953</v>
      </c>
      <c r="AA14" s="106">
        <f>Y14/Z14</f>
        <v>0</v>
      </c>
      <c r="AB14" s="106">
        <f>X14/Z14</f>
        <v>0</v>
      </c>
      <c r="AC14" s="106" t="e">
        <f>Y14/X14</f>
        <v>#DIV/0!</v>
      </c>
      <c r="AD14" s="106" t="e">
        <f>X14/W14</f>
        <v>#DIV/0!</v>
      </c>
      <c r="AG14" s="92"/>
      <c r="AJ14" s="92"/>
      <c r="AL14" s="88"/>
      <c r="AM14" s="88"/>
      <c r="AN14" s="88"/>
      <c r="AO14" s="247"/>
      <c r="AP14" s="248"/>
      <c r="AQ14" s="248"/>
      <c r="AR14" s="88"/>
      <c r="AS14" s="137"/>
      <c r="AT14" s="88"/>
      <c r="AU14" s="247"/>
      <c r="AV14" s="248"/>
      <c r="AW14" s="248"/>
      <c r="AX14" s="88"/>
      <c r="AY14" s="137"/>
    </row>
    <row r="15" spans="1:61" ht="15.6" customHeight="1" x14ac:dyDescent="0.25">
      <c r="A15" s="503"/>
      <c r="B15" s="503"/>
      <c r="C15" s="504"/>
      <c r="D15" s="505"/>
      <c r="E15" s="543"/>
      <c r="F15" s="543"/>
      <c r="G15" s="544"/>
      <c r="H15" s="545"/>
      <c r="I15" s="545"/>
      <c r="J15" s="132" t="e">
        <f t="shared" si="0"/>
        <v>#DIV/0!</v>
      </c>
      <c r="K15" s="503"/>
      <c r="L15" s="503"/>
      <c r="M15" s="503"/>
      <c r="N15" s="503"/>
      <c r="O15" s="503"/>
      <c r="P15" s="742"/>
      <c r="Q15" s="545"/>
      <c r="R15" s="506"/>
      <c r="S15" s="545"/>
      <c r="T15" s="93"/>
      <c r="U15" s="93"/>
      <c r="V15" s="93"/>
      <c r="AG15" s="92"/>
      <c r="AJ15" s="92"/>
      <c r="AL15" s="179"/>
      <c r="AM15" s="179"/>
      <c r="AN15" s="179"/>
      <c r="AO15" s="88"/>
      <c r="AP15" s="137"/>
      <c r="AQ15" s="137"/>
      <c r="AR15" s="137"/>
      <c r="AS15" s="137"/>
      <c r="AT15" s="88"/>
      <c r="AU15" s="88"/>
      <c r="AV15" s="137"/>
      <c r="AW15" s="137"/>
      <c r="AX15" s="137"/>
      <c r="AY15" s="137"/>
      <c r="BB15" s="137"/>
    </row>
    <row r="16" spans="1:61" ht="15.6" customHeight="1" x14ac:dyDescent="0.25">
      <c r="A16" s="503"/>
      <c r="B16" s="503"/>
      <c r="C16" s="504"/>
      <c r="D16" s="505"/>
      <c r="E16" s="543"/>
      <c r="F16" s="543"/>
      <c r="G16" s="544"/>
      <c r="H16" s="545"/>
      <c r="I16" s="545"/>
      <c r="J16" s="132" t="e">
        <f t="shared" si="0"/>
        <v>#DIV/0!</v>
      </c>
      <c r="K16" s="503"/>
      <c r="L16" s="503"/>
      <c r="M16" s="503"/>
      <c r="N16" s="503"/>
      <c r="O16" s="503"/>
      <c r="P16" s="742"/>
      <c r="Q16" s="545"/>
      <c r="R16" s="506"/>
      <c r="S16" s="545"/>
      <c r="T16" s="93"/>
      <c r="U16" s="93"/>
      <c r="V16" s="93"/>
      <c r="W16" s="94" t="s">
        <v>80</v>
      </c>
      <c r="X16" t="s">
        <v>173</v>
      </c>
      <c r="AG16" s="92"/>
      <c r="AJ16" s="92"/>
    </row>
    <row r="17" spans="1:52" ht="15.6" customHeight="1" x14ac:dyDescent="0.25">
      <c r="A17" s="503"/>
      <c r="B17" s="503"/>
      <c r="C17" s="504"/>
      <c r="D17" s="505"/>
      <c r="E17" s="543"/>
      <c r="F17" s="543"/>
      <c r="G17" s="544"/>
      <c r="H17" s="545"/>
      <c r="I17" s="545"/>
      <c r="J17" s="132" t="e">
        <f t="shared" si="0"/>
        <v>#DIV/0!</v>
      </c>
      <c r="K17" s="503"/>
      <c r="L17" s="503"/>
      <c r="M17" s="503"/>
      <c r="N17" s="503"/>
      <c r="O17" s="503"/>
      <c r="P17" s="742"/>
      <c r="Q17" s="545"/>
      <c r="R17" s="506"/>
      <c r="S17" s="545"/>
      <c r="T17" s="93"/>
      <c r="U17" s="93"/>
      <c r="V17" s="93"/>
      <c r="AG17" s="92"/>
      <c r="AJ17" s="92"/>
    </row>
    <row r="18" spans="1:52" ht="15.6" customHeight="1" x14ac:dyDescent="0.25">
      <c r="A18" s="503"/>
      <c r="B18" s="503"/>
      <c r="C18" s="504"/>
      <c r="D18" s="505"/>
      <c r="E18" s="543"/>
      <c r="F18" s="543"/>
      <c r="G18" s="544"/>
      <c r="H18" s="545"/>
      <c r="I18" s="545"/>
      <c r="J18" s="132" t="e">
        <f t="shared" si="0"/>
        <v>#DIV/0!</v>
      </c>
      <c r="K18" s="503"/>
      <c r="L18" s="503"/>
      <c r="M18" s="503"/>
      <c r="N18" s="503"/>
      <c r="O18" s="503"/>
      <c r="P18" s="742"/>
      <c r="Q18" s="545"/>
      <c r="R18" s="506"/>
      <c r="S18" s="545"/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</row>
    <row r="19" spans="1:52" ht="15.6" customHeight="1" x14ac:dyDescent="0.25">
      <c r="A19" s="503"/>
      <c r="B19" s="503"/>
      <c r="C19" s="504"/>
      <c r="D19" s="505"/>
      <c r="E19" s="543"/>
      <c r="F19" s="543"/>
      <c r="G19" s="544"/>
      <c r="H19" s="545"/>
      <c r="I19" s="545"/>
      <c r="J19" s="132" t="e">
        <f t="shared" si="0"/>
        <v>#DIV/0!</v>
      </c>
      <c r="K19" s="503"/>
      <c r="L19" s="503"/>
      <c r="M19" s="503"/>
      <c r="N19" s="503"/>
      <c r="O19" s="503"/>
      <c r="P19" s="742"/>
      <c r="Q19" s="545"/>
      <c r="R19" s="506"/>
      <c r="S19" s="545"/>
      <c r="T19" s="93"/>
      <c r="U19" s="93"/>
      <c r="V19" s="93"/>
      <c r="W19" s="105"/>
      <c r="X19" s="105"/>
      <c r="Y19" s="105">
        <v>0</v>
      </c>
      <c r="Z19" s="105">
        <f>$Z$4</f>
        <v>47953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  <c r="AL19" s="88"/>
      <c r="AM19" s="88"/>
      <c r="AN19" s="88"/>
      <c r="AQ19" s="89"/>
      <c r="AR19" s="88"/>
      <c r="AS19" s="88"/>
    </row>
    <row r="20" spans="1:52" ht="15.6" customHeight="1" x14ac:dyDescent="0.25">
      <c r="A20" s="503"/>
      <c r="B20" s="503"/>
      <c r="C20" s="504"/>
      <c r="D20" s="505"/>
      <c r="E20" s="543"/>
      <c r="F20" s="543"/>
      <c r="G20" s="544"/>
      <c r="H20" s="545"/>
      <c r="I20" s="545"/>
      <c r="J20" s="132" t="e">
        <f t="shared" si="0"/>
        <v>#DIV/0!</v>
      </c>
      <c r="K20" s="503"/>
      <c r="L20" s="503"/>
      <c r="M20" s="503"/>
      <c r="N20" s="503"/>
      <c r="O20" s="503"/>
      <c r="P20" s="742"/>
      <c r="Q20" s="545"/>
      <c r="R20" s="506"/>
      <c r="S20" s="545"/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92"/>
      <c r="AJ20" s="92"/>
      <c r="AK20" s="138"/>
      <c r="AL20" s="179"/>
      <c r="AM20" s="179"/>
      <c r="AN20" s="179"/>
      <c r="AO20" s="180"/>
      <c r="AQ20" s="179"/>
      <c r="AR20" s="179"/>
      <c r="AS20" s="179"/>
      <c r="AT20" s="180"/>
    </row>
    <row r="21" spans="1:52" ht="15.6" customHeight="1" x14ac:dyDescent="0.25">
      <c r="A21" s="503"/>
      <c r="B21" s="503"/>
      <c r="C21" s="504"/>
      <c r="D21" s="505"/>
      <c r="E21" s="543"/>
      <c r="F21" s="543"/>
      <c r="G21" s="544"/>
      <c r="H21" s="545"/>
      <c r="I21" s="545"/>
      <c r="J21" s="132" t="e">
        <f t="shared" si="0"/>
        <v>#DIV/0!</v>
      </c>
      <c r="K21" s="503"/>
      <c r="L21" s="503"/>
      <c r="M21" s="503"/>
      <c r="N21" s="503"/>
      <c r="O21" s="503"/>
      <c r="P21" s="742"/>
      <c r="Q21" s="545"/>
      <c r="R21" s="506"/>
      <c r="S21" s="545"/>
      <c r="T21" s="93"/>
      <c r="U21" s="93"/>
      <c r="V21" s="93"/>
      <c r="W21" s="94" t="s">
        <v>80</v>
      </c>
      <c r="X21" t="s">
        <v>173</v>
      </c>
      <c r="AE21" s="88"/>
      <c r="AG21" s="92"/>
      <c r="AJ21" s="92"/>
      <c r="AZ21" s="138"/>
    </row>
    <row r="22" spans="1:52" ht="15.6" customHeight="1" x14ac:dyDescent="0.25">
      <c r="A22" s="503"/>
      <c r="B22" s="503"/>
      <c r="C22" s="504"/>
      <c r="D22" s="505"/>
      <c r="E22" s="543"/>
      <c r="F22" s="543"/>
      <c r="G22" s="544"/>
      <c r="H22" s="545"/>
      <c r="I22" s="545"/>
      <c r="J22" s="132" t="e">
        <f t="shared" si="0"/>
        <v>#DIV/0!</v>
      </c>
      <c r="K22" s="503"/>
      <c r="L22" s="503"/>
      <c r="M22" s="503"/>
      <c r="N22" s="503"/>
      <c r="O22" s="503"/>
      <c r="P22" s="742"/>
      <c r="Q22" s="545"/>
      <c r="R22" s="506"/>
      <c r="S22" s="545"/>
      <c r="T22" s="93"/>
      <c r="U22" s="93"/>
      <c r="V22" s="93"/>
      <c r="AE22" s="88"/>
      <c r="AF22" s="88"/>
      <c r="AG22" s="88"/>
      <c r="AH22" s="88"/>
      <c r="AI22" s="88"/>
      <c r="AJ22" s="88"/>
      <c r="AK22" s="88"/>
    </row>
    <row r="23" spans="1:52" ht="15.6" customHeight="1" x14ac:dyDescent="0.25">
      <c r="A23" s="554"/>
      <c r="B23" s="554"/>
      <c r="C23" s="555"/>
      <c r="D23" s="395"/>
      <c r="E23" s="556"/>
      <c r="F23" s="556"/>
      <c r="G23" s="557"/>
      <c r="H23" s="397"/>
      <c r="I23" s="397"/>
      <c r="J23" s="132" t="e">
        <f t="shared" si="0"/>
        <v>#DIV/0!</v>
      </c>
      <c r="K23" s="554"/>
      <c r="L23" s="554"/>
      <c r="M23" s="554"/>
      <c r="N23" s="554"/>
      <c r="O23" s="554"/>
      <c r="P23" s="750"/>
      <c r="Q23" s="397"/>
      <c r="R23" s="399"/>
      <c r="S23" s="397"/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</row>
    <row r="24" spans="1:52" ht="15.6" customHeight="1" x14ac:dyDescent="0.25">
      <c r="A24" s="571"/>
      <c r="B24" s="571"/>
      <c r="C24" s="572"/>
      <c r="D24" s="573"/>
      <c r="E24" s="606"/>
      <c r="F24" s="606"/>
      <c r="G24" s="607"/>
      <c r="H24" s="580"/>
      <c r="I24" s="580"/>
      <c r="J24" s="132" t="e">
        <f t="shared" si="0"/>
        <v>#DIV/0!</v>
      </c>
      <c r="K24" s="571"/>
      <c r="L24" s="571"/>
      <c r="M24" s="571"/>
      <c r="N24" s="571"/>
      <c r="O24" s="571"/>
      <c r="P24" s="742"/>
      <c r="Q24" s="580"/>
      <c r="R24" s="579"/>
      <c r="S24" s="580"/>
      <c r="T24" s="93"/>
      <c r="U24" s="93"/>
      <c r="V24" s="93"/>
      <c r="W24" s="105"/>
      <c r="X24" s="105"/>
      <c r="Y24" s="105">
        <v>0</v>
      </c>
      <c r="Z24" s="105">
        <f>$Z$4</f>
        <v>47953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G24" s="92"/>
      <c r="AJ24" s="92"/>
      <c r="AK24" s="88"/>
      <c r="AO24" s="220"/>
      <c r="AP24" s="182"/>
      <c r="AQ24" s="182"/>
      <c r="AR24" s="88"/>
      <c r="AS24" s="137"/>
      <c r="AT24" s="88"/>
      <c r="AU24" s="220"/>
      <c r="AV24" s="182"/>
      <c r="AW24" s="182"/>
      <c r="AX24" s="88"/>
      <c r="AY24" s="137"/>
      <c r="AZ24" s="138"/>
    </row>
    <row r="25" spans="1:52" ht="15.6" customHeight="1" x14ac:dyDescent="0.25">
      <c r="A25" s="571"/>
      <c r="B25" s="571"/>
      <c r="C25" s="572"/>
      <c r="D25" s="573"/>
      <c r="E25" s="606"/>
      <c r="F25" s="606"/>
      <c r="G25" s="607"/>
      <c r="H25" s="580"/>
      <c r="I25" s="580"/>
      <c r="J25" s="132" t="e">
        <f t="shared" si="0"/>
        <v>#DIV/0!</v>
      </c>
      <c r="K25" s="571"/>
      <c r="L25" s="571"/>
      <c r="M25" s="571"/>
      <c r="N25" s="571"/>
      <c r="O25" s="571"/>
      <c r="P25" s="742"/>
      <c r="Q25" s="580"/>
      <c r="R25" s="579"/>
      <c r="S25" s="580"/>
      <c r="T25" s="93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414"/>
      <c r="AI25" s="414"/>
      <c r="AJ25" s="88"/>
      <c r="AK25" s="88"/>
      <c r="AO25" s="88"/>
      <c r="AP25" s="137"/>
      <c r="AQ25" s="137"/>
      <c r="AR25" s="137"/>
      <c r="AS25" s="137"/>
      <c r="AT25" s="88"/>
      <c r="AU25" s="88"/>
      <c r="AV25" s="137"/>
      <c r="AW25" s="137"/>
      <c r="AX25" s="137"/>
      <c r="AY25" s="137"/>
    </row>
    <row r="26" spans="1:52" ht="15.6" customHeight="1" x14ac:dyDescent="0.25">
      <c r="A26" s="550"/>
      <c r="B26" s="550"/>
      <c r="C26" s="551"/>
      <c r="D26" s="163"/>
      <c r="E26" s="558"/>
      <c r="F26" s="558"/>
      <c r="G26" s="559"/>
      <c r="H26" s="168"/>
      <c r="I26" s="168"/>
      <c r="J26" s="132" t="e">
        <f t="shared" si="0"/>
        <v>#DIV/0!</v>
      </c>
      <c r="K26" s="550"/>
      <c r="L26" s="550"/>
      <c r="M26" s="550"/>
      <c r="N26" s="550"/>
      <c r="O26" s="550"/>
      <c r="P26" s="754"/>
      <c r="Q26" s="168"/>
      <c r="R26" s="165"/>
      <c r="S26" s="168"/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415"/>
      <c r="AI26" s="416"/>
      <c r="AJ26" s="88"/>
      <c r="AK26" s="88"/>
    </row>
    <row r="27" spans="1:52" ht="15.6" customHeight="1" x14ac:dyDescent="0.25">
      <c r="A27" s="503"/>
      <c r="B27" s="503"/>
      <c r="C27" s="504"/>
      <c r="D27" s="505"/>
      <c r="E27" s="543"/>
      <c r="F27" s="543"/>
      <c r="G27" s="544"/>
      <c r="H27" s="545"/>
      <c r="I27" s="545"/>
      <c r="J27" s="132" t="e">
        <f t="shared" si="0"/>
        <v>#DIV/0!</v>
      </c>
      <c r="K27" s="503"/>
      <c r="L27" s="503"/>
      <c r="M27" s="503"/>
      <c r="N27" s="503"/>
      <c r="O27" s="503"/>
      <c r="P27" s="742"/>
      <c r="Q27" s="545"/>
      <c r="R27" s="506"/>
      <c r="S27" s="545"/>
      <c r="T27" s="93"/>
      <c r="U27" s="93"/>
      <c r="V27" s="93"/>
      <c r="AE27" s="88"/>
      <c r="AF27" s="88"/>
      <c r="AG27" s="88"/>
      <c r="AH27" s="415"/>
      <c r="AI27" s="416"/>
      <c r="AJ27" s="88"/>
      <c r="AK27" s="88"/>
      <c r="AL27" s="88"/>
      <c r="AM27" s="88"/>
      <c r="AN27" s="88"/>
      <c r="AQ27" s="89"/>
      <c r="AR27" s="88"/>
      <c r="AS27" s="88"/>
      <c r="AV27" s="89"/>
      <c r="AW27" s="88"/>
      <c r="AX27" s="88"/>
      <c r="AZ27" s="138"/>
    </row>
    <row r="28" spans="1:52" ht="15.6" customHeight="1" x14ac:dyDescent="0.25">
      <c r="A28" s="503"/>
      <c r="B28" s="503"/>
      <c r="C28" s="504"/>
      <c r="D28" s="505"/>
      <c r="E28" s="543"/>
      <c r="F28" s="543"/>
      <c r="G28" s="544"/>
      <c r="H28" s="545"/>
      <c r="I28" s="545"/>
      <c r="J28" s="132" t="e">
        <f t="shared" si="0"/>
        <v>#DIV/0!</v>
      </c>
      <c r="K28" s="503"/>
      <c r="L28" s="503"/>
      <c r="M28" s="503"/>
      <c r="N28" s="503"/>
      <c r="O28" s="503"/>
      <c r="P28" s="742"/>
      <c r="Q28" s="545"/>
      <c r="R28" s="506"/>
      <c r="S28" s="545"/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G28" s="92"/>
      <c r="AJ28" s="92"/>
      <c r="AK28" s="88"/>
      <c r="AL28" s="88"/>
      <c r="AM28" s="88"/>
      <c r="AN28" s="88"/>
      <c r="AQ28" s="89"/>
      <c r="AR28" s="88"/>
      <c r="AS28" s="88"/>
      <c r="AV28" s="89"/>
      <c r="AW28" s="88"/>
      <c r="AX28" s="88"/>
    </row>
    <row r="29" spans="1:52" ht="15.6" customHeight="1" x14ac:dyDescent="0.25">
      <c r="A29" s="503"/>
      <c r="B29" s="503"/>
      <c r="C29" s="504"/>
      <c r="D29" s="505"/>
      <c r="E29" s="543"/>
      <c r="F29" s="543"/>
      <c r="G29" s="544"/>
      <c r="H29" s="545"/>
      <c r="I29" s="545"/>
      <c r="J29" s="132" t="e">
        <f t="shared" si="0"/>
        <v>#DIV/0!</v>
      </c>
      <c r="K29" s="503"/>
      <c r="L29" s="503"/>
      <c r="M29" s="503"/>
      <c r="N29" s="503"/>
      <c r="O29" s="503"/>
      <c r="P29" s="742"/>
      <c r="Q29" s="545"/>
      <c r="R29" s="506"/>
      <c r="S29" s="545"/>
      <c r="T29" s="93"/>
      <c r="U29" s="93"/>
      <c r="V29" s="93"/>
      <c r="W29" s="105"/>
      <c r="X29" s="105"/>
      <c r="Y29" s="105">
        <v>0</v>
      </c>
      <c r="Z29" s="105">
        <f>$Z$4</f>
        <v>47953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G29" s="92"/>
      <c r="AJ29" s="92"/>
      <c r="AK29" s="88"/>
      <c r="AL29" s="88"/>
      <c r="AM29" s="88"/>
      <c r="AN29" s="88"/>
      <c r="AQ29" s="89"/>
      <c r="AR29" s="88"/>
      <c r="AS29" s="88"/>
      <c r="AV29" s="89"/>
      <c r="AW29" s="88"/>
      <c r="AX29" s="88"/>
    </row>
    <row r="30" spans="1:52" ht="15.6" customHeight="1" x14ac:dyDescent="0.25">
      <c r="A30" s="554"/>
      <c r="B30" s="554"/>
      <c r="C30" s="555"/>
      <c r="D30" s="395"/>
      <c r="E30" s="556"/>
      <c r="F30" s="556"/>
      <c r="G30" s="557"/>
      <c r="H30" s="397"/>
      <c r="I30" s="397"/>
      <c r="J30" s="132" t="e">
        <f t="shared" si="0"/>
        <v>#DIV/0!</v>
      </c>
      <c r="K30" s="554"/>
      <c r="L30" s="554"/>
      <c r="M30" s="554"/>
      <c r="N30" s="554"/>
      <c r="O30" s="554"/>
      <c r="P30" s="750"/>
      <c r="Q30" s="397"/>
      <c r="R30" s="399"/>
      <c r="S30" s="397"/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  <c r="AL30" s="88"/>
      <c r="AM30" s="88"/>
      <c r="AN30" s="88"/>
      <c r="AQ30" s="89"/>
      <c r="AR30" s="88"/>
      <c r="AS30" s="88"/>
      <c r="AV30" s="89"/>
      <c r="AW30" s="88"/>
      <c r="AX30" s="88"/>
    </row>
    <row r="31" spans="1:52" ht="15.6" customHeight="1" x14ac:dyDescent="0.25">
      <c r="A31" s="503"/>
      <c r="B31" s="503"/>
      <c r="C31" s="504"/>
      <c r="D31" s="505"/>
      <c r="E31" s="543"/>
      <c r="F31" s="543"/>
      <c r="G31" s="544"/>
      <c r="H31" s="545"/>
      <c r="I31" s="545"/>
      <c r="J31" s="132" t="e">
        <f t="shared" si="0"/>
        <v>#DIV/0!</v>
      </c>
      <c r="K31" s="503"/>
      <c r="L31" s="503"/>
      <c r="M31" s="503"/>
      <c r="N31" s="503"/>
      <c r="O31" s="503"/>
      <c r="P31" s="742"/>
      <c r="Q31" s="545"/>
      <c r="R31" s="506"/>
      <c r="S31" s="545"/>
      <c r="T31" s="93"/>
      <c r="U31" s="93"/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Q31" s="89"/>
      <c r="AR31" s="88"/>
      <c r="AS31" s="88"/>
    </row>
    <row r="32" spans="1:52" ht="15.6" customHeight="1" x14ac:dyDescent="0.25">
      <c r="A32" s="550"/>
      <c r="B32" s="550"/>
      <c r="C32" s="551"/>
      <c r="D32" s="163"/>
      <c r="E32" s="558"/>
      <c r="F32" s="558"/>
      <c r="G32" s="559"/>
      <c r="H32" s="168"/>
      <c r="I32" s="168"/>
      <c r="J32" s="132" t="e">
        <f t="shared" si="0"/>
        <v>#DIV/0!</v>
      </c>
      <c r="K32" s="550"/>
      <c r="L32" s="550"/>
      <c r="M32" s="550"/>
      <c r="N32" s="550"/>
      <c r="O32" s="550"/>
      <c r="P32" s="754"/>
      <c r="Q32" s="168"/>
      <c r="R32" s="165"/>
      <c r="S32" s="168"/>
      <c r="T32" s="93"/>
      <c r="U32" s="93"/>
      <c r="V32" s="93"/>
      <c r="AE32" s="88"/>
      <c r="AG32" s="92"/>
      <c r="AJ32" s="92"/>
      <c r="AK32" s="88"/>
      <c r="AL32" s="179"/>
      <c r="AM32" s="179"/>
      <c r="AN32" s="179"/>
      <c r="AO32" s="180"/>
      <c r="AQ32" s="179"/>
      <c r="AR32" s="179"/>
      <c r="AS32" s="179"/>
      <c r="AT32" s="180"/>
    </row>
    <row r="33" spans="1:67" ht="15.6" customHeight="1" x14ac:dyDescent="0.25">
      <c r="A33" s="503"/>
      <c r="B33" s="503"/>
      <c r="C33" s="504"/>
      <c r="D33" s="505"/>
      <c r="E33" s="543"/>
      <c r="F33" s="543"/>
      <c r="G33" s="544"/>
      <c r="H33" s="545"/>
      <c r="I33" s="545"/>
      <c r="J33" s="132" t="e">
        <f t="shared" si="0"/>
        <v>#DIV/0!</v>
      </c>
      <c r="K33" s="503"/>
      <c r="L33" s="503"/>
      <c r="M33" s="503"/>
      <c r="N33" s="503"/>
      <c r="O33" s="503"/>
      <c r="P33" s="742"/>
      <c r="Q33" s="545"/>
      <c r="R33" s="506"/>
      <c r="S33" s="545"/>
      <c r="T33" s="93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O33" s="92"/>
    </row>
    <row r="34" spans="1:67" ht="15.6" customHeight="1" x14ac:dyDescent="0.25">
      <c r="A34" s="503"/>
      <c r="B34" s="503"/>
      <c r="C34" s="504"/>
      <c r="D34" s="505"/>
      <c r="E34" s="543"/>
      <c r="F34" s="543"/>
      <c r="G34" s="544"/>
      <c r="H34" s="545"/>
      <c r="I34" s="545"/>
      <c r="J34" s="132" t="e">
        <f t="shared" si="0"/>
        <v>#DIV/0!</v>
      </c>
      <c r="K34" s="503"/>
      <c r="L34" s="503"/>
      <c r="M34" s="503"/>
      <c r="N34" s="503"/>
      <c r="O34" s="503"/>
      <c r="P34" s="742"/>
      <c r="Q34" s="545"/>
      <c r="R34" s="506"/>
      <c r="S34" s="545"/>
      <c r="T34" s="93"/>
      <c r="U34" s="93"/>
      <c r="V34" s="93"/>
      <c r="W34" s="105"/>
      <c r="X34" s="105"/>
      <c r="Y34" s="105">
        <v>0</v>
      </c>
      <c r="Z34" s="105">
        <f>$Z$4</f>
        <v>47953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5.6" customHeight="1" thickBot="1" x14ac:dyDescent="0.3">
      <c r="A35" s="503"/>
      <c r="B35" s="503"/>
      <c r="C35" s="504"/>
      <c r="D35" s="505"/>
      <c r="E35" s="543"/>
      <c r="F35" s="543"/>
      <c r="G35" s="544"/>
      <c r="H35" s="545"/>
      <c r="I35" s="545"/>
      <c r="J35" s="132" t="e">
        <f t="shared" si="0"/>
        <v>#DIV/0!</v>
      </c>
      <c r="K35" s="503"/>
      <c r="L35" s="503"/>
      <c r="M35" s="503"/>
      <c r="N35" s="503"/>
      <c r="O35" s="503"/>
      <c r="P35" s="742"/>
      <c r="Q35" s="545"/>
      <c r="R35" s="506"/>
      <c r="S35" s="545"/>
      <c r="T35" s="93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6.5" thickBot="1" x14ac:dyDescent="0.3">
      <c r="A36" s="155"/>
      <c r="B36" s="134"/>
      <c r="C36" s="96"/>
      <c r="D36" s="96" t="s">
        <v>128</v>
      </c>
      <c r="E36" s="364"/>
      <c r="F36" s="364"/>
      <c r="G36" s="98">
        <f t="shared" ref="G36:G66" si="1">F36-E36</f>
        <v>0</v>
      </c>
      <c r="H36" s="97">
        <f t="shared" ref="H36:H66" si="2">HOUR(G36)</f>
        <v>0</v>
      </c>
      <c r="I36" s="97">
        <f t="shared" ref="I36:I66" si="3">MINUTE(G36)</f>
        <v>0</v>
      </c>
      <c r="J36" s="132" t="e">
        <f t="shared" ref="J36:J66" si="4">L36/K36</f>
        <v>#DIV/0!</v>
      </c>
      <c r="K36" s="132"/>
      <c r="L36" s="330">
        <f t="shared" ref="L36:L65" si="5">((60*H36)+I36)*K36</f>
        <v>0</v>
      </c>
      <c r="M36" s="99"/>
      <c r="N36" s="151"/>
      <c r="O36" s="133"/>
      <c r="P36" s="744"/>
      <c r="Q36" s="97"/>
      <c r="R36" s="99"/>
      <c r="S36" s="97" t="e">
        <f>VLOOKUP(B36,Table1[],21,FALSE)</f>
        <v>#N/A</v>
      </c>
      <c r="T36" s="93"/>
      <c r="U36" s="93"/>
      <c r="V36" s="93"/>
      <c r="W36" s="257" t="s">
        <v>80</v>
      </c>
      <c r="X36" s="258" t="s">
        <v>118</v>
      </c>
      <c r="Y36" s="259"/>
      <c r="Z36" s="259"/>
      <c r="AA36" s="259"/>
      <c r="AB36" s="259"/>
      <c r="AC36" s="259"/>
      <c r="AD36" s="260"/>
      <c r="AE36" s="88" t="s">
        <v>175</v>
      </c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67" ht="15.6" customHeight="1" thickBot="1" x14ac:dyDescent="0.3">
      <c r="A37" s="155"/>
      <c r="B37" s="134"/>
      <c r="C37" s="96"/>
      <c r="D37" s="96" t="s">
        <v>128</v>
      </c>
      <c r="E37" s="363"/>
      <c r="F37" s="363"/>
      <c r="G37" s="98">
        <f t="shared" si="1"/>
        <v>0</v>
      </c>
      <c r="H37" s="97">
        <f t="shared" si="2"/>
        <v>0</v>
      </c>
      <c r="I37" s="97">
        <f t="shared" si="3"/>
        <v>0</v>
      </c>
      <c r="J37" s="132" t="e">
        <f t="shared" si="4"/>
        <v>#DIV/0!</v>
      </c>
      <c r="K37" s="132"/>
      <c r="L37" s="330">
        <f t="shared" si="5"/>
        <v>0</v>
      </c>
      <c r="M37" s="99"/>
      <c r="N37" s="151"/>
      <c r="O37" s="133"/>
      <c r="P37" s="744"/>
      <c r="Q37" s="97"/>
      <c r="R37" s="99"/>
      <c r="S37" s="97" t="e">
        <f>VLOOKUP(B37,Table1[],21,FALSE)</f>
        <v>#N/A</v>
      </c>
      <c r="T37" s="93"/>
      <c r="U37" s="93"/>
      <c r="V37" s="93"/>
      <c r="W37" s="261"/>
      <c r="X37" s="93"/>
      <c r="Y37" s="93"/>
      <c r="Z37" s="93"/>
      <c r="AA37" s="93"/>
      <c r="AB37" s="93"/>
      <c r="AC37" s="93"/>
      <c r="AD37" s="262"/>
      <c r="AE37" s="88" t="s">
        <v>177</v>
      </c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67" ht="16.5" thickBot="1" x14ac:dyDescent="0.3">
      <c r="A38" s="155"/>
      <c r="B38" s="134"/>
      <c r="C38" s="96"/>
      <c r="D38" s="96" t="s">
        <v>128</v>
      </c>
      <c r="E38" s="363"/>
      <c r="F38" s="363"/>
      <c r="G38" s="98">
        <f t="shared" si="1"/>
        <v>0</v>
      </c>
      <c r="H38" s="97">
        <f t="shared" si="2"/>
        <v>0</v>
      </c>
      <c r="I38" s="97">
        <f t="shared" si="3"/>
        <v>0</v>
      </c>
      <c r="J38" s="132" t="e">
        <f t="shared" si="4"/>
        <v>#DIV/0!</v>
      </c>
      <c r="K38" s="132"/>
      <c r="L38" s="330">
        <f t="shared" si="5"/>
        <v>0</v>
      </c>
      <c r="M38" s="99"/>
      <c r="N38" s="151"/>
      <c r="O38" s="133"/>
      <c r="P38" s="744"/>
      <c r="Q38" s="97"/>
      <c r="R38" s="99"/>
      <c r="S38" s="97" t="e">
        <f>VLOOKUP(B38,Table1[],21,FALSE)</f>
        <v>#N/A</v>
      </c>
      <c r="T38" s="93"/>
      <c r="U38" s="93"/>
      <c r="V38" s="93"/>
      <c r="W38" s="263" t="s">
        <v>117</v>
      </c>
      <c r="X38" s="264" t="s">
        <v>1</v>
      </c>
      <c r="Y38" s="258" t="s">
        <v>2</v>
      </c>
      <c r="Z38" s="265" t="s">
        <v>10</v>
      </c>
      <c r="AA38" s="265" t="s">
        <v>11</v>
      </c>
      <c r="AB38" s="265" t="s">
        <v>12</v>
      </c>
      <c r="AC38" s="265" t="s">
        <v>26</v>
      </c>
      <c r="AD38" s="266" t="s">
        <v>28</v>
      </c>
      <c r="AE38" s="88" t="s">
        <v>176</v>
      </c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67" ht="16.5" thickBot="1" x14ac:dyDescent="0.3">
      <c r="A39" s="155"/>
      <c r="B39" s="134"/>
      <c r="C39" s="96"/>
      <c r="D39" s="96" t="s">
        <v>128</v>
      </c>
      <c r="E39" s="363"/>
      <c r="F39" s="363"/>
      <c r="G39" s="98">
        <f t="shared" si="1"/>
        <v>0</v>
      </c>
      <c r="H39" s="97">
        <f t="shared" si="2"/>
        <v>0</v>
      </c>
      <c r="I39" s="97">
        <f t="shared" si="3"/>
        <v>0</v>
      </c>
      <c r="J39" s="132" t="e">
        <f t="shared" si="4"/>
        <v>#DIV/0!</v>
      </c>
      <c r="K39" s="132"/>
      <c r="L39" s="330">
        <f t="shared" si="5"/>
        <v>0</v>
      </c>
      <c r="M39" s="99"/>
      <c r="N39" s="151"/>
      <c r="O39" s="133"/>
      <c r="P39" s="744"/>
      <c r="Q39" s="97"/>
      <c r="R39" s="99"/>
      <c r="S39" s="97" t="e">
        <f>VLOOKUP(B39,Table1[],21,FALSE)</f>
        <v>#N/A</v>
      </c>
      <c r="T39" s="93"/>
      <c r="U39" s="93"/>
      <c r="V39" s="93"/>
      <c r="W39" s="267"/>
      <c r="X39" s="268"/>
      <c r="Y39" s="269"/>
      <c r="Z39" s="270">
        <f>Z4</f>
        <v>47953</v>
      </c>
      <c r="AA39" s="271">
        <f>IFERROR(Y39/Z39,0)</f>
        <v>0</v>
      </c>
      <c r="AB39" s="275">
        <f>IFERROR(X39/Z39,0)</f>
        <v>0</v>
      </c>
      <c r="AC39" s="271">
        <f>IFERROR(Y39/X39,0)</f>
        <v>0</v>
      </c>
      <c r="AD39" s="272">
        <f>IFERROR(X39/W39,0)</f>
        <v>0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67" ht="15.6" customHeight="1" x14ac:dyDescent="0.25">
      <c r="A40" s="155"/>
      <c r="B40" s="134"/>
      <c r="C40" s="96"/>
      <c r="D40" s="96" t="s">
        <v>128</v>
      </c>
      <c r="E40" s="363"/>
      <c r="F40" s="363"/>
      <c r="G40" s="98">
        <f t="shared" si="1"/>
        <v>0</v>
      </c>
      <c r="H40" s="97">
        <f t="shared" si="2"/>
        <v>0</v>
      </c>
      <c r="I40" s="97">
        <f t="shared" si="3"/>
        <v>0</v>
      </c>
      <c r="J40" s="132" t="e">
        <f t="shared" si="4"/>
        <v>#DIV/0!</v>
      </c>
      <c r="K40" s="132"/>
      <c r="L40" s="330">
        <f t="shared" si="5"/>
        <v>0</v>
      </c>
      <c r="M40" s="99"/>
      <c r="N40" s="151"/>
      <c r="O40" s="133"/>
      <c r="P40" s="744"/>
      <c r="Q40" s="97"/>
      <c r="R40" s="99"/>
      <c r="S40" s="97" t="e">
        <f>VLOOKUP(B40,Table1[],21,FALSE)</f>
        <v>#N/A</v>
      </c>
      <c r="T40" s="93"/>
      <c r="U40" s="93"/>
      <c r="V40" s="93"/>
      <c r="W40" s="273"/>
      <c r="X40" s="274"/>
      <c r="Y40" s="274"/>
      <c r="Z40" s="274"/>
      <c r="AA40" s="274"/>
      <c r="AB40" s="274"/>
      <c r="AC40" s="274"/>
      <c r="AD40" s="274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</row>
    <row r="41" spans="1:67" ht="15.6" customHeight="1" x14ac:dyDescent="0.25">
      <c r="A41" s="155"/>
      <c r="B41" s="134"/>
      <c r="C41" s="96"/>
      <c r="D41" s="96" t="s">
        <v>128</v>
      </c>
      <c r="E41" s="363"/>
      <c r="F41" s="363"/>
      <c r="G41" s="98">
        <f t="shared" si="1"/>
        <v>0</v>
      </c>
      <c r="H41" s="97">
        <f t="shared" si="2"/>
        <v>0</v>
      </c>
      <c r="I41" s="97">
        <f t="shared" si="3"/>
        <v>0</v>
      </c>
      <c r="J41" s="132" t="e">
        <f t="shared" si="4"/>
        <v>#DIV/0!</v>
      </c>
      <c r="K41" s="132"/>
      <c r="L41" s="330">
        <f t="shared" si="5"/>
        <v>0</v>
      </c>
      <c r="M41" s="99"/>
      <c r="N41" s="151"/>
      <c r="O41" s="133"/>
      <c r="P41" s="744"/>
      <c r="Q41" s="97"/>
      <c r="R41" s="99"/>
      <c r="S41" s="97" t="e">
        <f>VLOOKUP(B41,Table1[],21,FALSE)</f>
        <v>#N/A</v>
      </c>
      <c r="T41" s="93"/>
      <c r="U41" s="93"/>
      <c r="V41" s="93"/>
      <c r="W41" s="273"/>
      <c r="X41" s="274"/>
      <c r="Y41" s="274"/>
      <c r="Z41" s="274"/>
      <c r="AA41" s="274"/>
      <c r="AB41" s="274"/>
      <c r="AC41" s="274"/>
      <c r="AD41" s="274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</row>
    <row r="42" spans="1:67" ht="15.6" customHeight="1" x14ac:dyDescent="0.25">
      <c r="A42" s="155"/>
      <c r="B42" s="134"/>
      <c r="C42" s="96"/>
      <c r="D42" s="96" t="s">
        <v>128</v>
      </c>
      <c r="E42" s="363"/>
      <c r="F42" s="363"/>
      <c r="G42" s="98">
        <f t="shared" si="1"/>
        <v>0</v>
      </c>
      <c r="H42" s="97">
        <f t="shared" si="2"/>
        <v>0</v>
      </c>
      <c r="I42" s="97">
        <f t="shared" si="3"/>
        <v>0</v>
      </c>
      <c r="J42" s="132" t="e">
        <f t="shared" si="4"/>
        <v>#DIV/0!</v>
      </c>
      <c r="K42" s="132"/>
      <c r="L42" s="330">
        <f t="shared" si="5"/>
        <v>0</v>
      </c>
      <c r="M42" s="99"/>
      <c r="N42" s="151"/>
      <c r="O42" s="133"/>
      <c r="P42" s="744"/>
      <c r="Q42" s="97"/>
      <c r="R42" s="99"/>
      <c r="S42" s="97" t="e">
        <f>VLOOKUP(B42,Table1[],21,FALSE)</f>
        <v>#N/A</v>
      </c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</row>
    <row r="43" spans="1:67" ht="15.6" customHeight="1" x14ac:dyDescent="0.25">
      <c r="A43" s="155"/>
      <c r="B43" s="134"/>
      <c r="C43" s="96"/>
      <c r="D43" s="96" t="s">
        <v>128</v>
      </c>
      <c r="E43" s="363"/>
      <c r="F43" s="363"/>
      <c r="G43" s="98">
        <f t="shared" si="1"/>
        <v>0</v>
      </c>
      <c r="H43" s="97">
        <f t="shared" si="2"/>
        <v>0</v>
      </c>
      <c r="I43" s="97">
        <f t="shared" si="3"/>
        <v>0</v>
      </c>
      <c r="J43" s="132" t="e">
        <f t="shared" si="4"/>
        <v>#DIV/0!</v>
      </c>
      <c r="K43" s="132"/>
      <c r="L43" s="330">
        <f t="shared" si="5"/>
        <v>0</v>
      </c>
      <c r="M43" s="99"/>
      <c r="N43" s="151"/>
      <c r="O43" s="133"/>
      <c r="P43" s="744"/>
      <c r="Q43" s="97"/>
      <c r="R43" s="99"/>
      <c r="S43" s="97" t="e">
        <f>VLOOKUP(B43,Table1[],21,FALSE)</f>
        <v>#N/A</v>
      </c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</row>
    <row r="44" spans="1:67" ht="15.6" customHeight="1" x14ac:dyDescent="0.25">
      <c r="A44" s="155"/>
      <c r="B44" s="134"/>
      <c r="C44" s="96"/>
      <c r="D44" s="96" t="s">
        <v>128</v>
      </c>
      <c r="E44" s="363"/>
      <c r="F44" s="363"/>
      <c r="G44" s="98">
        <f t="shared" si="1"/>
        <v>0</v>
      </c>
      <c r="H44" s="97">
        <f t="shared" si="2"/>
        <v>0</v>
      </c>
      <c r="I44" s="97">
        <f t="shared" si="3"/>
        <v>0</v>
      </c>
      <c r="J44" s="132" t="e">
        <f t="shared" si="4"/>
        <v>#DIV/0!</v>
      </c>
      <c r="K44" s="132"/>
      <c r="L44" s="330">
        <f t="shared" si="5"/>
        <v>0</v>
      </c>
      <c r="M44" s="99"/>
      <c r="N44" s="151"/>
      <c r="O44" s="133"/>
      <c r="P44" s="744"/>
      <c r="Q44" s="97"/>
      <c r="R44" s="99"/>
      <c r="S44" s="97" t="e">
        <f>VLOOKUP(B44,Table1[],21,FALSE)</f>
        <v>#N/A</v>
      </c>
      <c r="T44" s="93"/>
      <c r="U44" s="93"/>
      <c r="V44" s="93"/>
      <c r="Z44" s="347"/>
      <c r="AA44" s="347"/>
      <c r="AB44" s="347"/>
      <c r="AC44" s="347"/>
      <c r="AD44" s="347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</row>
    <row r="45" spans="1:67" ht="15.6" customHeight="1" x14ac:dyDescent="0.25">
      <c r="A45" s="155"/>
      <c r="B45" s="134"/>
      <c r="C45" s="96"/>
      <c r="D45" s="96" t="s">
        <v>128</v>
      </c>
      <c r="E45" s="363"/>
      <c r="F45" s="363"/>
      <c r="G45" s="98">
        <f t="shared" si="1"/>
        <v>0</v>
      </c>
      <c r="H45" s="97">
        <f t="shared" si="2"/>
        <v>0</v>
      </c>
      <c r="I45" s="97">
        <f t="shared" si="3"/>
        <v>0</v>
      </c>
      <c r="J45" s="132" t="e">
        <f t="shared" si="4"/>
        <v>#DIV/0!</v>
      </c>
      <c r="K45" s="132"/>
      <c r="L45" s="330">
        <f t="shared" si="5"/>
        <v>0</v>
      </c>
      <c r="M45" s="99"/>
      <c r="N45" s="151"/>
      <c r="O45" s="133"/>
      <c r="P45" s="744"/>
      <c r="Q45" s="97"/>
      <c r="R45" s="99"/>
      <c r="S45" s="97" t="e">
        <f>VLOOKUP(B45,Table1[],21,FALSE)</f>
        <v>#N/A</v>
      </c>
      <c r="T45" s="93"/>
      <c r="U45" s="93"/>
      <c r="V45" s="93"/>
      <c r="Z45" s="180"/>
      <c r="AA45" s="348"/>
      <c r="AB45" s="348"/>
      <c r="AC45" s="348"/>
      <c r="AD45" s="34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</row>
    <row r="46" spans="1:67" ht="15.6" customHeight="1" x14ac:dyDescent="0.25">
      <c r="A46" s="155"/>
      <c r="B46" s="134"/>
      <c r="C46" s="96"/>
      <c r="D46" s="96" t="s">
        <v>128</v>
      </c>
      <c r="E46" s="363"/>
      <c r="F46" s="363"/>
      <c r="G46" s="98">
        <f t="shared" si="1"/>
        <v>0</v>
      </c>
      <c r="H46" s="97">
        <f t="shared" si="2"/>
        <v>0</v>
      </c>
      <c r="I46" s="97">
        <f t="shared" si="3"/>
        <v>0</v>
      </c>
      <c r="J46" s="132" t="e">
        <f t="shared" si="4"/>
        <v>#DIV/0!</v>
      </c>
      <c r="K46" s="132"/>
      <c r="L46" s="330">
        <f t="shared" si="5"/>
        <v>0</v>
      </c>
      <c r="M46" s="99"/>
      <c r="N46" s="151"/>
      <c r="O46" s="133"/>
      <c r="P46" s="744"/>
      <c r="Q46" s="97"/>
      <c r="R46" s="99"/>
      <c r="S46" s="97" t="e">
        <f>VLOOKUP(B46,Table1[],21,FALSE)</f>
        <v>#N/A</v>
      </c>
      <c r="T46" s="93"/>
      <c r="U46" s="93"/>
      <c r="V46" s="93"/>
      <c r="W46" s="273"/>
      <c r="X46" s="274"/>
      <c r="Y46" s="274"/>
      <c r="Z46" s="274"/>
      <c r="AA46" s="274"/>
      <c r="AB46" s="348"/>
      <c r="AC46" s="348"/>
      <c r="AD46" s="274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BL46" s="138"/>
    </row>
    <row r="47" spans="1:67" ht="15.6" customHeight="1" x14ac:dyDescent="0.25">
      <c r="A47" s="155"/>
      <c r="B47" s="134"/>
      <c r="C47" s="96"/>
      <c r="D47" s="96" t="s">
        <v>128</v>
      </c>
      <c r="E47" s="363"/>
      <c r="F47" s="363"/>
      <c r="G47" s="98">
        <f t="shared" si="1"/>
        <v>0</v>
      </c>
      <c r="H47" s="97">
        <f t="shared" si="2"/>
        <v>0</v>
      </c>
      <c r="I47" s="97">
        <f t="shared" si="3"/>
        <v>0</v>
      </c>
      <c r="J47" s="132" t="e">
        <f t="shared" si="4"/>
        <v>#DIV/0!</v>
      </c>
      <c r="K47" s="132"/>
      <c r="L47" s="330">
        <f t="shared" si="5"/>
        <v>0</v>
      </c>
      <c r="M47" s="99"/>
      <c r="N47" s="151"/>
      <c r="O47" s="133"/>
      <c r="P47" s="744"/>
      <c r="Q47" s="97"/>
      <c r="R47" s="99"/>
      <c r="S47" s="97" t="e">
        <f>VLOOKUP(B47,Table1[],21,FALSE)</f>
        <v>#N/A</v>
      </c>
      <c r="T47" s="93"/>
      <c r="U47" s="93"/>
      <c r="V47" s="93"/>
      <c r="W47" s="273"/>
      <c r="X47" s="274"/>
      <c r="Y47" s="274"/>
      <c r="Z47" s="274"/>
      <c r="AA47" s="274"/>
      <c r="AB47" s="274"/>
      <c r="AC47" s="274"/>
      <c r="AD47" s="274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</row>
    <row r="48" spans="1:67" ht="15.6" customHeight="1" x14ac:dyDescent="0.25">
      <c r="A48" s="155"/>
      <c r="B48" s="134"/>
      <c r="C48" s="96"/>
      <c r="D48" s="96" t="s">
        <v>128</v>
      </c>
      <c r="E48" s="363"/>
      <c r="F48" s="363"/>
      <c r="G48" s="98">
        <f t="shared" si="1"/>
        <v>0</v>
      </c>
      <c r="H48" s="97">
        <f t="shared" si="2"/>
        <v>0</v>
      </c>
      <c r="I48" s="97">
        <f t="shared" si="3"/>
        <v>0</v>
      </c>
      <c r="J48" s="132" t="e">
        <f t="shared" si="4"/>
        <v>#DIV/0!</v>
      </c>
      <c r="K48" s="132"/>
      <c r="L48" s="330">
        <f t="shared" si="5"/>
        <v>0</v>
      </c>
      <c r="M48" s="99"/>
      <c r="N48" s="151"/>
      <c r="O48" s="133"/>
      <c r="P48" s="744"/>
      <c r="Q48" s="97"/>
      <c r="R48" s="99"/>
      <c r="S48" s="97" t="e">
        <f>VLOOKUP(B48,Table1[],21,FALSE)</f>
        <v>#N/A</v>
      </c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</row>
    <row r="49" spans="1:46" ht="15.6" customHeight="1" x14ac:dyDescent="0.25">
      <c r="A49" s="155"/>
      <c r="B49" s="134"/>
      <c r="C49" s="96"/>
      <c r="D49" s="96" t="s">
        <v>128</v>
      </c>
      <c r="E49" s="363"/>
      <c r="F49" s="363"/>
      <c r="G49" s="98">
        <f t="shared" si="1"/>
        <v>0</v>
      </c>
      <c r="H49" s="97">
        <f t="shared" si="2"/>
        <v>0</v>
      </c>
      <c r="I49" s="97">
        <f t="shared" si="3"/>
        <v>0</v>
      </c>
      <c r="J49" s="132" t="e">
        <f t="shared" si="4"/>
        <v>#DIV/0!</v>
      </c>
      <c r="K49" s="132"/>
      <c r="L49" s="330">
        <f t="shared" si="5"/>
        <v>0</v>
      </c>
      <c r="M49" s="99"/>
      <c r="N49" s="151"/>
      <c r="O49" s="133"/>
      <c r="P49" s="744"/>
      <c r="Q49" s="97"/>
      <c r="R49" s="99"/>
      <c r="S49" s="97" t="e">
        <f>VLOOKUP(B49,Table1[],21,FALSE)</f>
        <v>#N/A</v>
      </c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15.6" customHeight="1" x14ac:dyDescent="0.25">
      <c r="A50" s="155"/>
      <c r="B50" s="134"/>
      <c r="C50" s="96"/>
      <c r="D50" s="96" t="s">
        <v>128</v>
      </c>
      <c r="E50" s="364"/>
      <c r="F50" s="364"/>
      <c r="G50" s="98">
        <f t="shared" si="1"/>
        <v>0</v>
      </c>
      <c r="H50" s="97">
        <f t="shared" si="2"/>
        <v>0</v>
      </c>
      <c r="I50" s="97">
        <f t="shared" si="3"/>
        <v>0</v>
      </c>
      <c r="J50" s="132" t="e">
        <f t="shared" si="4"/>
        <v>#DIV/0!</v>
      </c>
      <c r="K50" s="132"/>
      <c r="L50" s="330">
        <f t="shared" si="5"/>
        <v>0</v>
      </c>
      <c r="M50" s="99"/>
      <c r="N50" s="151"/>
      <c r="O50" s="133"/>
      <c r="P50" s="744"/>
      <c r="Q50" s="97"/>
      <c r="R50" s="99"/>
      <c r="S50" s="97" t="e">
        <f>VLOOKUP(B50,Table1[],21,FALSE)</f>
        <v>#N/A</v>
      </c>
      <c r="T50" s="93"/>
      <c r="U50" s="93"/>
      <c r="V50" s="93"/>
      <c r="Z50" s="347"/>
      <c r="AA50" s="347"/>
      <c r="AB50" s="347"/>
      <c r="AC50" s="347"/>
      <c r="AD50" s="347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</row>
    <row r="51" spans="1:46" ht="15.6" customHeight="1" x14ac:dyDescent="0.25">
      <c r="A51" s="155"/>
      <c r="B51" s="134"/>
      <c r="C51" s="96"/>
      <c r="D51" s="96" t="s">
        <v>128</v>
      </c>
      <c r="E51" s="363"/>
      <c r="F51" s="363"/>
      <c r="G51" s="98">
        <f t="shared" si="1"/>
        <v>0</v>
      </c>
      <c r="H51" s="97">
        <f t="shared" si="2"/>
        <v>0</v>
      </c>
      <c r="I51" s="97">
        <f t="shared" si="3"/>
        <v>0</v>
      </c>
      <c r="J51" s="132" t="e">
        <f t="shared" si="4"/>
        <v>#DIV/0!</v>
      </c>
      <c r="K51" s="132"/>
      <c r="L51" s="330">
        <f t="shared" si="5"/>
        <v>0</v>
      </c>
      <c r="M51" s="99"/>
      <c r="N51" s="151"/>
      <c r="O51" s="133"/>
      <c r="P51" s="744"/>
      <c r="Q51" s="97"/>
      <c r="R51" s="99"/>
      <c r="S51" s="97" t="e">
        <f>VLOOKUP(B51,Table1[],21,FALSE)</f>
        <v>#N/A</v>
      </c>
      <c r="T51" s="93"/>
      <c r="U51" s="93"/>
      <c r="V51" s="93"/>
      <c r="Z51" s="180"/>
      <c r="AA51" s="348"/>
      <c r="AB51" s="348"/>
      <c r="AC51" s="348"/>
      <c r="AD51" s="34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</row>
    <row r="52" spans="1:46" ht="15.6" customHeight="1" x14ac:dyDescent="0.25">
      <c r="A52" s="155"/>
      <c r="B52" s="134"/>
      <c r="C52" s="96"/>
      <c r="D52" s="96" t="s">
        <v>128</v>
      </c>
      <c r="E52" s="364"/>
      <c r="F52" s="364"/>
      <c r="G52" s="98">
        <f t="shared" si="1"/>
        <v>0</v>
      </c>
      <c r="H52" s="97">
        <f t="shared" si="2"/>
        <v>0</v>
      </c>
      <c r="I52" s="97">
        <f t="shared" si="3"/>
        <v>0</v>
      </c>
      <c r="J52" s="132" t="e">
        <f t="shared" si="4"/>
        <v>#DIV/0!</v>
      </c>
      <c r="K52" s="132"/>
      <c r="L52" s="330">
        <f t="shared" si="5"/>
        <v>0</v>
      </c>
      <c r="M52" s="99"/>
      <c r="N52" s="151"/>
      <c r="O52" s="133"/>
      <c r="P52" s="744"/>
      <c r="Q52" s="97"/>
      <c r="R52" s="99"/>
      <c r="S52" s="97" t="e">
        <f>VLOOKUP(B52,Table1[],21,FALSE)</f>
        <v>#N/A</v>
      </c>
      <c r="T52" s="93"/>
      <c r="U52" s="93"/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ht="15.6" customHeight="1" x14ac:dyDescent="0.25">
      <c r="A53" s="155"/>
      <c r="B53" s="134"/>
      <c r="C53" s="96"/>
      <c r="D53" s="96" t="s">
        <v>128</v>
      </c>
      <c r="E53" s="363"/>
      <c r="F53" s="363"/>
      <c r="G53" s="98">
        <f t="shared" si="1"/>
        <v>0</v>
      </c>
      <c r="H53" s="97">
        <f t="shared" si="2"/>
        <v>0</v>
      </c>
      <c r="I53" s="97">
        <f t="shared" si="3"/>
        <v>0</v>
      </c>
      <c r="J53" s="132" t="e">
        <f t="shared" si="4"/>
        <v>#DIV/0!</v>
      </c>
      <c r="K53" s="132"/>
      <c r="L53" s="330">
        <f t="shared" si="5"/>
        <v>0</v>
      </c>
      <c r="M53" s="99"/>
      <c r="N53" s="151"/>
      <c r="O53" s="133"/>
      <c r="P53" s="744"/>
      <c r="Q53" s="97"/>
      <c r="R53" s="99"/>
      <c r="S53" s="97" t="e">
        <f>VLOOKUP(B53,Table1[],21,FALSE)</f>
        <v>#N/A</v>
      </c>
      <c r="T53" s="93"/>
      <c r="U53" s="93"/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</row>
    <row r="54" spans="1:46" ht="15.6" customHeight="1" x14ac:dyDescent="0.25">
      <c r="A54" s="155"/>
      <c r="B54" s="134"/>
      <c r="C54" s="96"/>
      <c r="D54" s="96" t="s">
        <v>128</v>
      </c>
      <c r="E54" s="363"/>
      <c r="F54" s="363"/>
      <c r="G54" s="98">
        <f t="shared" si="1"/>
        <v>0</v>
      </c>
      <c r="H54" s="97">
        <f t="shared" si="2"/>
        <v>0</v>
      </c>
      <c r="I54" s="97">
        <f t="shared" si="3"/>
        <v>0</v>
      </c>
      <c r="J54" s="132" t="e">
        <f t="shared" si="4"/>
        <v>#DIV/0!</v>
      </c>
      <c r="K54" s="132"/>
      <c r="L54" s="330">
        <f t="shared" si="5"/>
        <v>0</v>
      </c>
      <c r="M54" s="99"/>
      <c r="N54" s="151"/>
      <c r="O54" s="133"/>
      <c r="P54" s="744"/>
      <c r="Q54" s="97"/>
      <c r="R54" s="99"/>
      <c r="S54" s="97" t="e">
        <f>VLOOKUP(B54,Table1[],21,FALSE)</f>
        <v>#N/A</v>
      </c>
      <c r="T54" s="93"/>
      <c r="U54" s="93"/>
      <c r="W54" s="89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</row>
    <row r="55" spans="1:46" ht="15.6" customHeight="1" x14ac:dyDescent="0.25">
      <c r="A55" s="155"/>
      <c r="B55" s="134"/>
      <c r="C55" s="96"/>
      <c r="D55" s="96" t="s">
        <v>128</v>
      </c>
      <c r="E55" s="363"/>
      <c r="F55" s="363"/>
      <c r="G55" s="98">
        <f t="shared" si="1"/>
        <v>0</v>
      </c>
      <c r="H55" s="97">
        <f t="shared" si="2"/>
        <v>0</v>
      </c>
      <c r="I55" s="97">
        <f t="shared" si="3"/>
        <v>0</v>
      </c>
      <c r="J55" s="132" t="e">
        <f t="shared" si="4"/>
        <v>#DIV/0!</v>
      </c>
      <c r="K55" s="132"/>
      <c r="L55" s="330">
        <f t="shared" si="5"/>
        <v>0</v>
      </c>
      <c r="M55" s="99"/>
      <c r="N55" s="151"/>
      <c r="O55" s="133"/>
      <c r="P55" s="744"/>
      <c r="Q55" s="97"/>
      <c r="R55" s="99"/>
      <c r="S55" s="97" t="e">
        <f>VLOOKUP(B55,Table1[],21,FALSE)</f>
        <v>#N/A</v>
      </c>
      <c r="T55" s="93"/>
      <c r="U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</row>
    <row r="56" spans="1:46" ht="15.6" customHeight="1" x14ac:dyDescent="0.25">
      <c r="A56" s="155"/>
      <c r="B56" s="134"/>
      <c r="C56" s="96"/>
      <c r="D56" s="96" t="s">
        <v>128</v>
      </c>
      <c r="E56" s="363"/>
      <c r="F56" s="363"/>
      <c r="G56" s="98">
        <f t="shared" si="1"/>
        <v>0</v>
      </c>
      <c r="H56" s="97">
        <f t="shared" si="2"/>
        <v>0</v>
      </c>
      <c r="I56" s="97">
        <f t="shared" si="3"/>
        <v>0</v>
      </c>
      <c r="J56" s="132" t="e">
        <f t="shared" si="4"/>
        <v>#DIV/0!</v>
      </c>
      <c r="K56" s="132"/>
      <c r="L56" s="330">
        <f t="shared" si="5"/>
        <v>0</v>
      </c>
      <c r="M56" s="99"/>
      <c r="N56" s="151"/>
      <c r="O56" s="133"/>
      <c r="P56" s="744"/>
      <c r="Q56" s="97"/>
      <c r="R56" s="99"/>
      <c r="S56" s="97" t="e">
        <f>VLOOKUP(B56,Table1[],21,FALSE)</f>
        <v>#N/A</v>
      </c>
      <c r="T56" s="93"/>
      <c r="U56" s="93"/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</row>
    <row r="57" spans="1:46" ht="15.6" customHeight="1" x14ac:dyDescent="0.25">
      <c r="A57" s="155"/>
      <c r="B57" s="134"/>
      <c r="C57" s="96"/>
      <c r="D57" s="96" t="s">
        <v>128</v>
      </c>
      <c r="E57" s="363"/>
      <c r="F57" s="363"/>
      <c r="G57" s="98">
        <f t="shared" si="1"/>
        <v>0</v>
      </c>
      <c r="H57" s="97">
        <f t="shared" si="2"/>
        <v>0</v>
      </c>
      <c r="I57" s="97">
        <f t="shared" si="3"/>
        <v>0</v>
      </c>
      <c r="J57" s="132" t="e">
        <f t="shared" si="4"/>
        <v>#DIV/0!</v>
      </c>
      <c r="K57" s="132"/>
      <c r="L57" s="330">
        <f t="shared" si="5"/>
        <v>0</v>
      </c>
      <c r="M57" s="99"/>
      <c r="N57" s="151"/>
      <c r="O57" s="133"/>
      <c r="P57" s="744"/>
      <c r="Q57" s="97"/>
      <c r="R57" s="99"/>
      <c r="S57" s="97" t="e">
        <f>VLOOKUP(B57,Table1[],21,FALSE)</f>
        <v>#N/A</v>
      </c>
      <c r="T57" s="93"/>
      <c r="U57" s="93"/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</row>
    <row r="58" spans="1:46" ht="15.6" customHeight="1" x14ac:dyDescent="0.25">
      <c r="A58" s="155"/>
      <c r="B58" s="134"/>
      <c r="C58" s="96"/>
      <c r="D58" s="96" t="s">
        <v>128</v>
      </c>
      <c r="E58" s="363"/>
      <c r="F58" s="363"/>
      <c r="G58" s="98">
        <f t="shared" si="1"/>
        <v>0</v>
      </c>
      <c r="H58" s="97">
        <f t="shared" si="2"/>
        <v>0</v>
      </c>
      <c r="I58" s="97">
        <f t="shared" si="3"/>
        <v>0</v>
      </c>
      <c r="J58" s="132" t="e">
        <f t="shared" si="4"/>
        <v>#DIV/0!</v>
      </c>
      <c r="K58" s="132"/>
      <c r="L58" s="330">
        <f t="shared" si="5"/>
        <v>0</v>
      </c>
      <c r="M58" s="99"/>
      <c r="N58" s="151"/>
      <c r="O58" s="133"/>
      <c r="P58" s="744"/>
      <c r="Q58" s="97"/>
      <c r="R58" s="99"/>
      <c r="S58" s="97" t="e">
        <f>VLOOKUP(B58,Table1[],21,FALSE)</f>
        <v>#N/A</v>
      </c>
      <c r="T58" s="93"/>
      <c r="U58" s="93"/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</row>
    <row r="59" spans="1:46" ht="15.6" customHeight="1" x14ac:dyDescent="0.25">
      <c r="A59" s="155"/>
      <c r="B59" s="134"/>
      <c r="C59" s="96"/>
      <c r="D59" s="96" t="s">
        <v>128</v>
      </c>
      <c r="E59" s="364"/>
      <c r="F59" s="364"/>
      <c r="G59" s="98">
        <f t="shared" si="1"/>
        <v>0</v>
      </c>
      <c r="H59" s="97">
        <f t="shared" si="2"/>
        <v>0</v>
      </c>
      <c r="I59" s="97">
        <f t="shared" si="3"/>
        <v>0</v>
      </c>
      <c r="J59" s="132" t="e">
        <f t="shared" si="4"/>
        <v>#DIV/0!</v>
      </c>
      <c r="K59" s="132"/>
      <c r="L59" s="330">
        <f t="shared" si="5"/>
        <v>0</v>
      </c>
      <c r="M59" s="99"/>
      <c r="N59" s="151"/>
      <c r="O59" s="133"/>
      <c r="P59" s="744"/>
      <c r="Q59" s="97"/>
      <c r="R59" s="99"/>
      <c r="S59" s="97" t="e">
        <f>VLOOKUP(B59,Table1[],21,FALSE)</f>
        <v>#N/A</v>
      </c>
      <c r="T59" s="93"/>
      <c r="U59" s="93"/>
      <c r="W59" s="89"/>
      <c r="X59" s="88"/>
      <c r="Y59" s="88"/>
      <c r="Z59" s="88"/>
      <c r="AA59" s="88"/>
      <c r="AB59" s="88"/>
      <c r="AC59" s="88"/>
      <c r="AD59" s="88"/>
      <c r="AE59" s="88"/>
      <c r="AG59" s="92"/>
      <c r="AJ59" s="92"/>
      <c r="AK59" s="88"/>
      <c r="AL59" s="88"/>
      <c r="AM59" s="88"/>
      <c r="AN59" s="88"/>
      <c r="AO59" s="88"/>
      <c r="AP59" s="88"/>
      <c r="AQ59" s="88"/>
      <c r="AR59" s="88"/>
      <c r="AS59" s="88"/>
      <c r="AT59" s="88"/>
    </row>
    <row r="60" spans="1:46" ht="15.6" customHeight="1" x14ac:dyDescent="0.25">
      <c r="A60" s="155"/>
      <c r="B60" s="134"/>
      <c r="C60" s="96"/>
      <c r="D60" s="96" t="s">
        <v>128</v>
      </c>
      <c r="E60" s="363"/>
      <c r="F60" s="363"/>
      <c r="G60" s="98">
        <f t="shared" si="1"/>
        <v>0</v>
      </c>
      <c r="H60" s="97">
        <f t="shared" si="2"/>
        <v>0</v>
      </c>
      <c r="I60" s="97">
        <f t="shared" si="3"/>
        <v>0</v>
      </c>
      <c r="J60" s="132" t="e">
        <f t="shared" si="4"/>
        <v>#DIV/0!</v>
      </c>
      <c r="K60" s="132"/>
      <c r="L60" s="330">
        <f t="shared" si="5"/>
        <v>0</v>
      </c>
      <c r="M60" s="99"/>
      <c r="N60" s="151"/>
      <c r="O60" s="133"/>
      <c r="P60" s="744"/>
      <c r="Q60" s="97"/>
      <c r="R60" s="99"/>
      <c r="S60" s="97" t="e">
        <f>VLOOKUP(B60,Table1[],21,FALSE)</f>
        <v>#N/A</v>
      </c>
      <c r="T60" s="93"/>
      <c r="U60" s="93"/>
      <c r="W60" s="89"/>
      <c r="X60" s="88"/>
      <c r="Y60" s="88"/>
      <c r="Z60" s="88"/>
      <c r="AA60" s="88"/>
      <c r="AB60" s="88"/>
      <c r="AC60" s="88"/>
      <c r="AD60" s="88"/>
      <c r="AE60" s="88"/>
      <c r="AG60" s="92"/>
      <c r="AJ60" s="92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ht="15.6" customHeight="1" x14ac:dyDescent="0.25">
      <c r="A61" s="155"/>
      <c r="B61" s="134"/>
      <c r="C61" s="96"/>
      <c r="D61" s="96" t="s">
        <v>128</v>
      </c>
      <c r="E61" s="364"/>
      <c r="F61" s="364"/>
      <c r="G61" s="98">
        <f t="shared" si="1"/>
        <v>0</v>
      </c>
      <c r="H61" s="97">
        <f t="shared" si="2"/>
        <v>0</v>
      </c>
      <c r="I61" s="97">
        <f t="shared" si="3"/>
        <v>0</v>
      </c>
      <c r="J61" s="132" t="e">
        <f t="shared" si="4"/>
        <v>#DIV/0!</v>
      </c>
      <c r="K61" s="132"/>
      <c r="L61" s="330">
        <f t="shared" si="5"/>
        <v>0</v>
      </c>
      <c r="M61" s="99"/>
      <c r="N61" s="151"/>
      <c r="O61" s="133"/>
      <c r="P61" s="744"/>
      <c r="Q61" s="97"/>
      <c r="R61" s="99"/>
      <c r="S61" s="97" t="e">
        <f>VLOOKUP(B61,Table1[],21,FALSE)</f>
        <v>#N/A</v>
      </c>
      <c r="T61" s="93"/>
      <c r="U61" s="93"/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</row>
    <row r="62" spans="1:46" ht="15.6" customHeight="1" x14ac:dyDescent="0.25">
      <c r="A62" s="155"/>
      <c r="B62" s="134"/>
      <c r="C62" s="96"/>
      <c r="D62" s="96" t="s">
        <v>128</v>
      </c>
      <c r="E62" s="363"/>
      <c r="F62" s="363"/>
      <c r="G62" s="98">
        <f t="shared" si="1"/>
        <v>0</v>
      </c>
      <c r="H62" s="97">
        <f t="shared" si="2"/>
        <v>0</v>
      </c>
      <c r="I62" s="97">
        <f t="shared" si="3"/>
        <v>0</v>
      </c>
      <c r="J62" s="132" t="e">
        <f t="shared" si="4"/>
        <v>#DIV/0!</v>
      </c>
      <c r="K62" s="132"/>
      <c r="L62" s="330">
        <f t="shared" si="5"/>
        <v>0</v>
      </c>
      <c r="M62" s="99"/>
      <c r="N62" s="151"/>
      <c r="O62" s="133"/>
      <c r="P62" s="744"/>
      <c r="Q62" s="97"/>
      <c r="R62" s="99"/>
      <c r="S62" s="97" t="e">
        <f>VLOOKUP(B62,Table1[],21,FALSE)</f>
        <v>#N/A</v>
      </c>
      <c r="T62" s="93"/>
      <c r="U62" s="93"/>
      <c r="W62" s="89"/>
      <c r="X62" s="88"/>
      <c r="Y62" s="88"/>
      <c r="Z62" s="88"/>
      <c r="AA62" s="88"/>
      <c r="AB62" s="88"/>
      <c r="AC62" s="88"/>
      <c r="AD62" s="88"/>
      <c r="AE62" s="88"/>
      <c r="AG62" s="92"/>
      <c r="AJ62" s="92"/>
      <c r="AK62" s="88"/>
      <c r="AL62" s="88"/>
      <c r="AM62" s="88"/>
      <c r="AN62" s="88"/>
      <c r="AO62" s="88"/>
      <c r="AP62" s="88"/>
      <c r="AQ62" s="88"/>
      <c r="AR62" s="88"/>
      <c r="AS62" s="88"/>
      <c r="AT62" s="88"/>
    </row>
    <row r="63" spans="1:46" ht="15.6" customHeight="1" x14ac:dyDescent="0.25">
      <c r="A63" s="155"/>
      <c r="B63" s="134"/>
      <c r="C63" s="96"/>
      <c r="D63" s="96" t="s">
        <v>128</v>
      </c>
      <c r="E63" s="363"/>
      <c r="F63" s="363"/>
      <c r="G63" s="98">
        <f t="shared" si="1"/>
        <v>0</v>
      </c>
      <c r="H63" s="97">
        <f t="shared" si="2"/>
        <v>0</v>
      </c>
      <c r="I63" s="97">
        <f t="shared" si="3"/>
        <v>0</v>
      </c>
      <c r="J63" s="132" t="e">
        <f t="shared" si="4"/>
        <v>#DIV/0!</v>
      </c>
      <c r="K63" s="132"/>
      <c r="L63" s="330">
        <f t="shared" si="5"/>
        <v>0</v>
      </c>
      <c r="M63" s="99"/>
      <c r="N63" s="151"/>
      <c r="O63" s="133"/>
      <c r="P63" s="744"/>
      <c r="Q63" s="97"/>
      <c r="R63" s="99"/>
      <c r="S63" s="97" t="e">
        <f>VLOOKUP(B63,Table1[],21,FALSE)</f>
        <v>#N/A</v>
      </c>
      <c r="T63" s="93"/>
      <c r="U63" s="93"/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</row>
    <row r="64" spans="1:46" ht="15.6" customHeight="1" x14ac:dyDescent="0.25">
      <c r="A64" s="155"/>
      <c r="B64" s="134"/>
      <c r="C64" s="96"/>
      <c r="D64" s="96" t="s">
        <v>128</v>
      </c>
      <c r="E64" s="363"/>
      <c r="F64" s="363"/>
      <c r="G64" s="98">
        <f t="shared" si="1"/>
        <v>0</v>
      </c>
      <c r="H64" s="97">
        <f t="shared" si="2"/>
        <v>0</v>
      </c>
      <c r="I64" s="97">
        <f t="shared" si="3"/>
        <v>0</v>
      </c>
      <c r="J64" s="132" t="e">
        <f t="shared" si="4"/>
        <v>#DIV/0!</v>
      </c>
      <c r="K64" s="132"/>
      <c r="L64" s="330">
        <f t="shared" si="5"/>
        <v>0</v>
      </c>
      <c r="M64" s="99"/>
      <c r="N64" s="151"/>
      <c r="O64" s="133"/>
      <c r="P64" s="744"/>
      <c r="Q64" s="97"/>
      <c r="R64" s="99"/>
      <c r="S64" s="97" t="e">
        <f>VLOOKUP(B64,Table1[],21,FALSE)</f>
        <v>#N/A</v>
      </c>
      <c r="T64" s="93"/>
      <c r="U64" s="93"/>
      <c r="W64" s="89"/>
      <c r="X64" s="88"/>
      <c r="Y64" s="88"/>
      <c r="Z64" s="88"/>
      <c r="AA64" s="88"/>
      <c r="AB64" s="88"/>
      <c r="AC64" s="88"/>
      <c r="AD64" s="88"/>
      <c r="AE64" s="88"/>
      <c r="AG64" s="92"/>
      <c r="AJ64" s="92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46" ht="15.6" customHeight="1" x14ac:dyDescent="0.25">
      <c r="A65" s="155"/>
      <c r="B65" s="134"/>
      <c r="C65" s="96"/>
      <c r="D65" s="96" t="s">
        <v>128</v>
      </c>
      <c r="E65" s="363"/>
      <c r="F65" s="363"/>
      <c r="G65" s="98">
        <f t="shared" si="1"/>
        <v>0</v>
      </c>
      <c r="H65" s="97">
        <f t="shared" si="2"/>
        <v>0</v>
      </c>
      <c r="I65" s="97">
        <f t="shared" si="3"/>
        <v>0</v>
      </c>
      <c r="J65" s="132" t="e">
        <f t="shared" si="4"/>
        <v>#DIV/0!</v>
      </c>
      <c r="K65" s="132"/>
      <c r="L65" s="330">
        <f t="shared" si="5"/>
        <v>0</v>
      </c>
      <c r="M65" s="99"/>
      <c r="N65" s="151"/>
      <c r="O65" s="133"/>
      <c r="P65" s="744"/>
      <c r="Q65" s="97"/>
      <c r="R65" s="99"/>
      <c r="S65" s="97" t="e">
        <f>VLOOKUP(B65,Table1[],21,FALSE)</f>
        <v>#N/A</v>
      </c>
      <c r="T65" s="93"/>
      <c r="U65" s="93"/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</row>
    <row r="66" spans="1:46" ht="15.6" customHeight="1" x14ac:dyDescent="0.25">
      <c r="A66" s="155"/>
      <c r="B66" s="134"/>
      <c r="C66" s="96"/>
      <c r="D66" s="96" t="s">
        <v>128</v>
      </c>
      <c r="E66" s="363"/>
      <c r="F66" s="363"/>
      <c r="G66" s="98">
        <f t="shared" si="1"/>
        <v>0</v>
      </c>
      <c r="H66" s="97">
        <f t="shared" si="2"/>
        <v>0</v>
      </c>
      <c r="I66" s="97">
        <f t="shared" si="3"/>
        <v>0</v>
      </c>
      <c r="J66" s="132" t="e">
        <f t="shared" si="4"/>
        <v>#DIV/0!</v>
      </c>
      <c r="K66" s="132"/>
      <c r="L66" s="330">
        <f t="shared" ref="L66:L87" si="6">((60*H66)+I66)*K66</f>
        <v>0</v>
      </c>
      <c r="M66" s="99"/>
      <c r="N66" s="151"/>
      <c r="O66" s="133"/>
      <c r="P66" s="744"/>
      <c r="Q66" s="97"/>
      <c r="R66" s="99"/>
      <c r="S66" s="97" t="e">
        <f>VLOOKUP(B66,Table1[],21,FALSE)</f>
        <v>#N/A</v>
      </c>
      <c r="T66" s="93"/>
      <c r="U66" s="93"/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</row>
    <row r="67" spans="1:46" ht="15.6" customHeight="1" x14ac:dyDescent="0.25">
      <c r="A67" s="155"/>
      <c r="B67" s="134"/>
      <c r="C67" s="96"/>
      <c r="D67" s="96" t="s">
        <v>128</v>
      </c>
      <c r="E67" s="363"/>
      <c r="F67" s="363"/>
      <c r="G67" s="98">
        <f t="shared" ref="G67:G130" si="7">F67-E67</f>
        <v>0</v>
      </c>
      <c r="H67" s="97">
        <f t="shared" ref="H67:H130" si="8">HOUR(G67)</f>
        <v>0</v>
      </c>
      <c r="I67" s="97">
        <f t="shared" ref="I67:I130" si="9">MINUTE(G67)</f>
        <v>0</v>
      </c>
      <c r="J67" s="132" t="e">
        <f t="shared" ref="J67:J130" si="10">L67/K67</f>
        <v>#DIV/0!</v>
      </c>
      <c r="K67" s="132"/>
      <c r="L67" s="330">
        <f t="shared" si="6"/>
        <v>0</v>
      </c>
      <c r="M67" s="99"/>
      <c r="N67" s="151"/>
      <c r="O67" s="133"/>
      <c r="P67" s="744"/>
      <c r="Q67" s="97"/>
      <c r="R67" s="99"/>
      <c r="S67" s="97" t="e">
        <f>VLOOKUP(B67,Table1[],21,FALSE)</f>
        <v>#N/A</v>
      </c>
      <c r="T67" s="93"/>
      <c r="U67" s="93"/>
      <c r="W67" s="89"/>
      <c r="X67" s="88"/>
      <c r="Y67" s="88"/>
      <c r="Z67" s="88"/>
      <c r="AA67" s="88"/>
      <c r="AB67" s="88"/>
      <c r="AC67" s="88"/>
      <c r="AD67" s="88"/>
      <c r="AE67" s="88"/>
      <c r="AG67" s="92"/>
      <c r="AJ67" s="92"/>
      <c r="AK67" s="88"/>
      <c r="AL67" s="88"/>
      <c r="AM67" s="88"/>
      <c r="AN67" s="88"/>
      <c r="AO67" s="88"/>
      <c r="AP67" s="88"/>
      <c r="AQ67" s="88"/>
      <c r="AR67" s="88"/>
      <c r="AS67" s="88"/>
      <c r="AT67" s="88"/>
    </row>
    <row r="68" spans="1:46" ht="15.6" customHeight="1" x14ac:dyDescent="0.25">
      <c r="A68" s="155"/>
      <c r="B68" s="134"/>
      <c r="C68" s="96"/>
      <c r="D68" s="96" t="s">
        <v>128</v>
      </c>
      <c r="E68" s="363"/>
      <c r="F68" s="363"/>
      <c r="G68" s="98">
        <f t="shared" si="7"/>
        <v>0</v>
      </c>
      <c r="H68" s="97">
        <f t="shared" si="8"/>
        <v>0</v>
      </c>
      <c r="I68" s="97">
        <f t="shared" si="9"/>
        <v>0</v>
      </c>
      <c r="J68" s="132" t="e">
        <f t="shared" si="10"/>
        <v>#DIV/0!</v>
      </c>
      <c r="K68" s="132"/>
      <c r="L68" s="330">
        <f t="shared" si="6"/>
        <v>0</v>
      </c>
      <c r="M68" s="99"/>
      <c r="N68" s="151"/>
      <c r="O68" s="133"/>
      <c r="P68" s="744"/>
      <c r="Q68" s="97"/>
      <c r="R68" s="99"/>
      <c r="S68" s="97" t="e">
        <f>VLOOKUP(B68,Table1[],21,FALSE)</f>
        <v>#N/A</v>
      </c>
      <c r="T68" s="93"/>
      <c r="U68" s="93"/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</row>
    <row r="69" spans="1:46" ht="15.6" customHeight="1" x14ac:dyDescent="0.25">
      <c r="A69" s="155"/>
      <c r="B69" s="134"/>
      <c r="C69" s="96"/>
      <c r="D69" s="96" t="s">
        <v>128</v>
      </c>
      <c r="E69" s="364"/>
      <c r="F69" s="364"/>
      <c r="G69" s="98">
        <f t="shared" si="7"/>
        <v>0</v>
      </c>
      <c r="H69" s="97">
        <f t="shared" si="8"/>
        <v>0</v>
      </c>
      <c r="I69" s="97">
        <f t="shared" si="9"/>
        <v>0</v>
      </c>
      <c r="J69" s="132" t="e">
        <f t="shared" si="10"/>
        <v>#DIV/0!</v>
      </c>
      <c r="K69" s="132"/>
      <c r="L69" s="330">
        <f t="shared" si="6"/>
        <v>0</v>
      </c>
      <c r="M69" s="99"/>
      <c r="N69" s="151"/>
      <c r="O69" s="133"/>
      <c r="P69" s="744"/>
      <c r="Q69" s="97"/>
      <c r="R69" s="99"/>
      <c r="S69" s="97" t="e">
        <f>VLOOKUP(B69,Table1[],21,FALSE)</f>
        <v>#N/A</v>
      </c>
      <c r="T69" s="93"/>
      <c r="U69" s="93"/>
      <c r="W69" s="89"/>
      <c r="X69" s="88"/>
      <c r="Y69" s="88"/>
      <c r="Z69" s="88"/>
      <c r="AA69" s="88"/>
      <c r="AB69" s="88"/>
      <c r="AC69" s="88"/>
      <c r="AD69" s="88"/>
      <c r="AE69" s="88"/>
      <c r="AG69" s="92"/>
      <c r="AJ69" s="92"/>
      <c r="AK69" s="88"/>
      <c r="AL69" s="88"/>
      <c r="AM69" s="88"/>
      <c r="AN69" s="88"/>
      <c r="AO69" s="88"/>
      <c r="AP69" s="88"/>
      <c r="AQ69" s="88"/>
      <c r="AR69" s="88"/>
      <c r="AS69" s="88"/>
      <c r="AT69" s="88"/>
    </row>
    <row r="70" spans="1:46" ht="15.6" customHeight="1" x14ac:dyDescent="0.25">
      <c r="A70" s="155"/>
      <c r="B70" s="134"/>
      <c r="C70" s="96"/>
      <c r="D70" s="96" t="s">
        <v>128</v>
      </c>
      <c r="E70" s="363"/>
      <c r="F70" s="363"/>
      <c r="G70" s="98">
        <f t="shared" si="7"/>
        <v>0</v>
      </c>
      <c r="H70" s="97">
        <f t="shared" si="8"/>
        <v>0</v>
      </c>
      <c r="I70" s="97">
        <f t="shared" si="9"/>
        <v>0</v>
      </c>
      <c r="J70" s="132" t="e">
        <f t="shared" si="10"/>
        <v>#DIV/0!</v>
      </c>
      <c r="K70" s="132"/>
      <c r="L70" s="330">
        <f t="shared" si="6"/>
        <v>0</v>
      </c>
      <c r="M70" s="99"/>
      <c r="N70" s="151"/>
      <c r="O70" s="133"/>
      <c r="P70" s="744"/>
      <c r="Q70" s="97"/>
      <c r="R70" s="99"/>
      <c r="S70" s="97" t="e">
        <f>VLOOKUP(B70,Table1[],21,FALSE)</f>
        <v>#N/A</v>
      </c>
      <c r="T70" s="93"/>
      <c r="U70" s="93"/>
      <c r="W70" s="89"/>
      <c r="X70" s="88"/>
      <c r="Y70" s="88"/>
      <c r="Z70" s="88"/>
      <c r="AA70" s="88"/>
      <c r="AB70" s="88"/>
      <c r="AC70" s="88"/>
      <c r="AD70" s="88"/>
      <c r="AE70" s="88"/>
      <c r="AG70" s="92"/>
      <c r="AJ70" s="92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46" ht="15.6" customHeight="1" x14ac:dyDescent="0.25">
      <c r="A71" s="155"/>
      <c r="B71" s="134"/>
      <c r="C71" s="96"/>
      <c r="D71" s="96" t="s">
        <v>128</v>
      </c>
      <c r="E71" s="364"/>
      <c r="F71" s="364"/>
      <c r="G71" s="98">
        <f t="shared" si="7"/>
        <v>0</v>
      </c>
      <c r="H71" s="97">
        <f t="shared" si="8"/>
        <v>0</v>
      </c>
      <c r="I71" s="97">
        <f t="shared" si="9"/>
        <v>0</v>
      </c>
      <c r="J71" s="132" t="e">
        <f t="shared" si="10"/>
        <v>#DIV/0!</v>
      </c>
      <c r="K71" s="132"/>
      <c r="L71" s="330">
        <f t="shared" si="6"/>
        <v>0</v>
      </c>
      <c r="M71" s="99"/>
      <c r="N71" s="151"/>
      <c r="O71" s="133"/>
      <c r="P71" s="744"/>
      <c r="Q71" s="97"/>
      <c r="R71" s="99"/>
      <c r="S71" s="97" t="e">
        <f>VLOOKUP(B71,Table1[],21,FALSE)</f>
        <v>#N/A</v>
      </c>
      <c r="T71" s="93"/>
      <c r="U71" s="93"/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46" ht="15.6" customHeight="1" x14ac:dyDescent="0.25">
      <c r="A72" s="155"/>
      <c r="B72" s="134"/>
      <c r="C72" s="96"/>
      <c r="D72" s="96" t="s">
        <v>128</v>
      </c>
      <c r="E72" s="363"/>
      <c r="F72" s="363"/>
      <c r="G72" s="98">
        <f t="shared" si="7"/>
        <v>0</v>
      </c>
      <c r="H72" s="97">
        <f t="shared" si="8"/>
        <v>0</v>
      </c>
      <c r="I72" s="97">
        <f t="shared" si="9"/>
        <v>0</v>
      </c>
      <c r="J72" s="132" t="e">
        <f t="shared" si="10"/>
        <v>#DIV/0!</v>
      </c>
      <c r="K72" s="132"/>
      <c r="L72" s="330">
        <f t="shared" si="6"/>
        <v>0</v>
      </c>
      <c r="M72" s="99"/>
      <c r="N72" s="151"/>
      <c r="O72" s="133"/>
      <c r="P72" s="744"/>
      <c r="Q72" s="97"/>
      <c r="R72" s="99"/>
      <c r="S72" s="97" t="e">
        <f>VLOOKUP(B72,Table1[],21,FALSE)</f>
        <v>#N/A</v>
      </c>
      <c r="T72" s="93"/>
      <c r="U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46" ht="15.6" customHeight="1" x14ac:dyDescent="0.25">
      <c r="A73" s="155"/>
      <c r="B73" s="134"/>
      <c r="C73" s="96"/>
      <c r="D73" s="96" t="s">
        <v>128</v>
      </c>
      <c r="E73" s="364"/>
      <c r="F73" s="364"/>
      <c r="G73" s="98">
        <f t="shared" si="7"/>
        <v>0</v>
      </c>
      <c r="H73" s="97">
        <f t="shared" si="8"/>
        <v>0</v>
      </c>
      <c r="I73" s="97">
        <f t="shared" si="9"/>
        <v>0</v>
      </c>
      <c r="J73" s="132" t="e">
        <f t="shared" si="10"/>
        <v>#DIV/0!</v>
      </c>
      <c r="K73" s="132"/>
      <c r="L73" s="330">
        <f t="shared" si="6"/>
        <v>0</v>
      </c>
      <c r="M73" s="99"/>
      <c r="N73" s="151"/>
      <c r="O73" s="133"/>
      <c r="P73" s="744"/>
      <c r="Q73" s="97"/>
      <c r="R73" s="99"/>
      <c r="S73" s="97" t="e">
        <f>VLOOKUP(B73,Table1[],21,FALSE)</f>
        <v>#N/A</v>
      </c>
      <c r="T73" s="93"/>
      <c r="U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</row>
    <row r="74" spans="1:46" ht="15.6" customHeight="1" x14ac:dyDescent="0.25">
      <c r="A74" s="155"/>
      <c r="B74" s="134"/>
      <c r="C74" s="96"/>
      <c r="D74" s="96" t="s">
        <v>128</v>
      </c>
      <c r="E74" s="363"/>
      <c r="F74" s="363"/>
      <c r="G74" s="98">
        <f t="shared" si="7"/>
        <v>0</v>
      </c>
      <c r="H74" s="97">
        <f t="shared" si="8"/>
        <v>0</v>
      </c>
      <c r="I74" s="97">
        <f t="shared" si="9"/>
        <v>0</v>
      </c>
      <c r="J74" s="132" t="e">
        <f t="shared" si="10"/>
        <v>#DIV/0!</v>
      </c>
      <c r="K74" s="132"/>
      <c r="L74" s="330">
        <f t="shared" si="6"/>
        <v>0</v>
      </c>
      <c r="M74" s="99"/>
      <c r="N74" s="151"/>
      <c r="O74" s="133"/>
      <c r="P74" s="744"/>
      <c r="Q74" s="97"/>
      <c r="R74" s="99"/>
      <c r="S74" s="97" t="e">
        <f>VLOOKUP(B74,Table1[],21,FALSE)</f>
        <v>#N/A</v>
      </c>
      <c r="T74" s="93"/>
      <c r="U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</row>
    <row r="75" spans="1:46" ht="15.6" customHeight="1" x14ac:dyDescent="0.25">
      <c r="A75" s="155"/>
      <c r="B75" s="134"/>
      <c r="C75" s="96"/>
      <c r="D75" s="96" t="s">
        <v>128</v>
      </c>
      <c r="E75" s="363"/>
      <c r="F75" s="363"/>
      <c r="G75" s="98">
        <f t="shared" si="7"/>
        <v>0</v>
      </c>
      <c r="H75" s="97">
        <f t="shared" si="8"/>
        <v>0</v>
      </c>
      <c r="I75" s="97">
        <f t="shared" si="9"/>
        <v>0</v>
      </c>
      <c r="J75" s="132" t="e">
        <f t="shared" si="10"/>
        <v>#DIV/0!</v>
      </c>
      <c r="K75" s="132"/>
      <c r="L75" s="330">
        <f t="shared" si="6"/>
        <v>0</v>
      </c>
      <c r="M75" s="99"/>
      <c r="N75" s="151"/>
      <c r="O75" s="133"/>
      <c r="P75" s="744"/>
      <c r="Q75" s="97"/>
      <c r="R75" s="99"/>
      <c r="S75" s="97" t="e">
        <f>VLOOKUP(B75,Table1[],21,FALSE)</f>
        <v>#N/A</v>
      </c>
      <c r="T75" s="93"/>
      <c r="U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46" ht="15.6" customHeight="1" x14ac:dyDescent="0.25">
      <c r="A76" s="155"/>
      <c r="B76" s="134"/>
      <c r="C76" s="96"/>
      <c r="D76" s="96" t="s">
        <v>128</v>
      </c>
      <c r="E76" s="363"/>
      <c r="F76" s="363"/>
      <c r="G76" s="98">
        <f t="shared" si="7"/>
        <v>0</v>
      </c>
      <c r="H76" s="97">
        <f t="shared" si="8"/>
        <v>0</v>
      </c>
      <c r="I76" s="97">
        <f t="shared" si="9"/>
        <v>0</v>
      </c>
      <c r="J76" s="132" t="e">
        <f t="shared" si="10"/>
        <v>#DIV/0!</v>
      </c>
      <c r="K76" s="132"/>
      <c r="L76" s="330">
        <f t="shared" si="6"/>
        <v>0</v>
      </c>
      <c r="M76" s="99"/>
      <c r="N76" s="151"/>
      <c r="O76" s="133"/>
      <c r="P76" s="744"/>
      <c r="Q76" s="97"/>
      <c r="R76" s="99"/>
      <c r="S76" s="97" t="e">
        <f>VLOOKUP(B76,Table1[],21,FALSE)</f>
        <v>#N/A</v>
      </c>
      <c r="T76" s="93"/>
      <c r="U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46" ht="15.6" customHeight="1" x14ac:dyDescent="0.25">
      <c r="A77" s="155"/>
      <c r="B77" s="134"/>
      <c r="C77" s="96"/>
      <c r="D77" s="96" t="s">
        <v>128</v>
      </c>
      <c r="E77" s="363"/>
      <c r="F77" s="363"/>
      <c r="G77" s="98">
        <f t="shared" si="7"/>
        <v>0</v>
      </c>
      <c r="H77" s="97">
        <f t="shared" si="8"/>
        <v>0</v>
      </c>
      <c r="I77" s="97">
        <f t="shared" si="9"/>
        <v>0</v>
      </c>
      <c r="J77" s="132" t="e">
        <f t="shared" si="10"/>
        <v>#DIV/0!</v>
      </c>
      <c r="K77" s="132"/>
      <c r="L77" s="330">
        <f t="shared" si="6"/>
        <v>0</v>
      </c>
      <c r="M77" s="99"/>
      <c r="N77" s="151"/>
      <c r="O77" s="133"/>
      <c r="P77" s="744"/>
      <c r="Q77" s="97"/>
      <c r="R77" s="99"/>
      <c r="S77" s="97" t="e">
        <f>VLOOKUP(B77,Table1[],21,FALSE)</f>
        <v>#N/A</v>
      </c>
      <c r="T77" s="93"/>
      <c r="U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46" ht="15.6" customHeight="1" x14ac:dyDescent="0.25">
      <c r="A78" s="155"/>
      <c r="B78" s="134"/>
      <c r="C78" s="96"/>
      <c r="D78" s="96" t="s">
        <v>128</v>
      </c>
      <c r="E78" s="363"/>
      <c r="F78" s="363"/>
      <c r="G78" s="98">
        <f t="shared" si="7"/>
        <v>0</v>
      </c>
      <c r="H78" s="97">
        <f t="shared" si="8"/>
        <v>0</v>
      </c>
      <c r="I78" s="97">
        <f t="shared" si="9"/>
        <v>0</v>
      </c>
      <c r="J78" s="132" t="e">
        <f t="shared" si="10"/>
        <v>#DIV/0!</v>
      </c>
      <c r="K78" s="132"/>
      <c r="L78" s="330">
        <f t="shared" si="6"/>
        <v>0</v>
      </c>
      <c r="M78" s="99"/>
      <c r="N78" s="151"/>
      <c r="O78" s="133"/>
      <c r="P78" s="744"/>
      <c r="Q78" s="97"/>
      <c r="R78" s="99"/>
      <c r="S78" s="97" t="e">
        <f>VLOOKUP(B78,Table1[],21,FALSE)</f>
        <v>#N/A</v>
      </c>
      <c r="T78" s="93"/>
      <c r="U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46" ht="15.6" customHeight="1" x14ac:dyDescent="0.25">
      <c r="A79" s="155"/>
      <c r="B79" s="134"/>
      <c r="C79" s="96"/>
      <c r="D79" s="96" t="s">
        <v>128</v>
      </c>
      <c r="E79" s="363"/>
      <c r="F79" s="363"/>
      <c r="G79" s="98">
        <f t="shared" si="7"/>
        <v>0</v>
      </c>
      <c r="H79" s="97">
        <f t="shared" si="8"/>
        <v>0</v>
      </c>
      <c r="I79" s="97">
        <f t="shared" si="9"/>
        <v>0</v>
      </c>
      <c r="J79" s="132" t="e">
        <f t="shared" si="10"/>
        <v>#DIV/0!</v>
      </c>
      <c r="K79" s="132"/>
      <c r="L79" s="330">
        <f t="shared" si="6"/>
        <v>0</v>
      </c>
      <c r="M79" s="99"/>
      <c r="N79" s="151"/>
      <c r="O79" s="133"/>
      <c r="P79" s="744"/>
      <c r="Q79" s="97"/>
      <c r="R79" s="99"/>
      <c r="S79" s="97" t="e">
        <f>VLOOKUP(B79,Table1[],21,FALSE)</f>
        <v>#N/A</v>
      </c>
      <c r="T79" s="93"/>
      <c r="U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46" ht="15.6" customHeight="1" x14ac:dyDescent="0.25">
      <c r="A80" s="155"/>
      <c r="B80" s="134"/>
      <c r="C80" s="96"/>
      <c r="D80" s="96" t="s">
        <v>128</v>
      </c>
      <c r="E80" s="363"/>
      <c r="F80" s="363"/>
      <c r="G80" s="98">
        <f t="shared" si="7"/>
        <v>0</v>
      </c>
      <c r="H80" s="97">
        <f t="shared" si="8"/>
        <v>0</v>
      </c>
      <c r="I80" s="97">
        <f t="shared" si="9"/>
        <v>0</v>
      </c>
      <c r="J80" s="132" t="e">
        <f t="shared" si="10"/>
        <v>#DIV/0!</v>
      </c>
      <c r="K80" s="132"/>
      <c r="L80" s="330">
        <f t="shared" si="6"/>
        <v>0</v>
      </c>
      <c r="M80" s="99"/>
      <c r="N80" s="151"/>
      <c r="O80" s="133"/>
      <c r="P80" s="744"/>
      <c r="Q80" s="97"/>
      <c r="R80" s="99"/>
      <c r="S80" s="97" t="e">
        <f>VLOOKUP(B80,Table1[],21,FALSE)</f>
        <v>#N/A</v>
      </c>
      <c r="T80" s="93"/>
      <c r="U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6" customHeight="1" x14ac:dyDescent="0.25">
      <c r="A81" s="155"/>
      <c r="B81" s="134"/>
      <c r="C81" s="96"/>
      <c r="D81" s="96" t="s">
        <v>128</v>
      </c>
      <c r="E81" s="363"/>
      <c r="F81" s="363"/>
      <c r="G81" s="98">
        <f t="shared" si="7"/>
        <v>0</v>
      </c>
      <c r="H81" s="97">
        <f t="shared" si="8"/>
        <v>0</v>
      </c>
      <c r="I81" s="97">
        <f t="shared" si="9"/>
        <v>0</v>
      </c>
      <c r="J81" s="132" t="e">
        <f t="shared" si="10"/>
        <v>#DIV/0!</v>
      </c>
      <c r="K81" s="132"/>
      <c r="L81" s="330">
        <f t="shared" si="6"/>
        <v>0</v>
      </c>
      <c r="M81" s="99"/>
      <c r="N81" s="151"/>
      <c r="O81" s="133"/>
      <c r="P81" s="744"/>
      <c r="Q81" s="97"/>
      <c r="R81" s="99"/>
      <c r="S81" s="97" t="e">
        <f>VLOOKUP(B81,Table1[],21,FALSE)</f>
        <v>#N/A</v>
      </c>
      <c r="T81" s="93"/>
      <c r="U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6" customHeight="1" x14ac:dyDescent="0.25">
      <c r="A82" s="155"/>
      <c r="B82" s="134"/>
      <c r="C82" s="96"/>
      <c r="D82" s="96" t="s">
        <v>128</v>
      </c>
      <c r="E82" s="363"/>
      <c r="F82" s="363"/>
      <c r="G82" s="98">
        <f t="shared" si="7"/>
        <v>0</v>
      </c>
      <c r="H82" s="97">
        <f t="shared" si="8"/>
        <v>0</v>
      </c>
      <c r="I82" s="97">
        <f t="shared" si="9"/>
        <v>0</v>
      </c>
      <c r="J82" s="132" t="e">
        <f t="shared" si="10"/>
        <v>#DIV/0!</v>
      </c>
      <c r="K82" s="132"/>
      <c r="L82" s="330">
        <f t="shared" si="6"/>
        <v>0</v>
      </c>
      <c r="M82" s="99"/>
      <c r="N82" s="151"/>
      <c r="O82" s="133"/>
      <c r="P82" s="744"/>
      <c r="Q82" s="97"/>
      <c r="R82" s="99"/>
      <c r="S82" s="97" t="e">
        <f>VLOOKUP(B82,Table1[],21,FALSE)</f>
        <v>#N/A</v>
      </c>
      <c r="T82" s="93"/>
      <c r="U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6" customHeight="1" x14ac:dyDescent="0.25">
      <c r="A83" s="155"/>
      <c r="B83" s="134"/>
      <c r="C83" s="96"/>
      <c r="D83" s="96" t="s">
        <v>128</v>
      </c>
      <c r="E83" s="363"/>
      <c r="F83" s="363"/>
      <c r="G83" s="98">
        <f t="shared" si="7"/>
        <v>0</v>
      </c>
      <c r="H83" s="97">
        <f t="shared" si="8"/>
        <v>0</v>
      </c>
      <c r="I83" s="97">
        <f t="shared" si="9"/>
        <v>0</v>
      </c>
      <c r="J83" s="132" t="e">
        <f t="shared" si="10"/>
        <v>#DIV/0!</v>
      </c>
      <c r="K83" s="132"/>
      <c r="L83" s="330">
        <f t="shared" si="6"/>
        <v>0</v>
      </c>
      <c r="M83" s="99"/>
      <c r="N83" s="151"/>
      <c r="O83" s="133"/>
      <c r="P83" s="744"/>
      <c r="Q83" s="97"/>
      <c r="R83" s="99"/>
      <c r="S83" s="97" t="e">
        <f>VLOOKUP(B83,Table1[],21,FALSE)</f>
        <v>#N/A</v>
      </c>
      <c r="T83" s="93"/>
      <c r="U83" s="93"/>
      <c r="V83" s="105"/>
      <c r="AB83" s="88"/>
      <c r="AC83" s="88"/>
      <c r="AD83" s="88"/>
      <c r="AE83" s="88"/>
      <c r="AG83" s="92"/>
      <c r="AJ83" s="92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6" customHeight="1" x14ac:dyDescent="0.25">
      <c r="A84" s="155"/>
      <c r="B84" s="134"/>
      <c r="C84" s="96"/>
      <c r="D84" s="96" t="s">
        <v>128</v>
      </c>
      <c r="E84" s="363"/>
      <c r="F84" s="363"/>
      <c r="G84" s="98">
        <f t="shared" si="7"/>
        <v>0</v>
      </c>
      <c r="H84" s="97">
        <f t="shared" si="8"/>
        <v>0</v>
      </c>
      <c r="I84" s="97">
        <f t="shared" si="9"/>
        <v>0</v>
      </c>
      <c r="J84" s="132" t="e">
        <f t="shared" si="10"/>
        <v>#DIV/0!</v>
      </c>
      <c r="K84" s="132"/>
      <c r="L84" s="330">
        <f t="shared" si="6"/>
        <v>0</v>
      </c>
      <c r="M84" s="99"/>
      <c r="N84" s="151"/>
      <c r="O84" s="133"/>
      <c r="P84" s="744"/>
      <c r="Q84" s="97"/>
      <c r="R84" s="99"/>
      <c r="S84" s="97" t="e">
        <f>VLOOKUP(B84,Table1[],21,FALSE)</f>
        <v>#N/A</v>
      </c>
      <c r="T84" s="93"/>
      <c r="U84" s="93"/>
      <c r="W84" s="89"/>
      <c r="X84" s="88"/>
      <c r="Y84" s="88"/>
      <c r="Z84" s="88"/>
      <c r="AA84" s="88"/>
      <c r="AB84" s="88"/>
      <c r="AC84" s="88"/>
      <c r="AD84" s="88"/>
      <c r="AE84" s="88"/>
      <c r="AG84" s="92"/>
      <c r="AJ84" s="92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6" customHeight="1" x14ac:dyDescent="0.25">
      <c r="A85" s="155"/>
      <c r="B85" s="134"/>
      <c r="C85" s="96"/>
      <c r="D85" s="96" t="s">
        <v>128</v>
      </c>
      <c r="E85" s="363"/>
      <c r="F85" s="363"/>
      <c r="G85" s="98">
        <f t="shared" si="7"/>
        <v>0</v>
      </c>
      <c r="H85" s="97">
        <f t="shared" si="8"/>
        <v>0</v>
      </c>
      <c r="I85" s="97">
        <f t="shared" si="9"/>
        <v>0</v>
      </c>
      <c r="J85" s="132" t="e">
        <f t="shared" si="10"/>
        <v>#DIV/0!</v>
      </c>
      <c r="K85" s="132"/>
      <c r="L85" s="330">
        <f t="shared" si="6"/>
        <v>0</v>
      </c>
      <c r="M85" s="99"/>
      <c r="N85" s="151"/>
      <c r="O85" s="133"/>
      <c r="P85" s="744"/>
      <c r="Q85" s="97"/>
      <c r="R85" s="99"/>
      <c r="S85" s="97" t="e">
        <f>VLOOKUP(B85,Table1[],21,FALSE)</f>
        <v>#N/A</v>
      </c>
      <c r="T85" s="93"/>
      <c r="U85" s="93"/>
      <c r="W85" s="89"/>
      <c r="X85" s="88"/>
      <c r="Y85" s="88"/>
      <c r="Z85" s="88"/>
      <c r="AA85" s="88"/>
      <c r="AB85" s="88"/>
      <c r="AC85" s="88"/>
      <c r="AD85" s="88"/>
      <c r="AE85" s="88"/>
      <c r="AF85" s="174"/>
      <c r="AG85" s="175"/>
      <c r="AH85" s="176"/>
      <c r="AI85" s="174"/>
      <c r="AJ85" s="175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6" customHeight="1" x14ac:dyDescent="0.25">
      <c r="A86" s="155"/>
      <c r="B86" s="134"/>
      <c r="C86" s="96"/>
      <c r="D86" s="96" t="s">
        <v>128</v>
      </c>
      <c r="E86" s="363"/>
      <c r="F86" s="363"/>
      <c r="G86" s="98">
        <f t="shared" si="7"/>
        <v>0</v>
      </c>
      <c r="H86" s="97">
        <f t="shared" si="8"/>
        <v>0</v>
      </c>
      <c r="I86" s="97">
        <f t="shared" si="9"/>
        <v>0</v>
      </c>
      <c r="J86" s="132" t="e">
        <f t="shared" si="10"/>
        <v>#DIV/0!</v>
      </c>
      <c r="K86" s="132"/>
      <c r="L86" s="330">
        <f t="shared" si="6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U86" s="93"/>
      <c r="W86" s="89"/>
      <c r="X86" s="88"/>
      <c r="Y86" s="88"/>
      <c r="Z86" s="88"/>
      <c r="AA86" s="88"/>
      <c r="AB86" s="88"/>
      <c r="AC86" s="88"/>
      <c r="AD86" s="88"/>
      <c r="AE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6" customHeight="1" x14ac:dyDescent="0.25">
      <c r="A87" s="335"/>
      <c r="B87" s="336"/>
      <c r="C87" s="327"/>
      <c r="D87" s="327" t="s">
        <v>128</v>
      </c>
      <c r="E87" s="338"/>
      <c r="F87" s="338"/>
      <c r="G87" s="328">
        <f t="shared" si="7"/>
        <v>0</v>
      </c>
      <c r="H87" s="329">
        <f t="shared" si="8"/>
        <v>0</v>
      </c>
      <c r="I87" s="329">
        <f t="shared" si="9"/>
        <v>0</v>
      </c>
      <c r="J87" s="329" t="e">
        <f t="shared" si="10"/>
        <v>#DIV/0!</v>
      </c>
      <c r="K87" s="331"/>
      <c r="L87" s="330">
        <f t="shared" si="6"/>
        <v>0</v>
      </c>
      <c r="M87" s="331"/>
      <c r="N87" s="339"/>
      <c r="O87" s="331"/>
      <c r="P87" s="755"/>
      <c r="Q87" s="334"/>
      <c r="R87" s="331"/>
      <c r="S87" s="334" t="e">
        <f>VLOOKUP(B87,Table1[],21,FALSE)</f>
        <v>#N/A</v>
      </c>
      <c r="T87" s="93"/>
      <c r="U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6" customHeight="1" x14ac:dyDescent="0.25">
      <c r="A88" s="335"/>
      <c r="B88" s="336"/>
      <c r="C88" s="327"/>
      <c r="D88" s="327" t="s">
        <v>128</v>
      </c>
      <c r="E88" s="338"/>
      <c r="F88" s="338"/>
      <c r="G88" s="328">
        <f t="shared" si="7"/>
        <v>0</v>
      </c>
      <c r="H88" s="329">
        <f t="shared" si="8"/>
        <v>0</v>
      </c>
      <c r="I88" s="329">
        <f t="shared" si="9"/>
        <v>0</v>
      </c>
      <c r="J88" s="329" t="e">
        <f t="shared" si="10"/>
        <v>#DIV/0!</v>
      </c>
      <c r="K88" s="331"/>
      <c r="L88" s="330">
        <f t="shared" ref="L88:L129" si="11">((60*H88)+I88)*K88</f>
        <v>0</v>
      </c>
      <c r="M88" s="331"/>
      <c r="N88" s="339"/>
      <c r="O88" s="331"/>
      <c r="P88" s="755"/>
      <c r="Q88" s="334"/>
      <c r="R88" s="331"/>
      <c r="S88" s="334" t="e">
        <f>VLOOKUP(B88,Table1[],21,FALSE)</f>
        <v>#N/A</v>
      </c>
      <c r="T88" s="93"/>
      <c r="U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6" customHeight="1" x14ac:dyDescent="0.25">
      <c r="A89" s="335"/>
      <c r="B89" s="336"/>
      <c r="C89" s="327"/>
      <c r="D89" s="327" t="s">
        <v>128</v>
      </c>
      <c r="E89" s="338"/>
      <c r="F89" s="338"/>
      <c r="G89" s="328">
        <f t="shared" si="7"/>
        <v>0</v>
      </c>
      <c r="H89" s="329">
        <f t="shared" si="8"/>
        <v>0</v>
      </c>
      <c r="I89" s="329">
        <f t="shared" si="9"/>
        <v>0</v>
      </c>
      <c r="J89" s="329" t="e">
        <f t="shared" si="10"/>
        <v>#DIV/0!</v>
      </c>
      <c r="K89" s="331"/>
      <c r="L89" s="330">
        <f t="shared" si="11"/>
        <v>0</v>
      </c>
      <c r="M89" s="331"/>
      <c r="N89" s="339"/>
      <c r="O89" s="331"/>
      <c r="P89" s="755"/>
      <c r="Q89" s="334"/>
      <c r="R89" s="331"/>
      <c r="S89" s="334" t="e">
        <f>VLOOKUP(B89,Table1[],21,FALSE)</f>
        <v>#N/A</v>
      </c>
      <c r="T89" s="93"/>
      <c r="U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6" customHeight="1" x14ac:dyDescent="0.25">
      <c r="A90" s="335"/>
      <c r="B90" s="336"/>
      <c r="C90" s="327"/>
      <c r="D90" s="327" t="s">
        <v>128</v>
      </c>
      <c r="E90" s="338"/>
      <c r="F90" s="338"/>
      <c r="G90" s="328">
        <f t="shared" si="7"/>
        <v>0</v>
      </c>
      <c r="H90" s="329">
        <f t="shared" si="8"/>
        <v>0</v>
      </c>
      <c r="I90" s="329">
        <f t="shared" si="9"/>
        <v>0</v>
      </c>
      <c r="J90" s="329" t="e">
        <f t="shared" si="10"/>
        <v>#DIV/0!</v>
      </c>
      <c r="K90" s="331"/>
      <c r="L90" s="330">
        <f t="shared" si="11"/>
        <v>0</v>
      </c>
      <c r="M90" s="331"/>
      <c r="N90" s="339"/>
      <c r="O90" s="331"/>
      <c r="P90" s="755"/>
      <c r="Q90" s="334"/>
      <c r="R90" s="331"/>
      <c r="S90" s="334" t="e">
        <f>VLOOKUP(B90,Table1[],21,FALSE)</f>
        <v>#N/A</v>
      </c>
      <c r="T90" s="93"/>
      <c r="U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6" customHeight="1" x14ac:dyDescent="0.25">
      <c r="A91" s="335"/>
      <c r="B91" s="336"/>
      <c r="C91" s="327"/>
      <c r="D91" s="327" t="s">
        <v>128</v>
      </c>
      <c r="E91" s="338"/>
      <c r="F91" s="338"/>
      <c r="G91" s="328">
        <f t="shared" si="7"/>
        <v>0</v>
      </c>
      <c r="H91" s="329">
        <f t="shared" si="8"/>
        <v>0</v>
      </c>
      <c r="I91" s="329">
        <f t="shared" si="9"/>
        <v>0</v>
      </c>
      <c r="J91" s="329" t="e">
        <f t="shared" si="10"/>
        <v>#DIV/0!</v>
      </c>
      <c r="K91" s="331"/>
      <c r="L91" s="330">
        <f t="shared" si="11"/>
        <v>0</v>
      </c>
      <c r="M91" s="331"/>
      <c r="N91" s="339"/>
      <c r="O91" s="331"/>
      <c r="P91" s="755"/>
      <c r="Q91" s="334"/>
      <c r="R91" s="331"/>
      <c r="S91" s="334" t="e">
        <f>VLOOKUP(B91,Table1[],21,FALSE)</f>
        <v>#N/A</v>
      </c>
      <c r="T91" s="93"/>
      <c r="U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6" customHeight="1" x14ac:dyDescent="0.25">
      <c r="A92" s="335"/>
      <c r="B92" s="336"/>
      <c r="C92" s="327"/>
      <c r="D92" s="327" t="s">
        <v>128</v>
      </c>
      <c r="E92" s="338"/>
      <c r="F92" s="338"/>
      <c r="G92" s="328">
        <f t="shared" si="7"/>
        <v>0</v>
      </c>
      <c r="H92" s="329">
        <f t="shared" si="8"/>
        <v>0</v>
      </c>
      <c r="I92" s="329">
        <f t="shared" si="9"/>
        <v>0</v>
      </c>
      <c r="J92" s="329" t="e">
        <f t="shared" si="10"/>
        <v>#DIV/0!</v>
      </c>
      <c r="K92" s="331"/>
      <c r="L92" s="330">
        <f t="shared" si="11"/>
        <v>0</v>
      </c>
      <c r="M92" s="331"/>
      <c r="N92" s="339"/>
      <c r="O92" s="331"/>
      <c r="P92" s="755"/>
      <c r="Q92" s="334"/>
      <c r="R92" s="331"/>
      <c r="S92" s="334" t="e">
        <f>VLOOKUP(B92,Table1[],21,FALSE)</f>
        <v>#N/A</v>
      </c>
      <c r="T92" s="93"/>
      <c r="U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6" customHeight="1" x14ac:dyDescent="0.25">
      <c r="A93" s="335"/>
      <c r="B93" s="336"/>
      <c r="C93" s="327"/>
      <c r="D93" s="327" t="s">
        <v>128</v>
      </c>
      <c r="E93" s="338"/>
      <c r="F93" s="338"/>
      <c r="G93" s="328">
        <f t="shared" si="7"/>
        <v>0</v>
      </c>
      <c r="H93" s="329">
        <f t="shared" si="8"/>
        <v>0</v>
      </c>
      <c r="I93" s="329">
        <f t="shared" si="9"/>
        <v>0</v>
      </c>
      <c r="J93" s="329" t="e">
        <f t="shared" si="10"/>
        <v>#DIV/0!</v>
      </c>
      <c r="K93" s="331"/>
      <c r="L93" s="330">
        <f t="shared" si="11"/>
        <v>0</v>
      </c>
      <c r="M93" s="331"/>
      <c r="N93" s="339"/>
      <c r="O93" s="331"/>
      <c r="P93" s="755"/>
      <c r="Q93" s="334"/>
      <c r="R93" s="331"/>
      <c r="S93" s="334" t="e">
        <f>VLOOKUP(B93,Table1[],21,FALSE)</f>
        <v>#N/A</v>
      </c>
      <c r="T93" s="93"/>
      <c r="U93" s="93"/>
      <c r="W93" s="89"/>
      <c r="X93" s="88"/>
      <c r="Y93" s="88"/>
      <c r="Z93" s="88"/>
      <c r="AA93" s="88"/>
      <c r="AB93" s="88"/>
      <c r="AC93" s="88"/>
      <c r="AD93" s="88"/>
      <c r="AE93" s="88"/>
      <c r="AF93" s="174"/>
      <c r="AG93" s="175"/>
      <c r="AH93" s="174"/>
      <c r="AI93" s="174"/>
      <c r="AJ93" s="175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6" customHeight="1" x14ac:dyDescent="0.25">
      <c r="A94" s="335"/>
      <c r="B94" s="336"/>
      <c r="C94" s="327"/>
      <c r="D94" s="327" t="s">
        <v>128</v>
      </c>
      <c r="E94" s="338"/>
      <c r="F94" s="338"/>
      <c r="G94" s="328">
        <f t="shared" si="7"/>
        <v>0</v>
      </c>
      <c r="H94" s="329">
        <f t="shared" si="8"/>
        <v>0</v>
      </c>
      <c r="I94" s="329">
        <f t="shared" si="9"/>
        <v>0</v>
      </c>
      <c r="J94" s="329" t="e">
        <f t="shared" si="10"/>
        <v>#DIV/0!</v>
      </c>
      <c r="K94" s="331"/>
      <c r="L94" s="330">
        <f t="shared" si="11"/>
        <v>0</v>
      </c>
      <c r="M94" s="331"/>
      <c r="N94" s="339"/>
      <c r="O94" s="331"/>
      <c r="P94" s="755"/>
      <c r="Q94" s="334"/>
      <c r="R94" s="331"/>
      <c r="S94" s="334" t="e">
        <f>VLOOKUP(B94,Table1[],21,FALSE)</f>
        <v>#N/A</v>
      </c>
      <c r="T94" s="93"/>
      <c r="U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6" customHeight="1" x14ac:dyDescent="0.25">
      <c r="A95" s="335"/>
      <c r="B95" s="336"/>
      <c r="C95" s="327"/>
      <c r="D95" s="327" t="s">
        <v>128</v>
      </c>
      <c r="E95" s="338"/>
      <c r="F95" s="338"/>
      <c r="G95" s="328">
        <f t="shared" si="7"/>
        <v>0</v>
      </c>
      <c r="H95" s="329">
        <f t="shared" si="8"/>
        <v>0</v>
      </c>
      <c r="I95" s="329">
        <f t="shared" si="9"/>
        <v>0</v>
      </c>
      <c r="J95" s="329" t="e">
        <f t="shared" si="10"/>
        <v>#DIV/0!</v>
      </c>
      <c r="K95" s="331"/>
      <c r="L95" s="330">
        <f t="shared" si="11"/>
        <v>0</v>
      </c>
      <c r="M95" s="331"/>
      <c r="N95" s="339"/>
      <c r="O95" s="331"/>
      <c r="P95" s="755"/>
      <c r="Q95" s="334"/>
      <c r="R95" s="331"/>
      <c r="S95" s="334" t="e">
        <f>VLOOKUP(B95,Table1[],21,FALSE)</f>
        <v>#N/A</v>
      </c>
      <c r="T95" s="93"/>
      <c r="U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6" customHeight="1" x14ac:dyDescent="0.25">
      <c r="A96" s="335"/>
      <c r="B96" s="336"/>
      <c r="C96" s="327"/>
      <c r="D96" s="327" t="s">
        <v>128</v>
      </c>
      <c r="E96" s="338"/>
      <c r="F96" s="338"/>
      <c r="G96" s="328">
        <f t="shared" si="7"/>
        <v>0</v>
      </c>
      <c r="H96" s="329">
        <f t="shared" si="8"/>
        <v>0</v>
      </c>
      <c r="I96" s="329">
        <f t="shared" si="9"/>
        <v>0</v>
      </c>
      <c r="J96" s="329" t="e">
        <f t="shared" si="10"/>
        <v>#DIV/0!</v>
      </c>
      <c r="K96" s="331"/>
      <c r="L96" s="330">
        <f t="shared" si="11"/>
        <v>0</v>
      </c>
      <c r="M96" s="331"/>
      <c r="N96" s="339"/>
      <c r="O96" s="331"/>
      <c r="P96" s="755"/>
      <c r="Q96" s="334"/>
      <c r="R96" s="331"/>
      <c r="S96" s="334" t="e">
        <f>VLOOKUP(B96,Table1[],21,FALSE)</f>
        <v>#N/A</v>
      </c>
      <c r="T96" s="93"/>
      <c r="U96" s="93"/>
      <c r="W96" s="89"/>
      <c r="X96" s="88"/>
      <c r="Y96" s="88"/>
      <c r="Z96" s="88"/>
      <c r="AA96" s="88"/>
      <c r="AB96" s="88"/>
      <c r="AC96" s="88"/>
      <c r="AD96" s="88"/>
      <c r="AE96" s="88"/>
      <c r="AF96" s="174"/>
      <c r="AG96" s="175"/>
      <c r="AH96" s="174"/>
      <c r="AI96" s="174"/>
      <c r="AJ96" s="175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6" customHeight="1" x14ac:dyDescent="0.25">
      <c r="A97" s="335"/>
      <c r="B97" s="336"/>
      <c r="C97" s="327"/>
      <c r="D97" s="327" t="s">
        <v>128</v>
      </c>
      <c r="E97" s="338"/>
      <c r="F97" s="338"/>
      <c r="G97" s="328">
        <f t="shared" si="7"/>
        <v>0</v>
      </c>
      <c r="H97" s="329">
        <f t="shared" si="8"/>
        <v>0</v>
      </c>
      <c r="I97" s="329">
        <f t="shared" si="9"/>
        <v>0</v>
      </c>
      <c r="J97" s="329" t="e">
        <f t="shared" si="10"/>
        <v>#DIV/0!</v>
      </c>
      <c r="K97" s="331"/>
      <c r="L97" s="330">
        <f t="shared" si="11"/>
        <v>0</v>
      </c>
      <c r="M97" s="331"/>
      <c r="N97" s="339"/>
      <c r="O97" s="331"/>
      <c r="P97" s="755"/>
      <c r="Q97" s="334"/>
      <c r="R97" s="331"/>
      <c r="S97" s="334" t="e">
        <f>VLOOKUP(B97,Table1[],21,FALSE)</f>
        <v>#N/A</v>
      </c>
      <c r="T97" s="93"/>
      <c r="U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6" customHeight="1" x14ac:dyDescent="0.25">
      <c r="A98" s="335"/>
      <c r="B98" s="336"/>
      <c r="C98" s="327"/>
      <c r="D98" s="327" t="s">
        <v>128</v>
      </c>
      <c r="E98" s="338"/>
      <c r="F98" s="338"/>
      <c r="G98" s="328">
        <f t="shared" si="7"/>
        <v>0</v>
      </c>
      <c r="H98" s="329">
        <f t="shared" si="8"/>
        <v>0</v>
      </c>
      <c r="I98" s="329">
        <f t="shared" si="9"/>
        <v>0</v>
      </c>
      <c r="J98" s="329" t="e">
        <f t="shared" si="10"/>
        <v>#DIV/0!</v>
      </c>
      <c r="K98" s="331"/>
      <c r="L98" s="330">
        <f t="shared" si="11"/>
        <v>0</v>
      </c>
      <c r="M98" s="331"/>
      <c r="N98" s="339"/>
      <c r="O98" s="333"/>
      <c r="P98" s="744"/>
      <c r="Q98" s="334"/>
      <c r="R98" s="331"/>
      <c r="S98" s="334" t="e">
        <f>VLOOKUP(B98,Table1[],21,FALSE)</f>
        <v>#N/A</v>
      </c>
      <c r="T98" s="93"/>
      <c r="U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6" customHeight="1" x14ac:dyDescent="0.25">
      <c r="A99" s="335"/>
      <c r="B99" s="336"/>
      <c r="C99" s="327"/>
      <c r="D99" s="327" t="s">
        <v>128</v>
      </c>
      <c r="E99" s="338"/>
      <c r="F99" s="338"/>
      <c r="G99" s="328">
        <f t="shared" si="7"/>
        <v>0</v>
      </c>
      <c r="H99" s="329">
        <f t="shared" si="8"/>
        <v>0</v>
      </c>
      <c r="I99" s="329">
        <f t="shared" si="9"/>
        <v>0</v>
      </c>
      <c r="J99" s="329" t="e">
        <f t="shared" si="10"/>
        <v>#DIV/0!</v>
      </c>
      <c r="K99" s="331"/>
      <c r="L99" s="330">
        <f t="shared" si="11"/>
        <v>0</v>
      </c>
      <c r="M99" s="331"/>
      <c r="N99" s="339"/>
      <c r="O99" s="331"/>
      <c r="P99" s="755"/>
      <c r="Q99" s="334"/>
      <c r="R99" s="331"/>
      <c r="S99" s="334" t="e">
        <f>VLOOKUP(B99,Table1[],21,FALSE)</f>
        <v>#N/A</v>
      </c>
      <c r="T99" s="93"/>
      <c r="U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6" customHeight="1" x14ac:dyDescent="0.25">
      <c r="A100" s="335"/>
      <c r="B100" s="336"/>
      <c r="C100" s="327"/>
      <c r="D100" s="327" t="s">
        <v>128</v>
      </c>
      <c r="E100" s="338"/>
      <c r="F100" s="338"/>
      <c r="G100" s="328">
        <f t="shared" si="7"/>
        <v>0</v>
      </c>
      <c r="H100" s="329">
        <f t="shared" si="8"/>
        <v>0</v>
      </c>
      <c r="I100" s="329">
        <f t="shared" si="9"/>
        <v>0</v>
      </c>
      <c r="J100" s="329" t="e">
        <f t="shared" si="10"/>
        <v>#DIV/0!</v>
      </c>
      <c r="K100" s="331"/>
      <c r="L100" s="330">
        <f t="shared" si="11"/>
        <v>0</v>
      </c>
      <c r="M100" s="331"/>
      <c r="N100" s="339"/>
      <c r="O100" s="331"/>
      <c r="P100" s="755"/>
      <c r="Q100" s="334"/>
      <c r="R100" s="331"/>
      <c r="S100" s="334" t="e">
        <f>VLOOKUP(B100,Table1[],21,FALSE)</f>
        <v>#N/A</v>
      </c>
      <c r="T100" s="93"/>
      <c r="U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6" customHeight="1" x14ac:dyDescent="0.25">
      <c r="A101" s="335"/>
      <c r="B101" s="336"/>
      <c r="C101" s="327"/>
      <c r="D101" s="327" t="s">
        <v>128</v>
      </c>
      <c r="E101" s="338"/>
      <c r="F101" s="338"/>
      <c r="G101" s="328">
        <f t="shared" si="7"/>
        <v>0</v>
      </c>
      <c r="H101" s="329">
        <f t="shared" si="8"/>
        <v>0</v>
      </c>
      <c r="I101" s="329">
        <f t="shared" si="9"/>
        <v>0</v>
      </c>
      <c r="J101" s="329" t="e">
        <f t="shared" si="10"/>
        <v>#DIV/0!</v>
      </c>
      <c r="K101" s="331"/>
      <c r="L101" s="330">
        <f t="shared" si="11"/>
        <v>0</v>
      </c>
      <c r="M101" s="331"/>
      <c r="N101" s="339"/>
      <c r="O101" s="331"/>
      <c r="P101" s="755"/>
      <c r="Q101" s="334"/>
      <c r="R101" s="331"/>
      <c r="S101" s="334" t="e">
        <f>VLOOKUP(B101,Table1[],21,FALSE)</f>
        <v>#N/A</v>
      </c>
      <c r="T101" s="93"/>
      <c r="U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6" customHeight="1" x14ac:dyDescent="0.25">
      <c r="A102" s="335"/>
      <c r="B102" s="336"/>
      <c r="C102" s="327"/>
      <c r="D102" s="327" t="s">
        <v>128</v>
      </c>
      <c r="E102" s="338"/>
      <c r="F102" s="338"/>
      <c r="G102" s="328">
        <f t="shared" si="7"/>
        <v>0</v>
      </c>
      <c r="H102" s="329">
        <f t="shared" si="8"/>
        <v>0</v>
      </c>
      <c r="I102" s="329">
        <f t="shared" si="9"/>
        <v>0</v>
      </c>
      <c r="J102" s="329" t="e">
        <f t="shared" si="10"/>
        <v>#DIV/0!</v>
      </c>
      <c r="K102" s="331"/>
      <c r="L102" s="330">
        <f t="shared" si="11"/>
        <v>0</v>
      </c>
      <c r="M102" s="331"/>
      <c r="N102" s="339"/>
      <c r="O102" s="331"/>
      <c r="P102" s="755"/>
      <c r="Q102" s="334"/>
      <c r="R102" s="331"/>
      <c r="S102" s="334" t="e">
        <f>VLOOKUP(B102,Table1[],21,FALSE)</f>
        <v>#N/A</v>
      </c>
      <c r="T102" s="93"/>
      <c r="U102" s="93"/>
      <c r="W102" s="89"/>
      <c r="X102" s="88"/>
      <c r="Y102" s="88"/>
      <c r="Z102" s="88"/>
      <c r="AA102" s="88"/>
      <c r="AB102" s="88"/>
      <c r="AC102" s="88"/>
      <c r="AD102" s="88"/>
      <c r="AE102" s="88"/>
      <c r="AG102" s="92"/>
      <c r="AJ102" s="92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6" customHeight="1" x14ac:dyDescent="0.25">
      <c r="A103" s="335"/>
      <c r="B103" s="336"/>
      <c r="C103" s="327"/>
      <c r="D103" s="327" t="s">
        <v>128</v>
      </c>
      <c r="E103" s="338"/>
      <c r="F103" s="338"/>
      <c r="G103" s="328">
        <f t="shared" si="7"/>
        <v>0</v>
      </c>
      <c r="H103" s="329">
        <f t="shared" si="8"/>
        <v>0</v>
      </c>
      <c r="I103" s="329">
        <f t="shared" si="9"/>
        <v>0</v>
      </c>
      <c r="J103" s="329" t="e">
        <f t="shared" si="10"/>
        <v>#DIV/0!</v>
      </c>
      <c r="K103" s="331"/>
      <c r="L103" s="330">
        <f t="shared" si="11"/>
        <v>0</v>
      </c>
      <c r="M103" s="331"/>
      <c r="N103" s="339"/>
      <c r="O103" s="331"/>
      <c r="P103" s="755"/>
      <c r="Q103" s="334"/>
      <c r="R103" s="331"/>
      <c r="S103" s="334" t="e">
        <f>VLOOKUP(B103,Table1[],21,FALSE)</f>
        <v>#N/A</v>
      </c>
      <c r="T103" s="93"/>
      <c r="U103" s="93"/>
      <c r="W103" s="89"/>
      <c r="X103" s="88"/>
      <c r="Y103" s="88"/>
      <c r="Z103" s="88"/>
      <c r="AA103" s="88"/>
      <c r="AB103" s="88"/>
      <c r="AC103" s="88"/>
      <c r="AD103" s="88"/>
      <c r="AE103" s="88"/>
      <c r="AG103" s="92"/>
      <c r="AJ103" s="92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6" customHeight="1" x14ac:dyDescent="0.25">
      <c r="A104" s="335"/>
      <c r="B104" s="336"/>
      <c r="C104" s="327"/>
      <c r="D104" s="327" t="s">
        <v>128</v>
      </c>
      <c r="E104" s="338"/>
      <c r="F104" s="338"/>
      <c r="G104" s="328">
        <f t="shared" si="7"/>
        <v>0</v>
      </c>
      <c r="H104" s="329">
        <f t="shared" si="8"/>
        <v>0</v>
      </c>
      <c r="I104" s="329">
        <f t="shared" si="9"/>
        <v>0</v>
      </c>
      <c r="J104" s="329" t="e">
        <f t="shared" si="10"/>
        <v>#DIV/0!</v>
      </c>
      <c r="K104" s="331"/>
      <c r="L104" s="330">
        <f t="shared" si="11"/>
        <v>0</v>
      </c>
      <c r="M104" s="331"/>
      <c r="N104" s="339"/>
      <c r="O104" s="333"/>
      <c r="P104" s="744"/>
      <c r="Q104" s="334"/>
      <c r="R104" s="331"/>
      <c r="S104" s="334" t="e">
        <f>VLOOKUP(B104,Table1[],21,FALSE)</f>
        <v>#N/A</v>
      </c>
      <c r="T104" s="93"/>
      <c r="U104" s="93"/>
      <c r="W104" s="89"/>
      <c r="X104" s="88"/>
      <c r="Y104" s="88"/>
      <c r="Z104" s="88"/>
      <c r="AA104" s="88"/>
      <c r="AB104" s="88"/>
      <c r="AC104" s="88"/>
      <c r="AD104" s="88"/>
      <c r="AE104" s="88"/>
      <c r="AG104" s="92"/>
      <c r="AJ104" s="92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6" customHeight="1" x14ac:dyDescent="0.25">
      <c r="A105" s="335"/>
      <c r="B105" s="336"/>
      <c r="C105" s="327"/>
      <c r="D105" s="327" t="s">
        <v>128</v>
      </c>
      <c r="E105" s="338"/>
      <c r="F105" s="338"/>
      <c r="G105" s="328">
        <f t="shared" si="7"/>
        <v>0</v>
      </c>
      <c r="H105" s="329">
        <f t="shared" si="8"/>
        <v>0</v>
      </c>
      <c r="I105" s="329">
        <f t="shared" si="9"/>
        <v>0</v>
      </c>
      <c r="J105" s="329" t="e">
        <f t="shared" si="10"/>
        <v>#DIV/0!</v>
      </c>
      <c r="K105" s="331"/>
      <c r="L105" s="330">
        <f t="shared" si="11"/>
        <v>0</v>
      </c>
      <c r="M105" s="331"/>
      <c r="N105" s="339"/>
      <c r="O105" s="331"/>
      <c r="P105" s="755"/>
      <c r="Q105" s="334"/>
      <c r="R105" s="331"/>
      <c r="S105" s="334" t="e">
        <f>VLOOKUP(B105,Table1[],21,FALSE)</f>
        <v>#N/A</v>
      </c>
      <c r="T105" s="93"/>
      <c r="U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174"/>
      <c r="AG105" s="175"/>
      <c r="AH105" s="176"/>
      <c r="AI105" s="174"/>
      <c r="AJ105" s="175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6" customHeight="1" x14ac:dyDescent="0.25">
      <c r="A106" s="335"/>
      <c r="B106" s="336"/>
      <c r="C106" s="327"/>
      <c r="D106" s="327" t="s">
        <v>128</v>
      </c>
      <c r="E106" s="338"/>
      <c r="F106" s="338"/>
      <c r="G106" s="328">
        <f t="shared" si="7"/>
        <v>0</v>
      </c>
      <c r="H106" s="329">
        <f t="shared" si="8"/>
        <v>0</v>
      </c>
      <c r="I106" s="329">
        <f t="shared" si="9"/>
        <v>0</v>
      </c>
      <c r="J106" s="329" t="e">
        <f t="shared" si="10"/>
        <v>#DIV/0!</v>
      </c>
      <c r="K106" s="331"/>
      <c r="L106" s="330">
        <f t="shared" si="11"/>
        <v>0</v>
      </c>
      <c r="M106" s="331"/>
      <c r="N106" s="339"/>
      <c r="O106" s="331"/>
      <c r="P106" s="755"/>
      <c r="Q106" s="334"/>
      <c r="R106" s="331"/>
      <c r="S106" s="334" t="e">
        <f>VLOOKUP(B106,Table1[],21,FALSE)</f>
        <v>#N/A</v>
      </c>
      <c r="T106" s="93"/>
      <c r="U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6" customHeight="1" x14ac:dyDescent="0.25">
      <c r="A107" s="335"/>
      <c r="B107" s="336"/>
      <c r="C107" s="327"/>
      <c r="D107" s="327" t="s">
        <v>128</v>
      </c>
      <c r="E107" s="338"/>
      <c r="F107" s="338"/>
      <c r="G107" s="328">
        <f t="shared" si="7"/>
        <v>0</v>
      </c>
      <c r="H107" s="329">
        <f t="shared" si="8"/>
        <v>0</v>
      </c>
      <c r="I107" s="329">
        <f t="shared" si="9"/>
        <v>0</v>
      </c>
      <c r="J107" s="329" t="e">
        <f t="shared" si="10"/>
        <v>#DIV/0!</v>
      </c>
      <c r="K107" s="331"/>
      <c r="L107" s="330">
        <f t="shared" si="11"/>
        <v>0</v>
      </c>
      <c r="M107" s="331"/>
      <c r="N107" s="339"/>
      <c r="O107" s="331"/>
      <c r="P107" s="755"/>
      <c r="Q107" s="334"/>
      <c r="R107" s="331"/>
      <c r="S107" s="334" t="e">
        <f>VLOOKUP(B107,Table1[],21,FALSE)</f>
        <v>#N/A</v>
      </c>
      <c r="T107" s="93"/>
      <c r="U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6" customHeight="1" x14ac:dyDescent="0.25">
      <c r="A108" s="335"/>
      <c r="B108" s="336"/>
      <c r="C108" s="327"/>
      <c r="D108" s="327" t="s">
        <v>128</v>
      </c>
      <c r="E108" s="338"/>
      <c r="F108" s="338"/>
      <c r="G108" s="328">
        <f t="shared" si="7"/>
        <v>0</v>
      </c>
      <c r="H108" s="329">
        <f t="shared" si="8"/>
        <v>0</v>
      </c>
      <c r="I108" s="329">
        <f t="shared" si="9"/>
        <v>0</v>
      </c>
      <c r="J108" s="329" t="e">
        <f t="shared" si="10"/>
        <v>#DIV/0!</v>
      </c>
      <c r="K108" s="331"/>
      <c r="L108" s="330">
        <f t="shared" si="11"/>
        <v>0</v>
      </c>
      <c r="M108" s="331"/>
      <c r="N108" s="339"/>
      <c r="O108" s="331"/>
      <c r="P108" s="755"/>
      <c r="Q108" s="334"/>
      <c r="R108" s="331"/>
      <c r="S108" s="334" t="e">
        <f>VLOOKUP(B108,Table1[],21,FALSE)</f>
        <v>#N/A</v>
      </c>
      <c r="T108" s="93"/>
      <c r="U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6" customHeight="1" x14ac:dyDescent="0.25">
      <c r="A109" s="335"/>
      <c r="B109" s="336"/>
      <c r="C109" s="327"/>
      <c r="D109" s="327" t="s">
        <v>128</v>
      </c>
      <c r="E109" s="338"/>
      <c r="F109" s="338"/>
      <c r="G109" s="328">
        <f t="shared" si="7"/>
        <v>0</v>
      </c>
      <c r="H109" s="329">
        <f t="shared" si="8"/>
        <v>0</v>
      </c>
      <c r="I109" s="329">
        <f t="shared" si="9"/>
        <v>0</v>
      </c>
      <c r="J109" s="329" t="e">
        <f t="shared" si="10"/>
        <v>#DIV/0!</v>
      </c>
      <c r="K109" s="331"/>
      <c r="L109" s="330">
        <f t="shared" si="11"/>
        <v>0</v>
      </c>
      <c r="M109" s="331"/>
      <c r="N109" s="339"/>
      <c r="O109" s="331"/>
      <c r="P109" s="755"/>
      <c r="Q109" s="334"/>
      <c r="R109" s="331"/>
      <c r="S109" s="334" t="e">
        <f>VLOOKUP(B109,Table1[],21,FALSE)</f>
        <v>#N/A</v>
      </c>
      <c r="T109" s="93"/>
      <c r="U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6" customHeight="1" x14ac:dyDescent="0.25">
      <c r="A110" s="335"/>
      <c r="B110" s="336"/>
      <c r="C110" s="327"/>
      <c r="D110" s="327" t="s">
        <v>128</v>
      </c>
      <c r="E110" s="338"/>
      <c r="F110" s="338"/>
      <c r="G110" s="328">
        <f t="shared" si="7"/>
        <v>0</v>
      </c>
      <c r="H110" s="329">
        <f t="shared" si="8"/>
        <v>0</v>
      </c>
      <c r="I110" s="329">
        <f t="shared" si="9"/>
        <v>0</v>
      </c>
      <c r="J110" s="329" t="e">
        <f t="shared" si="10"/>
        <v>#DIV/0!</v>
      </c>
      <c r="K110" s="331"/>
      <c r="L110" s="330">
        <f t="shared" si="11"/>
        <v>0</v>
      </c>
      <c r="M110" s="331"/>
      <c r="N110" s="332"/>
      <c r="O110" s="333"/>
      <c r="P110" s="744"/>
      <c r="Q110" s="334"/>
      <c r="R110" s="331"/>
      <c r="S110" s="334" t="e">
        <f>VLOOKUP(B110,Table1[],21,FALSE)</f>
        <v>#N/A</v>
      </c>
      <c r="T110" s="93"/>
      <c r="U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6" customHeight="1" x14ac:dyDescent="0.25">
      <c r="A111" s="335"/>
      <c r="B111" s="340"/>
      <c r="C111" s="327"/>
      <c r="D111" s="327" t="s">
        <v>128</v>
      </c>
      <c r="E111" s="338"/>
      <c r="F111" s="338"/>
      <c r="G111" s="328">
        <f t="shared" si="7"/>
        <v>0</v>
      </c>
      <c r="H111" s="329">
        <f t="shared" si="8"/>
        <v>0</v>
      </c>
      <c r="I111" s="329">
        <f t="shared" si="9"/>
        <v>0</v>
      </c>
      <c r="J111" s="329" t="e">
        <f t="shared" si="10"/>
        <v>#DIV/0!</v>
      </c>
      <c r="K111" s="334"/>
      <c r="L111" s="330">
        <f t="shared" si="11"/>
        <v>0</v>
      </c>
      <c r="M111" s="331"/>
      <c r="N111" s="332"/>
      <c r="O111" s="333"/>
      <c r="P111" s="744"/>
      <c r="Q111" s="334"/>
      <c r="R111" s="331"/>
      <c r="S111" s="334" t="e">
        <f>VLOOKUP(B111,Table1[],21,FALSE)</f>
        <v>#N/A</v>
      </c>
      <c r="T111" s="93"/>
      <c r="U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6" customHeight="1" x14ac:dyDescent="0.25">
      <c r="A112" s="335"/>
      <c r="B112" s="340"/>
      <c r="C112" s="327"/>
      <c r="D112" s="327" t="s">
        <v>128</v>
      </c>
      <c r="E112" s="338"/>
      <c r="F112" s="338"/>
      <c r="G112" s="328">
        <f t="shared" si="7"/>
        <v>0</v>
      </c>
      <c r="H112" s="329">
        <f t="shared" si="8"/>
        <v>0</v>
      </c>
      <c r="I112" s="329">
        <f t="shared" si="9"/>
        <v>0</v>
      </c>
      <c r="J112" s="329" t="e">
        <f t="shared" si="10"/>
        <v>#DIV/0!</v>
      </c>
      <c r="K112" s="334"/>
      <c r="L112" s="330">
        <f t="shared" si="11"/>
        <v>0</v>
      </c>
      <c r="M112" s="331"/>
      <c r="N112" s="332"/>
      <c r="O112" s="333"/>
      <c r="P112" s="744"/>
      <c r="Q112" s="334"/>
      <c r="R112" s="331"/>
      <c r="S112" s="334" t="e">
        <f>VLOOKUP(B112,Table1[],21,FALSE)</f>
        <v>#N/A</v>
      </c>
      <c r="T112" s="93"/>
      <c r="U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6" customHeight="1" x14ac:dyDescent="0.25">
      <c r="A113" s="335"/>
      <c r="B113" s="340"/>
      <c r="C113" s="327"/>
      <c r="D113" s="327" t="s">
        <v>128</v>
      </c>
      <c r="E113" s="338"/>
      <c r="F113" s="338"/>
      <c r="G113" s="328">
        <f t="shared" si="7"/>
        <v>0</v>
      </c>
      <c r="H113" s="329">
        <f t="shared" si="8"/>
        <v>0</v>
      </c>
      <c r="I113" s="329">
        <f t="shared" si="9"/>
        <v>0</v>
      </c>
      <c r="J113" s="329" t="e">
        <f t="shared" si="10"/>
        <v>#DIV/0!</v>
      </c>
      <c r="K113" s="334"/>
      <c r="L113" s="330">
        <f t="shared" si="11"/>
        <v>0</v>
      </c>
      <c r="M113" s="331"/>
      <c r="N113" s="332"/>
      <c r="O113" s="333"/>
      <c r="P113" s="744"/>
      <c r="Q113" s="334"/>
      <c r="R113" s="331"/>
      <c r="S113" s="334" t="e">
        <f>VLOOKUP(B113,Table1[],21,FALSE)</f>
        <v>#N/A</v>
      </c>
      <c r="T113" s="93"/>
      <c r="U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6" customHeight="1" x14ac:dyDescent="0.25">
      <c r="A114" s="335"/>
      <c r="B114" s="340"/>
      <c r="C114" s="327"/>
      <c r="D114" s="327" t="s">
        <v>128</v>
      </c>
      <c r="E114" s="338"/>
      <c r="F114" s="338"/>
      <c r="G114" s="328">
        <f t="shared" si="7"/>
        <v>0</v>
      </c>
      <c r="H114" s="329">
        <f t="shared" si="8"/>
        <v>0</v>
      </c>
      <c r="I114" s="329">
        <f t="shared" si="9"/>
        <v>0</v>
      </c>
      <c r="J114" s="329" t="e">
        <f t="shared" si="10"/>
        <v>#DIV/0!</v>
      </c>
      <c r="K114" s="334"/>
      <c r="L114" s="330">
        <f t="shared" si="11"/>
        <v>0</v>
      </c>
      <c r="M114" s="331"/>
      <c r="N114" s="332"/>
      <c r="O114" s="333"/>
      <c r="P114" s="744"/>
      <c r="Q114" s="334"/>
      <c r="R114" s="331"/>
      <c r="S114" s="334" t="e">
        <f>VLOOKUP(B114,Table1[],21,FALSE)</f>
        <v>#N/A</v>
      </c>
      <c r="T114" s="93"/>
      <c r="U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6" customHeight="1" x14ac:dyDescent="0.25">
      <c r="A115" s="335"/>
      <c r="B115" s="340"/>
      <c r="C115" s="327"/>
      <c r="D115" s="327" t="s">
        <v>128</v>
      </c>
      <c r="E115" s="338"/>
      <c r="F115" s="338"/>
      <c r="G115" s="328">
        <f t="shared" si="7"/>
        <v>0</v>
      </c>
      <c r="H115" s="329">
        <f t="shared" si="8"/>
        <v>0</v>
      </c>
      <c r="I115" s="329">
        <f t="shared" si="9"/>
        <v>0</v>
      </c>
      <c r="J115" s="329" t="e">
        <f t="shared" si="10"/>
        <v>#DIV/0!</v>
      </c>
      <c r="K115" s="334"/>
      <c r="L115" s="330">
        <f t="shared" si="11"/>
        <v>0</v>
      </c>
      <c r="M115" s="331"/>
      <c r="N115" s="332"/>
      <c r="O115" s="333"/>
      <c r="P115" s="744"/>
      <c r="Q115" s="334"/>
      <c r="R115" s="331"/>
      <c r="S115" s="334" t="e">
        <f>VLOOKUP(B115,Table1[],21,FALSE)</f>
        <v>#N/A</v>
      </c>
      <c r="T115" s="93"/>
      <c r="U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6" customHeight="1" x14ac:dyDescent="0.25">
      <c r="A116" s="335"/>
      <c r="B116" s="340"/>
      <c r="C116" s="327"/>
      <c r="D116" s="327" t="s">
        <v>128</v>
      </c>
      <c r="E116" s="338"/>
      <c r="F116" s="338"/>
      <c r="G116" s="328">
        <f t="shared" si="7"/>
        <v>0</v>
      </c>
      <c r="H116" s="329">
        <f t="shared" si="8"/>
        <v>0</v>
      </c>
      <c r="I116" s="329">
        <f t="shared" si="9"/>
        <v>0</v>
      </c>
      <c r="J116" s="329" t="e">
        <f t="shared" si="10"/>
        <v>#DIV/0!</v>
      </c>
      <c r="K116" s="334"/>
      <c r="L116" s="330">
        <f t="shared" si="11"/>
        <v>0</v>
      </c>
      <c r="M116" s="331"/>
      <c r="N116" s="332"/>
      <c r="O116" s="333"/>
      <c r="P116" s="744"/>
      <c r="Q116" s="334"/>
      <c r="R116" s="331"/>
      <c r="S116" s="334" t="e">
        <f>VLOOKUP(B116,Table1[],21,FALSE)</f>
        <v>#N/A</v>
      </c>
      <c r="T116" s="93"/>
      <c r="U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6" customHeight="1" x14ac:dyDescent="0.25">
      <c r="A117" s="335"/>
      <c r="B117" s="340"/>
      <c r="C117" s="327"/>
      <c r="D117" s="327" t="s">
        <v>128</v>
      </c>
      <c r="E117" s="338"/>
      <c r="F117" s="338"/>
      <c r="G117" s="328">
        <f t="shared" si="7"/>
        <v>0</v>
      </c>
      <c r="H117" s="329">
        <f t="shared" si="8"/>
        <v>0</v>
      </c>
      <c r="I117" s="329">
        <f t="shared" si="9"/>
        <v>0</v>
      </c>
      <c r="J117" s="329" t="e">
        <f t="shared" si="10"/>
        <v>#DIV/0!</v>
      </c>
      <c r="K117" s="334"/>
      <c r="L117" s="330">
        <f t="shared" si="11"/>
        <v>0</v>
      </c>
      <c r="M117" s="331"/>
      <c r="N117" s="332"/>
      <c r="O117" s="333"/>
      <c r="P117" s="744"/>
      <c r="Q117" s="334"/>
      <c r="R117" s="331"/>
      <c r="S117" s="334" t="e">
        <f>VLOOKUP(B117,Table1[],21,FALSE)</f>
        <v>#N/A</v>
      </c>
      <c r="T117" s="93"/>
      <c r="U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6" customHeight="1" x14ac:dyDescent="0.25">
      <c r="A118" s="335"/>
      <c r="B118" s="340"/>
      <c r="C118" s="327"/>
      <c r="D118" s="327" t="s">
        <v>128</v>
      </c>
      <c r="E118" s="338"/>
      <c r="F118" s="338"/>
      <c r="G118" s="328">
        <f t="shared" si="7"/>
        <v>0</v>
      </c>
      <c r="H118" s="329">
        <f t="shared" si="8"/>
        <v>0</v>
      </c>
      <c r="I118" s="329">
        <f t="shared" si="9"/>
        <v>0</v>
      </c>
      <c r="J118" s="329" t="e">
        <f t="shared" si="10"/>
        <v>#DIV/0!</v>
      </c>
      <c r="K118" s="334"/>
      <c r="L118" s="330">
        <f t="shared" si="11"/>
        <v>0</v>
      </c>
      <c r="M118" s="331"/>
      <c r="N118" s="332"/>
      <c r="O118" s="333"/>
      <c r="P118" s="744"/>
      <c r="Q118" s="334"/>
      <c r="R118" s="331"/>
      <c r="S118" s="334" t="e">
        <f>VLOOKUP(B118,Table1[],21,FALSE)</f>
        <v>#N/A</v>
      </c>
      <c r="T118" s="93"/>
      <c r="U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6" customHeight="1" x14ac:dyDescent="0.25">
      <c r="A119" s="335"/>
      <c r="B119" s="340"/>
      <c r="C119" s="327"/>
      <c r="D119" s="327" t="s">
        <v>128</v>
      </c>
      <c r="E119" s="338"/>
      <c r="F119" s="338"/>
      <c r="G119" s="328">
        <f t="shared" si="7"/>
        <v>0</v>
      </c>
      <c r="H119" s="329">
        <f t="shared" si="8"/>
        <v>0</v>
      </c>
      <c r="I119" s="329">
        <f t="shared" si="9"/>
        <v>0</v>
      </c>
      <c r="J119" s="329" t="e">
        <f t="shared" si="10"/>
        <v>#DIV/0!</v>
      </c>
      <c r="K119" s="334"/>
      <c r="L119" s="330">
        <f t="shared" si="11"/>
        <v>0</v>
      </c>
      <c r="M119" s="331"/>
      <c r="N119" s="332"/>
      <c r="O119" s="333"/>
      <c r="P119" s="744"/>
      <c r="Q119" s="334"/>
      <c r="R119" s="331"/>
      <c r="S119" s="334" t="e">
        <f>VLOOKUP(B119,Table1[],21,FALSE)</f>
        <v>#N/A</v>
      </c>
      <c r="T119" s="93"/>
      <c r="U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6" customHeight="1" x14ac:dyDescent="0.25">
      <c r="A120" s="335"/>
      <c r="B120" s="340"/>
      <c r="C120" s="327"/>
      <c r="D120" s="327" t="s">
        <v>128</v>
      </c>
      <c r="E120" s="338"/>
      <c r="F120" s="338"/>
      <c r="G120" s="328">
        <f t="shared" si="7"/>
        <v>0</v>
      </c>
      <c r="H120" s="329">
        <f t="shared" si="8"/>
        <v>0</v>
      </c>
      <c r="I120" s="329">
        <f t="shared" si="9"/>
        <v>0</v>
      </c>
      <c r="J120" s="329" t="e">
        <f t="shared" si="10"/>
        <v>#DIV/0!</v>
      </c>
      <c r="K120" s="334"/>
      <c r="L120" s="330">
        <f t="shared" si="11"/>
        <v>0</v>
      </c>
      <c r="M120" s="331"/>
      <c r="N120" s="332"/>
      <c r="O120" s="333"/>
      <c r="P120" s="744"/>
      <c r="Q120" s="334"/>
      <c r="R120" s="331"/>
      <c r="S120" s="334" t="e">
        <f>VLOOKUP(B120,Table1[],21,FALSE)</f>
        <v>#N/A</v>
      </c>
      <c r="T120" s="93"/>
      <c r="U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6" customHeight="1" x14ac:dyDescent="0.25">
      <c r="A121" s="335"/>
      <c r="B121" s="340"/>
      <c r="C121" s="327"/>
      <c r="D121" s="327" t="s">
        <v>128</v>
      </c>
      <c r="E121" s="338"/>
      <c r="F121" s="338"/>
      <c r="G121" s="328">
        <f t="shared" si="7"/>
        <v>0</v>
      </c>
      <c r="H121" s="329">
        <f t="shared" si="8"/>
        <v>0</v>
      </c>
      <c r="I121" s="329">
        <f t="shared" si="9"/>
        <v>0</v>
      </c>
      <c r="J121" s="329" t="e">
        <f t="shared" si="10"/>
        <v>#DIV/0!</v>
      </c>
      <c r="K121" s="334"/>
      <c r="L121" s="330">
        <f t="shared" si="11"/>
        <v>0</v>
      </c>
      <c r="M121" s="331"/>
      <c r="N121" s="332"/>
      <c r="O121" s="333"/>
      <c r="P121" s="744"/>
      <c r="Q121" s="334"/>
      <c r="R121" s="331"/>
      <c r="S121" s="334" t="e">
        <f>VLOOKUP(B121,Table1[],21,FALSE)</f>
        <v>#N/A</v>
      </c>
      <c r="T121" s="93"/>
      <c r="U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6" customHeight="1" x14ac:dyDescent="0.25">
      <c r="A122" s="335"/>
      <c r="B122" s="340"/>
      <c r="C122" s="327"/>
      <c r="D122" s="327" t="s">
        <v>128</v>
      </c>
      <c r="E122" s="338"/>
      <c r="F122" s="338"/>
      <c r="G122" s="328">
        <f t="shared" si="7"/>
        <v>0</v>
      </c>
      <c r="H122" s="329">
        <f t="shared" si="8"/>
        <v>0</v>
      </c>
      <c r="I122" s="329">
        <f t="shared" si="9"/>
        <v>0</v>
      </c>
      <c r="J122" s="329" t="e">
        <f t="shared" si="10"/>
        <v>#DIV/0!</v>
      </c>
      <c r="K122" s="334"/>
      <c r="L122" s="330">
        <f t="shared" si="11"/>
        <v>0</v>
      </c>
      <c r="M122" s="331"/>
      <c r="N122" s="332"/>
      <c r="O122" s="333"/>
      <c r="P122" s="744"/>
      <c r="Q122" s="334"/>
      <c r="R122" s="331"/>
      <c r="S122" s="334" t="e">
        <f>VLOOKUP(B122,Table1[],21,FALSE)</f>
        <v>#N/A</v>
      </c>
      <c r="T122" s="93"/>
      <c r="U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6" customHeight="1" x14ac:dyDescent="0.25">
      <c r="A123" s="335"/>
      <c r="B123" s="340"/>
      <c r="C123" s="327"/>
      <c r="D123" s="327" t="s">
        <v>128</v>
      </c>
      <c r="E123" s="338"/>
      <c r="F123" s="338"/>
      <c r="G123" s="328">
        <f t="shared" si="7"/>
        <v>0</v>
      </c>
      <c r="H123" s="329">
        <f t="shared" si="8"/>
        <v>0</v>
      </c>
      <c r="I123" s="329">
        <f t="shared" si="9"/>
        <v>0</v>
      </c>
      <c r="J123" s="329" t="e">
        <f t="shared" si="10"/>
        <v>#DIV/0!</v>
      </c>
      <c r="K123" s="334"/>
      <c r="L123" s="330">
        <f t="shared" si="11"/>
        <v>0</v>
      </c>
      <c r="M123" s="331"/>
      <c r="N123" s="332"/>
      <c r="O123" s="333"/>
      <c r="P123" s="744"/>
      <c r="Q123" s="334"/>
      <c r="R123" s="331"/>
      <c r="S123" s="334" t="e">
        <f>VLOOKUP(B123,Table1[],21,FALSE)</f>
        <v>#N/A</v>
      </c>
      <c r="T123" s="93"/>
      <c r="U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6" customHeight="1" x14ac:dyDescent="0.25">
      <c r="A124" s="335"/>
      <c r="B124" s="340"/>
      <c r="C124" s="327"/>
      <c r="D124" s="327" t="s">
        <v>128</v>
      </c>
      <c r="E124" s="338"/>
      <c r="F124" s="338"/>
      <c r="G124" s="328">
        <f t="shared" si="7"/>
        <v>0</v>
      </c>
      <c r="H124" s="329">
        <f t="shared" si="8"/>
        <v>0</v>
      </c>
      <c r="I124" s="329">
        <f t="shared" si="9"/>
        <v>0</v>
      </c>
      <c r="J124" s="329" t="e">
        <f t="shared" si="10"/>
        <v>#DIV/0!</v>
      </c>
      <c r="K124" s="334"/>
      <c r="L124" s="330">
        <f t="shared" si="11"/>
        <v>0</v>
      </c>
      <c r="M124" s="331"/>
      <c r="N124" s="332"/>
      <c r="O124" s="333"/>
      <c r="P124" s="744"/>
      <c r="Q124" s="334"/>
      <c r="R124" s="331"/>
      <c r="S124" s="334" t="e">
        <f>VLOOKUP(B124,Table1[],21,FALSE)</f>
        <v>#N/A</v>
      </c>
      <c r="T124" s="93"/>
      <c r="U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6" customHeight="1" x14ac:dyDescent="0.25">
      <c r="A125" s="335"/>
      <c r="B125" s="340"/>
      <c r="C125" s="327"/>
      <c r="D125" s="327" t="s">
        <v>128</v>
      </c>
      <c r="E125" s="338"/>
      <c r="F125" s="338"/>
      <c r="G125" s="328">
        <f t="shared" si="7"/>
        <v>0</v>
      </c>
      <c r="H125" s="329">
        <f t="shared" si="8"/>
        <v>0</v>
      </c>
      <c r="I125" s="329">
        <f t="shared" si="9"/>
        <v>0</v>
      </c>
      <c r="J125" s="329" t="e">
        <f t="shared" si="10"/>
        <v>#DIV/0!</v>
      </c>
      <c r="K125" s="334"/>
      <c r="L125" s="330">
        <f t="shared" si="11"/>
        <v>0</v>
      </c>
      <c r="M125" s="331"/>
      <c r="N125" s="332"/>
      <c r="O125" s="333"/>
      <c r="P125" s="744"/>
      <c r="Q125" s="334"/>
      <c r="R125" s="331"/>
      <c r="S125" s="334" t="e">
        <f>VLOOKUP(B125,Table1[],21,FALSE)</f>
        <v>#N/A</v>
      </c>
      <c r="T125" s="93"/>
      <c r="U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6" customHeight="1" x14ac:dyDescent="0.25">
      <c r="A126" s="335"/>
      <c r="B126" s="340"/>
      <c r="C126" s="327"/>
      <c r="D126" s="327" t="s">
        <v>128</v>
      </c>
      <c r="E126" s="338"/>
      <c r="F126" s="338"/>
      <c r="G126" s="328">
        <f t="shared" si="7"/>
        <v>0</v>
      </c>
      <c r="H126" s="329">
        <f t="shared" si="8"/>
        <v>0</v>
      </c>
      <c r="I126" s="329">
        <f t="shared" si="9"/>
        <v>0</v>
      </c>
      <c r="J126" s="329" t="e">
        <f t="shared" si="10"/>
        <v>#DIV/0!</v>
      </c>
      <c r="K126" s="334"/>
      <c r="L126" s="330">
        <f t="shared" si="11"/>
        <v>0</v>
      </c>
      <c r="M126" s="331"/>
      <c r="N126" s="332"/>
      <c r="O126" s="333"/>
      <c r="P126" s="744"/>
      <c r="Q126" s="334"/>
      <c r="R126" s="331"/>
      <c r="S126" s="334" t="e">
        <f>VLOOKUP(B126,Table1[],21,FALSE)</f>
        <v>#N/A</v>
      </c>
      <c r="T126" s="93"/>
      <c r="U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6" customHeight="1" x14ac:dyDescent="0.25">
      <c r="A127" s="335"/>
      <c r="B127" s="340"/>
      <c r="C127" s="327"/>
      <c r="D127" s="327" t="s">
        <v>128</v>
      </c>
      <c r="E127" s="338"/>
      <c r="F127" s="338"/>
      <c r="G127" s="328">
        <f t="shared" si="7"/>
        <v>0</v>
      </c>
      <c r="H127" s="329">
        <f t="shared" si="8"/>
        <v>0</v>
      </c>
      <c r="I127" s="329">
        <f t="shared" si="9"/>
        <v>0</v>
      </c>
      <c r="J127" s="329" t="e">
        <f t="shared" si="10"/>
        <v>#DIV/0!</v>
      </c>
      <c r="K127" s="334"/>
      <c r="L127" s="330">
        <f t="shared" si="11"/>
        <v>0</v>
      </c>
      <c r="M127" s="331"/>
      <c r="N127" s="332"/>
      <c r="O127" s="333"/>
      <c r="P127" s="744"/>
      <c r="Q127" s="334"/>
      <c r="R127" s="331"/>
      <c r="S127" s="334" t="e">
        <f>VLOOKUP(B127,Table1[],21,FALSE)</f>
        <v>#N/A</v>
      </c>
      <c r="T127" s="93"/>
      <c r="U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6" customHeight="1" x14ac:dyDescent="0.25">
      <c r="A128" s="335"/>
      <c r="B128" s="340"/>
      <c r="C128" s="327"/>
      <c r="D128" s="327" t="s">
        <v>128</v>
      </c>
      <c r="E128" s="338"/>
      <c r="F128" s="338"/>
      <c r="G128" s="328">
        <f t="shared" si="7"/>
        <v>0</v>
      </c>
      <c r="H128" s="329">
        <f t="shared" si="8"/>
        <v>0</v>
      </c>
      <c r="I128" s="329">
        <f t="shared" si="9"/>
        <v>0</v>
      </c>
      <c r="J128" s="329" t="e">
        <f t="shared" si="10"/>
        <v>#DIV/0!</v>
      </c>
      <c r="K128" s="334"/>
      <c r="L128" s="330">
        <f t="shared" si="11"/>
        <v>0</v>
      </c>
      <c r="M128" s="331"/>
      <c r="N128" s="332"/>
      <c r="O128" s="333"/>
      <c r="P128" s="744"/>
      <c r="Q128" s="334"/>
      <c r="R128" s="331"/>
      <c r="S128" s="334" t="e">
        <f>VLOOKUP(B128,Table1[],21,FALSE)</f>
        <v>#N/A</v>
      </c>
      <c r="T128" s="93"/>
      <c r="U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6" customHeight="1" x14ac:dyDescent="0.25">
      <c r="A129" s="335"/>
      <c r="B129" s="340"/>
      <c r="C129" s="327"/>
      <c r="D129" s="327" t="s">
        <v>128</v>
      </c>
      <c r="E129" s="338"/>
      <c r="F129" s="338"/>
      <c r="G129" s="328">
        <f t="shared" si="7"/>
        <v>0</v>
      </c>
      <c r="H129" s="329">
        <f t="shared" si="8"/>
        <v>0</v>
      </c>
      <c r="I129" s="329">
        <f t="shared" si="9"/>
        <v>0</v>
      </c>
      <c r="J129" s="329" t="e">
        <f t="shared" si="10"/>
        <v>#DIV/0!</v>
      </c>
      <c r="K129" s="334"/>
      <c r="L129" s="330">
        <f t="shared" si="11"/>
        <v>0</v>
      </c>
      <c r="M129" s="331"/>
      <c r="N129" s="332"/>
      <c r="O129" s="333"/>
      <c r="P129" s="744"/>
      <c r="Q129" s="334"/>
      <c r="R129" s="331"/>
      <c r="S129" s="334" t="e">
        <f>VLOOKUP(B129,Table1[],21,FALSE)</f>
        <v>#N/A</v>
      </c>
      <c r="T129" s="93"/>
      <c r="U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6" customHeight="1" x14ac:dyDescent="0.25">
      <c r="A130" s="335"/>
      <c r="B130" s="340"/>
      <c r="C130" s="327"/>
      <c r="D130" s="327" t="s">
        <v>128</v>
      </c>
      <c r="E130" s="338"/>
      <c r="F130" s="338"/>
      <c r="G130" s="328">
        <f t="shared" si="7"/>
        <v>0</v>
      </c>
      <c r="H130" s="329">
        <f t="shared" si="8"/>
        <v>0</v>
      </c>
      <c r="I130" s="329">
        <f t="shared" si="9"/>
        <v>0</v>
      </c>
      <c r="J130" s="329" t="e">
        <f t="shared" si="10"/>
        <v>#DIV/0!</v>
      </c>
      <c r="K130" s="334"/>
      <c r="L130" s="330">
        <f t="shared" ref="L130:L193" si="12">((60*H130)+I130)*K130</f>
        <v>0</v>
      </c>
      <c r="M130" s="331"/>
      <c r="N130" s="332"/>
      <c r="O130" s="333"/>
      <c r="P130" s="744"/>
      <c r="Q130" s="334"/>
      <c r="R130" s="331"/>
      <c r="S130" s="334" t="e">
        <f>VLOOKUP(B130,Table1[],21,FALSE)</f>
        <v>#N/A</v>
      </c>
      <c r="T130" s="93"/>
      <c r="U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6" customHeight="1" x14ac:dyDescent="0.25">
      <c r="A131" s="335"/>
      <c r="B131" s="340"/>
      <c r="C131" s="327"/>
      <c r="D131" s="327" t="s">
        <v>128</v>
      </c>
      <c r="E131" s="338"/>
      <c r="F131" s="338"/>
      <c r="G131" s="328">
        <f t="shared" ref="G131:G194" si="13">F131-E131</f>
        <v>0</v>
      </c>
      <c r="H131" s="329">
        <f t="shared" ref="H131:H194" si="14">HOUR(G131)</f>
        <v>0</v>
      </c>
      <c r="I131" s="329">
        <f t="shared" ref="I131:I194" si="15">MINUTE(G131)</f>
        <v>0</v>
      </c>
      <c r="J131" s="329" t="e">
        <f t="shared" ref="J131:J194" si="16">L131/K131</f>
        <v>#DIV/0!</v>
      </c>
      <c r="K131" s="334"/>
      <c r="L131" s="330">
        <f t="shared" si="12"/>
        <v>0</v>
      </c>
      <c r="M131" s="331"/>
      <c r="N131" s="332"/>
      <c r="O131" s="333"/>
      <c r="P131" s="744"/>
      <c r="Q131" s="334"/>
      <c r="R131" s="331"/>
      <c r="S131" s="334" t="e">
        <f>VLOOKUP(B131,Table1[],21,FALSE)</f>
        <v>#N/A</v>
      </c>
      <c r="T131" s="93"/>
      <c r="U131" s="93"/>
      <c r="V131" s="127"/>
      <c r="W131" s="89"/>
      <c r="Y131" s="127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6" customHeight="1" x14ac:dyDescent="0.25">
      <c r="A132" s="335"/>
      <c r="B132" s="340"/>
      <c r="C132" s="327"/>
      <c r="D132" s="327" t="s">
        <v>128</v>
      </c>
      <c r="E132" s="338"/>
      <c r="F132" s="338"/>
      <c r="G132" s="328">
        <f t="shared" si="13"/>
        <v>0</v>
      </c>
      <c r="H132" s="329">
        <f t="shared" si="14"/>
        <v>0</v>
      </c>
      <c r="I132" s="329">
        <f t="shared" si="15"/>
        <v>0</v>
      </c>
      <c r="J132" s="329" t="e">
        <f t="shared" si="16"/>
        <v>#DIV/0!</v>
      </c>
      <c r="K132" s="334"/>
      <c r="L132" s="330">
        <f t="shared" si="12"/>
        <v>0</v>
      </c>
      <c r="M132" s="331"/>
      <c r="N132" s="332"/>
      <c r="O132" s="333"/>
      <c r="P132" s="744"/>
      <c r="Q132" s="334"/>
      <c r="R132" s="331"/>
      <c r="S132" s="334" t="e">
        <f>VLOOKUP(B132,Table1[],21,FALSE)</f>
        <v>#N/A</v>
      </c>
      <c r="T132" s="93"/>
      <c r="U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6" customHeight="1" x14ac:dyDescent="0.25">
      <c r="A133" s="335"/>
      <c r="B133" s="340"/>
      <c r="C133" s="327"/>
      <c r="D133" s="327" t="s">
        <v>128</v>
      </c>
      <c r="E133" s="338"/>
      <c r="F133" s="338"/>
      <c r="G133" s="328">
        <f t="shared" si="13"/>
        <v>0</v>
      </c>
      <c r="H133" s="329">
        <f t="shared" si="14"/>
        <v>0</v>
      </c>
      <c r="I133" s="329">
        <f t="shared" si="15"/>
        <v>0</v>
      </c>
      <c r="J133" s="329" t="e">
        <f t="shared" si="16"/>
        <v>#DIV/0!</v>
      </c>
      <c r="K133" s="334"/>
      <c r="L133" s="330">
        <f t="shared" si="12"/>
        <v>0</v>
      </c>
      <c r="M133" s="331"/>
      <c r="N133" s="332"/>
      <c r="O133" s="333"/>
      <c r="P133" s="744"/>
      <c r="Q133" s="334"/>
      <c r="R133" s="331"/>
      <c r="S133" s="334" t="e">
        <f>VLOOKUP(B133,Table1[],21,FALSE)</f>
        <v>#N/A</v>
      </c>
      <c r="T133" s="93"/>
      <c r="U133" s="93"/>
      <c r="W133" s="89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6" customHeight="1" x14ac:dyDescent="0.25">
      <c r="A134" s="335"/>
      <c r="B134" s="340"/>
      <c r="C134" s="327"/>
      <c r="D134" s="327" t="s">
        <v>128</v>
      </c>
      <c r="E134" s="338"/>
      <c r="F134" s="338"/>
      <c r="G134" s="328">
        <f t="shared" si="13"/>
        <v>0</v>
      </c>
      <c r="H134" s="329">
        <f t="shared" si="14"/>
        <v>0</v>
      </c>
      <c r="I134" s="329">
        <f t="shared" si="15"/>
        <v>0</v>
      </c>
      <c r="J134" s="329" t="e">
        <f t="shared" si="16"/>
        <v>#DIV/0!</v>
      </c>
      <c r="K134" s="334"/>
      <c r="L134" s="330">
        <f t="shared" si="12"/>
        <v>0</v>
      </c>
      <c r="M134" s="331"/>
      <c r="N134" s="332"/>
      <c r="O134" s="333"/>
      <c r="P134" s="744"/>
      <c r="Q134" s="334"/>
      <c r="R134" s="331"/>
      <c r="S134" s="334" t="e">
        <f>VLOOKUP(B134,Table1[],21,FALSE)</f>
        <v>#N/A</v>
      </c>
      <c r="T134" s="93"/>
      <c r="U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6" customHeight="1" x14ac:dyDescent="0.25">
      <c r="A135" s="335"/>
      <c r="B135" s="340"/>
      <c r="C135" s="327"/>
      <c r="D135" s="327" t="s">
        <v>128</v>
      </c>
      <c r="E135" s="338"/>
      <c r="F135" s="338"/>
      <c r="G135" s="328">
        <f t="shared" si="13"/>
        <v>0</v>
      </c>
      <c r="H135" s="329">
        <f t="shared" si="14"/>
        <v>0</v>
      </c>
      <c r="I135" s="329">
        <f t="shared" si="15"/>
        <v>0</v>
      </c>
      <c r="J135" s="329" t="e">
        <f t="shared" si="16"/>
        <v>#DIV/0!</v>
      </c>
      <c r="K135" s="334"/>
      <c r="L135" s="330">
        <f t="shared" si="12"/>
        <v>0</v>
      </c>
      <c r="M135" s="331"/>
      <c r="N135" s="332"/>
      <c r="O135" s="333"/>
      <c r="P135" s="744"/>
      <c r="Q135" s="334"/>
      <c r="R135" s="331"/>
      <c r="S135" s="334" t="e">
        <f>VLOOKUP(B135,Table1[],21,FALSE)</f>
        <v>#N/A</v>
      </c>
      <c r="T135" s="93"/>
      <c r="U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6" customHeight="1" x14ac:dyDescent="0.25">
      <c r="A136" s="335"/>
      <c r="B136" s="340"/>
      <c r="C136" s="327"/>
      <c r="D136" s="327" t="s">
        <v>128</v>
      </c>
      <c r="E136" s="338"/>
      <c r="F136" s="338"/>
      <c r="G136" s="328">
        <f t="shared" si="13"/>
        <v>0</v>
      </c>
      <c r="H136" s="329">
        <f t="shared" si="14"/>
        <v>0</v>
      </c>
      <c r="I136" s="329">
        <f t="shared" si="15"/>
        <v>0</v>
      </c>
      <c r="J136" s="329" t="e">
        <f t="shared" si="16"/>
        <v>#DIV/0!</v>
      </c>
      <c r="K136" s="334"/>
      <c r="L136" s="330">
        <f t="shared" si="12"/>
        <v>0</v>
      </c>
      <c r="M136" s="331"/>
      <c r="N136" s="332"/>
      <c r="O136" s="333"/>
      <c r="P136" s="744"/>
      <c r="Q136" s="334"/>
      <c r="R136" s="331"/>
      <c r="S136" s="334" t="e">
        <f>VLOOKUP(B136,Table1[],21,FALSE)</f>
        <v>#N/A</v>
      </c>
      <c r="T136" s="93"/>
      <c r="U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6" customHeight="1" x14ac:dyDescent="0.25">
      <c r="A137" s="335"/>
      <c r="B137" s="340"/>
      <c r="C137" s="327"/>
      <c r="D137" s="327" t="s">
        <v>128</v>
      </c>
      <c r="E137" s="338"/>
      <c r="F137" s="338"/>
      <c r="G137" s="328">
        <f t="shared" si="13"/>
        <v>0</v>
      </c>
      <c r="H137" s="329">
        <f t="shared" si="14"/>
        <v>0</v>
      </c>
      <c r="I137" s="329">
        <f t="shared" si="15"/>
        <v>0</v>
      </c>
      <c r="J137" s="329" t="e">
        <f t="shared" si="16"/>
        <v>#DIV/0!</v>
      </c>
      <c r="K137" s="334"/>
      <c r="L137" s="330">
        <f t="shared" si="12"/>
        <v>0</v>
      </c>
      <c r="M137" s="331"/>
      <c r="N137" s="332"/>
      <c r="O137" s="333"/>
      <c r="P137" s="744"/>
      <c r="Q137" s="334"/>
      <c r="R137" s="331"/>
      <c r="S137" s="334" t="e">
        <f>VLOOKUP(B137,Table1[],21,FALSE)</f>
        <v>#N/A</v>
      </c>
      <c r="T137" s="93"/>
      <c r="U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6" customHeight="1" x14ac:dyDescent="0.25">
      <c r="A138" s="335"/>
      <c r="B138" s="340"/>
      <c r="C138" s="327"/>
      <c r="D138" s="327" t="s">
        <v>128</v>
      </c>
      <c r="E138" s="338"/>
      <c r="F138" s="338"/>
      <c r="G138" s="328">
        <f t="shared" si="13"/>
        <v>0</v>
      </c>
      <c r="H138" s="329">
        <f t="shared" si="14"/>
        <v>0</v>
      </c>
      <c r="I138" s="329">
        <f t="shared" si="15"/>
        <v>0</v>
      </c>
      <c r="J138" s="329" t="e">
        <f t="shared" si="16"/>
        <v>#DIV/0!</v>
      </c>
      <c r="K138" s="334"/>
      <c r="L138" s="330">
        <f t="shared" si="12"/>
        <v>0</v>
      </c>
      <c r="M138" s="331"/>
      <c r="N138" s="332"/>
      <c r="O138" s="333"/>
      <c r="P138" s="744"/>
      <c r="Q138" s="334"/>
      <c r="R138" s="331"/>
      <c r="S138" s="334" t="e">
        <f>VLOOKUP(B138,Table1[],21,FALSE)</f>
        <v>#N/A</v>
      </c>
      <c r="T138" s="93"/>
      <c r="U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6" customHeight="1" x14ac:dyDescent="0.25">
      <c r="A139" s="335"/>
      <c r="B139" s="340"/>
      <c r="C139" s="327"/>
      <c r="D139" s="327" t="s">
        <v>128</v>
      </c>
      <c r="E139" s="338"/>
      <c r="F139" s="338"/>
      <c r="G139" s="328">
        <f t="shared" si="13"/>
        <v>0</v>
      </c>
      <c r="H139" s="329">
        <f t="shared" si="14"/>
        <v>0</v>
      </c>
      <c r="I139" s="329">
        <f t="shared" si="15"/>
        <v>0</v>
      </c>
      <c r="J139" s="329" t="e">
        <f t="shared" si="16"/>
        <v>#DIV/0!</v>
      </c>
      <c r="K139" s="334"/>
      <c r="L139" s="330">
        <f t="shared" si="12"/>
        <v>0</v>
      </c>
      <c r="M139" s="331"/>
      <c r="N139" s="332"/>
      <c r="O139" s="333"/>
      <c r="P139" s="744"/>
      <c r="Q139" s="334"/>
      <c r="R139" s="331"/>
      <c r="S139" s="334" t="e">
        <f>VLOOKUP(B139,Table1[],21,FALSE)</f>
        <v>#N/A</v>
      </c>
      <c r="T139" s="93"/>
      <c r="U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6" customHeight="1" x14ac:dyDescent="0.25">
      <c r="A140" s="335"/>
      <c r="B140" s="340"/>
      <c r="C140" s="327"/>
      <c r="D140" s="327" t="s">
        <v>128</v>
      </c>
      <c r="E140" s="338"/>
      <c r="F140" s="338"/>
      <c r="G140" s="328">
        <f t="shared" si="13"/>
        <v>0</v>
      </c>
      <c r="H140" s="329">
        <f t="shared" si="14"/>
        <v>0</v>
      </c>
      <c r="I140" s="329">
        <f t="shared" si="15"/>
        <v>0</v>
      </c>
      <c r="J140" s="329" t="e">
        <f t="shared" si="16"/>
        <v>#DIV/0!</v>
      </c>
      <c r="K140" s="334"/>
      <c r="L140" s="330">
        <f t="shared" si="12"/>
        <v>0</v>
      </c>
      <c r="M140" s="331"/>
      <c r="N140" s="332"/>
      <c r="O140" s="333"/>
      <c r="P140" s="744"/>
      <c r="Q140" s="334"/>
      <c r="R140" s="331"/>
      <c r="S140" s="334" t="e">
        <f>VLOOKUP(B140,Table1[],21,FALSE)</f>
        <v>#N/A</v>
      </c>
      <c r="T140" s="93"/>
      <c r="U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6" customHeight="1" x14ac:dyDescent="0.25">
      <c r="A141" s="335"/>
      <c r="B141" s="340"/>
      <c r="C141" s="327"/>
      <c r="D141" s="327" t="s">
        <v>128</v>
      </c>
      <c r="E141" s="338"/>
      <c r="F141" s="338"/>
      <c r="G141" s="328">
        <f t="shared" si="13"/>
        <v>0</v>
      </c>
      <c r="H141" s="329">
        <f t="shared" si="14"/>
        <v>0</v>
      </c>
      <c r="I141" s="329">
        <f t="shared" si="15"/>
        <v>0</v>
      </c>
      <c r="J141" s="329" t="e">
        <f t="shared" si="16"/>
        <v>#DIV/0!</v>
      </c>
      <c r="K141" s="334"/>
      <c r="L141" s="330">
        <f t="shared" si="12"/>
        <v>0</v>
      </c>
      <c r="M141" s="331"/>
      <c r="N141" s="332"/>
      <c r="O141" s="333"/>
      <c r="P141" s="744"/>
      <c r="Q141" s="334"/>
      <c r="R141" s="331"/>
      <c r="S141" s="334" t="e">
        <f>VLOOKUP(B141,Table1[],21,FALSE)</f>
        <v>#N/A</v>
      </c>
      <c r="T141" s="93"/>
      <c r="U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6" customHeight="1" x14ac:dyDescent="0.25">
      <c r="A142" s="335"/>
      <c r="B142" s="340"/>
      <c r="C142" s="327"/>
      <c r="D142" s="327" t="s">
        <v>128</v>
      </c>
      <c r="E142" s="338"/>
      <c r="F142" s="338"/>
      <c r="G142" s="328">
        <f t="shared" si="13"/>
        <v>0</v>
      </c>
      <c r="H142" s="329">
        <f t="shared" si="14"/>
        <v>0</v>
      </c>
      <c r="I142" s="329">
        <f t="shared" si="15"/>
        <v>0</v>
      </c>
      <c r="J142" s="329" t="e">
        <f t="shared" si="16"/>
        <v>#DIV/0!</v>
      </c>
      <c r="K142" s="334"/>
      <c r="L142" s="330">
        <f t="shared" si="12"/>
        <v>0</v>
      </c>
      <c r="M142" s="331"/>
      <c r="N142" s="332"/>
      <c r="O142" s="333"/>
      <c r="P142" s="744"/>
      <c r="Q142" s="334"/>
      <c r="R142" s="331"/>
      <c r="S142" s="334" t="e">
        <f>VLOOKUP(B142,Table1[],21,FALSE)</f>
        <v>#N/A</v>
      </c>
      <c r="T142" s="93"/>
      <c r="U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6" customHeight="1" x14ac:dyDescent="0.25">
      <c r="A143" s="335"/>
      <c r="B143" s="340"/>
      <c r="C143" s="327"/>
      <c r="D143" s="327" t="s">
        <v>128</v>
      </c>
      <c r="E143" s="338"/>
      <c r="F143" s="338"/>
      <c r="G143" s="328">
        <f t="shared" si="13"/>
        <v>0</v>
      </c>
      <c r="H143" s="329">
        <f t="shared" si="14"/>
        <v>0</v>
      </c>
      <c r="I143" s="329">
        <f t="shared" si="15"/>
        <v>0</v>
      </c>
      <c r="J143" s="329" t="e">
        <f t="shared" si="16"/>
        <v>#DIV/0!</v>
      </c>
      <c r="K143" s="334"/>
      <c r="L143" s="330">
        <f t="shared" si="12"/>
        <v>0</v>
      </c>
      <c r="M143" s="331"/>
      <c r="N143" s="332"/>
      <c r="O143" s="333"/>
      <c r="P143" s="744"/>
      <c r="Q143" s="334"/>
      <c r="R143" s="331"/>
      <c r="S143" s="334" t="e">
        <f>VLOOKUP(B143,Table1[],21,FALSE)</f>
        <v>#N/A</v>
      </c>
      <c r="T143" s="93"/>
      <c r="U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6" customHeight="1" x14ac:dyDescent="0.25">
      <c r="A144" s="335"/>
      <c r="B144" s="340"/>
      <c r="C144" s="327"/>
      <c r="D144" s="327" t="s">
        <v>128</v>
      </c>
      <c r="E144" s="338"/>
      <c r="F144" s="338"/>
      <c r="G144" s="328">
        <f t="shared" si="13"/>
        <v>0</v>
      </c>
      <c r="H144" s="329">
        <f t="shared" si="14"/>
        <v>0</v>
      </c>
      <c r="I144" s="329">
        <f t="shared" si="15"/>
        <v>0</v>
      </c>
      <c r="J144" s="329" t="e">
        <f t="shared" si="16"/>
        <v>#DIV/0!</v>
      </c>
      <c r="K144" s="334"/>
      <c r="L144" s="330">
        <f t="shared" si="12"/>
        <v>0</v>
      </c>
      <c r="M144" s="331"/>
      <c r="N144" s="332"/>
      <c r="O144" s="333"/>
      <c r="P144" s="744"/>
      <c r="Q144" s="334"/>
      <c r="R144" s="331"/>
      <c r="S144" s="334" t="e">
        <f>VLOOKUP(B144,Table1[],21,FALSE)</f>
        <v>#N/A</v>
      </c>
      <c r="T144" s="93"/>
      <c r="U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6" customHeight="1" x14ac:dyDescent="0.25">
      <c r="A145" s="335"/>
      <c r="B145" s="340"/>
      <c r="C145" s="327"/>
      <c r="D145" s="327" t="s">
        <v>128</v>
      </c>
      <c r="E145" s="338"/>
      <c r="F145" s="338"/>
      <c r="G145" s="328">
        <f t="shared" si="13"/>
        <v>0</v>
      </c>
      <c r="H145" s="329">
        <f t="shared" si="14"/>
        <v>0</v>
      </c>
      <c r="I145" s="329">
        <f t="shared" si="15"/>
        <v>0</v>
      </c>
      <c r="J145" s="329" t="e">
        <f t="shared" si="16"/>
        <v>#DIV/0!</v>
      </c>
      <c r="K145" s="334"/>
      <c r="L145" s="330">
        <f t="shared" si="12"/>
        <v>0</v>
      </c>
      <c r="M145" s="331"/>
      <c r="N145" s="332"/>
      <c r="O145" s="333"/>
      <c r="P145" s="744"/>
      <c r="Q145" s="334"/>
      <c r="R145" s="331"/>
      <c r="S145" s="334" t="e">
        <f>VLOOKUP(B145,Table1[],21,FALSE)</f>
        <v>#N/A</v>
      </c>
      <c r="T145" s="93"/>
      <c r="U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6" customHeight="1" x14ac:dyDescent="0.25">
      <c r="A146" s="335"/>
      <c r="B146" s="340"/>
      <c r="C146" s="327"/>
      <c r="D146" s="327" t="s">
        <v>128</v>
      </c>
      <c r="E146" s="338"/>
      <c r="F146" s="338"/>
      <c r="G146" s="328">
        <f t="shared" si="13"/>
        <v>0</v>
      </c>
      <c r="H146" s="329">
        <f t="shared" si="14"/>
        <v>0</v>
      </c>
      <c r="I146" s="329">
        <f t="shared" si="15"/>
        <v>0</v>
      </c>
      <c r="J146" s="329" t="e">
        <f t="shared" si="16"/>
        <v>#DIV/0!</v>
      </c>
      <c r="K146" s="334"/>
      <c r="L146" s="330">
        <f t="shared" si="12"/>
        <v>0</v>
      </c>
      <c r="M146" s="331"/>
      <c r="N146" s="332"/>
      <c r="O146" s="333"/>
      <c r="P146" s="744"/>
      <c r="Q146" s="334"/>
      <c r="R146" s="331"/>
      <c r="S146" s="334" t="e">
        <f>VLOOKUP(B146,Table1[],21,FALSE)</f>
        <v>#N/A</v>
      </c>
      <c r="T146" s="93"/>
      <c r="U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6" customHeight="1" x14ac:dyDescent="0.25">
      <c r="A147" s="335"/>
      <c r="B147" s="340"/>
      <c r="C147" s="327"/>
      <c r="D147" s="327" t="s">
        <v>128</v>
      </c>
      <c r="E147" s="338"/>
      <c r="F147" s="338"/>
      <c r="G147" s="328">
        <f t="shared" si="13"/>
        <v>0</v>
      </c>
      <c r="H147" s="329">
        <f t="shared" si="14"/>
        <v>0</v>
      </c>
      <c r="I147" s="329">
        <f t="shared" si="15"/>
        <v>0</v>
      </c>
      <c r="J147" s="329" t="e">
        <f t="shared" si="16"/>
        <v>#DIV/0!</v>
      </c>
      <c r="K147" s="334"/>
      <c r="L147" s="330">
        <f t="shared" si="12"/>
        <v>0</v>
      </c>
      <c r="M147" s="331"/>
      <c r="N147" s="332"/>
      <c r="O147" s="333"/>
      <c r="P147" s="744"/>
      <c r="Q147" s="334"/>
      <c r="R147" s="331"/>
      <c r="S147" s="334" t="e">
        <f>VLOOKUP(B147,Table1[],21,FALSE)</f>
        <v>#N/A</v>
      </c>
      <c r="T147" s="93"/>
      <c r="U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6" customHeight="1" x14ac:dyDescent="0.25">
      <c r="A148" s="335"/>
      <c r="B148" s="340"/>
      <c r="C148" s="327"/>
      <c r="D148" s="327" t="s">
        <v>128</v>
      </c>
      <c r="E148" s="338"/>
      <c r="F148" s="338"/>
      <c r="G148" s="328">
        <f t="shared" si="13"/>
        <v>0</v>
      </c>
      <c r="H148" s="329">
        <f t="shared" si="14"/>
        <v>0</v>
      </c>
      <c r="I148" s="329">
        <f t="shared" si="15"/>
        <v>0</v>
      </c>
      <c r="J148" s="329" t="e">
        <f t="shared" si="16"/>
        <v>#DIV/0!</v>
      </c>
      <c r="K148" s="334"/>
      <c r="L148" s="330">
        <f t="shared" si="12"/>
        <v>0</v>
      </c>
      <c r="M148" s="331"/>
      <c r="N148" s="332"/>
      <c r="O148" s="333"/>
      <c r="P148" s="744"/>
      <c r="Q148" s="334"/>
      <c r="R148" s="331"/>
      <c r="S148" s="334" t="e">
        <f>VLOOKUP(B148,Table1[],21,FALSE)</f>
        <v>#N/A</v>
      </c>
      <c r="T148" s="93"/>
      <c r="U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6" customHeight="1" x14ac:dyDescent="0.25">
      <c r="A149" s="335"/>
      <c r="B149" s="340"/>
      <c r="C149" s="327"/>
      <c r="D149" s="327" t="s">
        <v>128</v>
      </c>
      <c r="E149" s="338"/>
      <c r="F149" s="338"/>
      <c r="G149" s="328">
        <f t="shared" si="13"/>
        <v>0</v>
      </c>
      <c r="H149" s="329">
        <f t="shared" si="14"/>
        <v>0</v>
      </c>
      <c r="I149" s="329">
        <f t="shared" si="15"/>
        <v>0</v>
      </c>
      <c r="J149" s="329" t="e">
        <f t="shared" si="16"/>
        <v>#DIV/0!</v>
      </c>
      <c r="K149" s="334"/>
      <c r="L149" s="330">
        <f t="shared" si="12"/>
        <v>0</v>
      </c>
      <c r="M149" s="331"/>
      <c r="N149" s="332"/>
      <c r="O149" s="333"/>
      <c r="P149" s="744"/>
      <c r="Q149" s="334"/>
      <c r="R149" s="331"/>
      <c r="S149" s="334" t="e">
        <f>VLOOKUP(B149,Table1[],21,FALSE)</f>
        <v>#N/A</v>
      </c>
      <c r="T149" s="93"/>
      <c r="U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6" customHeight="1" x14ac:dyDescent="0.25">
      <c r="A150" s="335"/>
      <c r="B150" s="340"/>
      <c r="C150" s="327"/>
      <c r="D150" s="327" t="s">
        <v>128</v>
      </c>
      <c r="E150" s="338"/>
      <c r="F150" s="338"/>
      <c r="G150" s="328">
        <f t="shared" si="13"/>
        <v>0</v>
      </c>
      <c r="H150" s="329">
        <f t="shared" si="14"/>
        <v>0</v>
      </c>
      <c r="I150" s="329">
        <f t="shared" si="15"/>
        <v>0</v>
      </c>
      <c r="J150" s="329" t="e">
        <f t="shared" si="16"/>
        <v>#DIV/0!</v>
      </c>
      <c r="K150" s="334"/>
      <c r="L150" s="330">
        <f t="shared" si="12"/>
        <v>0</v>
      </c>
      <c r="M150" s="331"/>
      <c r="N150" s="332"/>
      <c r="O150" s="333"/>
      <c r="P150" s="744"/>
      <c r="Q150" s="334"/>
      <c r="R150" s="331"/>
      <c r="S150" s="334" t="e">
        <f>VLOOKUP(B150,Table1[],21,FALSE)</f>
        <v>#N/A</v>
      </c>
      <c r="T150" s="93"/>
      <c r="U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6" customHeight="1" x14ac:dyDescent="0.25">
      <c r="A151" s="335"/>
      <c r="B151" s="340"/>
      <c r="C151" s="327"/>
      <c r="D151" s="327" t="s">
        <v>128</v>
      </c>
      <c r="E151" s="338"/>
      <c r="F151" s="338"/>
      <c r="G151" s="328">
        <f t="shared" si="13"/>
        <v>0</v>
      </c>
      <c r="H151" s="329">
        <f t="shared" si="14"/>
        <v>0</v>
      </c>
      <c r="I151" s="329">
        <f t="shared" si="15"/>
        <v>0</v>
      </c>
      <c r="J151" s="329" t="e">
        <f t="shared" si="16"/>
        <v>#DIV/0!</v>
      </c>
      <c r="K151" s="334"/>
      <c r="L151" s="330">
        <f t="shared" si="12"/>
        <v>0</v>
      </c>
      <c r="M151" s="331"/>
      <c r="N151" s="332"/>
      <c r="O151" s="333"/>
      <c r="P151" s="744"/>
      <c r="Q151" s="334"/>
      <c r="R151" s="331"/>
      <c r="S151" s="334" t="e">
        <f>VLOOKUP(B151,Table1[],21,FALSE)</f>
        <v>#N/A</v>
      </c>
      <c r="T151" s="93"/>
      <c r="U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6" customHeight="1" x14ac:dyDescent="0.25">
      <c r="A152" s="335"/>
      <c r="B152" s="340"/>
      <c r="C152" s="327"/>
      <c r="D152" s="327" t="s">
        <v>128</v>
      </c>
      <c r="E152" s="338"/>
      <c r="F152" s="338"/>
      <c r="G152" s="328">
        <f t="shared" si="13"/>
        <v>0</v>
      </c>
      <c r="H152" s="329">
        <f t="shared" si="14"/>
        <v>0</v>
      </c>
      <c r="I152" s="329">
        <f t="shared" si="15"/>
        <v>0</v>
      </c>
      <c r="J152" s="329" t="e">
        <f t="shared" si="16"/>
        <v>#DIV/0!</v>
      </c>
      <c r="K152" s="334"/>
      <c r="L152" s="330">
        <f t="shared" si="12"/>
        <v>0</v>
      </c>
      <c r="M152" s="331"/>
      <c r="N152" s="332"/>
      <c r="O152" s="333"/>
      <c r="P152" s="744"/>
      <c r="Q152" s="334"/>
      <c r="R152" s="331"/>
      <c r="S152" s="334" t="e">
        <f>VLOOKUP(B152,Table1[],21,FALSE)</f>
        <v>#N/A</v>
      </c>
      <c r="T152" s="93"/>
      <c r="U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6" customHeight="1" x14ac:dyDescent="0.25">
      <c r="A153" s="335"/>
      <c r="B153" s="340"/>
      <c r="C153" s="327"/>
      <c r="D153" s="327" t="s">
        <v>128</v>
      </c>
      <c r="E153" s="338"/>
      <c r="F153" s="338"/>
      <c r="G153" s="328">
        <f t="shared" si="13"/>
        <v>0</v>
      </c>
      <c r="H153" s="329">
        <f t="shared" si="14"/>
        <v>0</v>
      </c>
      <c r="I153" s="329">
        <f t="shared" si="15"/>
        <v>0</v>
      </c>
      <c r="J153" s="329" t="e">
        <f t="shared" si="16"/>
        <v>#DIV/0!</v>
      </c>
      <c r="K153" s="334"/>
      <c r="L153" s="330">
        <f t="shared" si="12"/>
        <v>0</v>
      </c>
      <c r="M153" s="331"/>
      <c r="N153" s="332"/>
      <c r="O153" s="333"/>
      <c r="P153" s="744"/>
      <c r="Q153" s="334"/>
      <c r="R153" s="331"/>
      <c r="S153" s="334" t="e">
        <f>VLOOKUP(B153,Table1[],21,FALSE)</f>
        <v>#N/A</v>
      </c>
      <c r="T153" s="93"/>
      <c r="U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6" customHeight="1" x14ac:dyDescent="0.25">
      <c r="A154" s="335"/>
      <c r="B154" s="340"/>
      <c r="C154" s="327"/>
      <c r="D154" s="327" t="s">
        <v>128</v>
      </c>
      <c r="E154" s="338"/>
      <c r="F154" s="338"/>
      <c r="G154" s="328">
        <f t="shared" si="13"/>
        <v>0</v>
      </c>
      <c r="H154" s="329">
        <f t="shared" si="14"/>
        <v>0</v>
      </c>
      <c r="I154" s="329">
        <f t="shared" si="15"/>
        <v>0</v>
      </c>
      <c r="J154" s="329" t="e">
        <f t="shared" si="16"/>
        <v>#DIV/0!</v>
      </c>
      <c r="K154" s="334"/>
      <c r="L154" s="330">
        <f t="shared" si="12"/>
        <v>0</v>
      </c>
      <c r="M154" s="331"/>
      <c r="N154" s="332"/>
      <c r="O154" s="333"/>
      <c r="P154" s="744"/>
      <c r="Q154" s="334"/>
      <c r="R154" s="331"/>
      <c r="S154" s="334" t="e">
        <f>VLOOKUP(B154,Table1[],21,FALSE)</f>
        <v>#N/A</v>
      </c>
      <c r="T154" s="93"/>
      <c r="U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6" customHeight="1" x14ac:dyDescent="0.25">
      <c r="A155" s="335"/>
      <c r="B155" s="340"/>
      <c r="C155" s="327"/>
      <c r="D155" s="327" t="s">
        <v>128</v>
      </c>
      <c r="E155" s="338"/>
      <c r="F155" s="338"/>
      <c r="G155" s="328">
        <f t="shared" si="13"/>
        <v>0</v>
      </c>
      <c r="H155" s="329">
        <f t="shared" si="14"/>
        <v>0</v>
      </c>
      <c r="I155" s="329">
        <f t="shared" si="15"/>
        <v>0</v>
      </c>
      <c r="J155" s="329" t="e">
        <f t="shared" si="16"/>
        <v>#DIV/0!</v>
      </c>
      <c r="K155" s="334"/>
      <c r="L155" s="330">
        <f t="shared" si="12"/>
        <v>0</v>
      </c>
      <c r="M155" s="331"/>
      <c r="N155" s="332"/>
      <c r="O155" s="333"/>
      <c r="P155" s="744"/>
      <c r="Q155" s="334"/>
      <c r="R155" s="331"/>
      <c r="S155" s="334" t="e">
        <f>VLOOKUP(B155,Table1[],21,FALSE)</f>
        <v>#N/A</v>
      </c>
      <c r="T155" s="93"/>
      <c r="U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6" customHeight="1" x14ac:dyDescent="0.25">
      <c r="A156" s="335"/>
      <c r="B156" s="340"/>
      <c r="C156" s="327"/>
      <c r="D156" s="327" t="s">
        <v>128</v>
      </c>
      <c r="E156" s="338"/>
      <c r="F156" s="338"/>
      <c r="G156" s="328">
        <f t="shared" si="13"/>
        <v>0</v>
      </c>
      <c r="H156" s="329">
        <f t="shared" si="14"/>
        <v>0</v>
      </c>
      <c r="I156" s="329">
        <f t="shared" si="15"/>
        <v>0</v>
      </c>
      <c r="J156" s="329" t="e">
        <f t="shared" si="16"/>
        <v>#DIV/0!</v>
      </c>
      <c r="K156" s="334"/>
      <c r="L156" s="330">
        <f t="shared" si="12"/>
        <v>0</v>
      </c>
      <c r="M156" s="331"/>
      <c r="N156" s="332"/>
      <c r="O156" s="333"/>
      <c r="P156" s="744"/>
      <c r="Q156" s="334"/>
      <c r="R156" s="331"/>
      <c r="S156" s="334" t="e">
        <f>VLOOKUP(B156,Table1[],21,FALSE)</f>
        <v>#N/A</v>
      </c>
      <c r="T156" s="93"/>
      <c r="U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6" customHeight="1" x14ac:dyDescent="0.25">
      <c r="A157" s="335"/>
      <c r="B157" s="340"/>
      <c r="C157" s="327"/>
      <c r="D157" s="327" t="s">
        <v>128</v>
      </c>
      <c r="E157" s="338"/>
      <c r="F157" s="338"/>
      <c r="G157" s="328">
        <f t="shared" si="13"/>
        <v>0</v>
      </c>
      <c r="H157" s="329">
        <f t="shared" si="14"/>
        <v>0</v>
      </c>
      <c r="I157" s="329">
        <f t="shared" si="15"/>
        <v>0</v>
      </c>
      <c r="J157" s="329" t="e">
        <f t="shared" si="16"/>
        <v>#DIV/0!</v>
      </c>
      <c r="K157" s="334"/>
      <c r="L157" s="330">
        <f t="shared" si="12"/>
        <v>0</v>
      </c>
      <c r="M157" s="331"/>
      <c r="N157" s="332"/>
      <c r="O157" s="333"/>
      <c r="P157" s="744"/>
      <c r="Q157" s="334"/>
      <c r="R157" s="331"/>
      <c r="S157" s="334" t="e">
        <f>VLOOKUP(B157,Table1[],21,FALSE)</f>
        <v>#N/A</v>
      </c>
      <c r="T157" s="93"/>
      <c r="U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6" customHeight="1" x14ac:dyDescent="0.25">
      <c r="A158" s="335"/>
      <c r="B158" s="340"/>
      <c r="C158" s="327"/>
      <c r="D158" s="327" t="s">
        <v>128</v>
      </c>
      <c r="E158" s="338"/>
      <c r="F158" s="338"/>
      <c r="G158" s="328">
        <f t="shared" si="13"/>
        <v>0</v>
      </c>
      <c r="H158" s="329">
        <f t="shared" si="14"/>
        <v>0</v>
      </c>
      <c r="I158" s="329">
        <f t="shared" si="15"/>
        <v>0</v>
      </c>
      <c r="J158" s="329" t="e">
        <f t="shared" si="16"/>
        <v>#DIV/0!</v>
      </c>
      <c r="K158" s="334"/>
      <c r="L158" s="330">
        <f t="shared" si="12"/>
        <v>0</v>
      </c>
      <c r="M158" s="331"/>
      <c r="N158" s="332"/>
      <c r="O158" s="333"/>
      <c r="P158" s="744"/>
      <c r="Q158" s="334"/>
      <c r="R158" s="331"/>
      <c r="S158" s="334" t="e">
        <f>VLOOKUP(B158,Table1[],21,FALSE)</f>
        <v>#N/A</v>
      </c>
      <c r="T158" s="93"/>
      <c r="U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6" customHeight="1" x14ac:dyDescent="0.25">
      <c r="A159" s="335"/>
      <c r="B159" s="340"/>
      <c r="C159" s="327"/>
      <c r="D159" s="327" t="s">
        <v>128</v>
      </c>
      <c r="E159" s="338"/>
      <c r="F159" s="338"/>
      <c r="G159" s="328">
        <f t="shared" si="13"/>
        <v>0</v>
      </c>
      <c r="H159" s="329">
        <f t="shared" si="14"/>
        <v>0</v>
      </c>
      <c r="I159" s="329">
        <f t="shared" si="15"/>
        <v>0</v>
      </c>
      <c r="J159" s="329" t="e">
        <f t="shared" si="16"/>
        <v>#DIV/0!</v>
      </c>
      <c r="K159" s="334"/>
      <c r="L159" s="330">
        <f t="shared" si="12"/>
        <v>0</v>
      </c>
      <c r="M159" s="331"/>
      <c r="N159" s="332"/>
      <c r="O159" s="333"/>
      <c r="P159" s="744"/>
      <c r="Q159" s="334"/>
      <c r="R159" s="331"/>
      <c r="S159" s="334" t="e">
        <f>VLOOKUP(B159,Table1[],21,FALSE)</f>
        <v>#N/A</v>
      </c>
      <c r="T159" s="93"/>
      <c r="U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6" customHeight="1" x14ac:dyDescent="0.25">
      <c r="A160" s="335"/>
      <c r="B160" s="340"/>
      <c r="C160" s="327"/>
      <c r="D160" s="327" t="s">
        <v>128</v>
      </c>
      <c r="E160" s="338"/>
      <c r="F160" s="338"/>
      <c r="G160" s="328">
        <f t="shared" si="13"/>
        <v>0</v>
      </c>
      <c r="H160" s="329">
        <f t="shared" si="14"/>
        <v>0</v>
      </c>
      <c r="I160" s="329">
        <f t="shared" si="15"/>
        <v>0</v>
      </c>
      <c r="J160" s="329" t="e">
        <f t="shared" si="16"/>
        <v>#DIV/0!</v>
      </c>
      <c r="K160" s="334"/>
      <c r="L160" s="330">
        <f t="shared" si="12"/>
        <v>0</v>
      </c>
      <c r="M160" s="331"/>
      <c r="N160" s="332"/>
      <c r="O160" s="333"/>
      <c r="P160" s="744"/>
      <c r="Q160" s="334"/>
      <c r="R160" s="331"/>
      <c r="S160" s="334" t="e">
        <f>VLOOKUP(B160,Table1[],21,FALSE)</f>
        <v>#N/A</v>
      </c>
      <c r="T160" s="93"/>
      <c r="U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6" customHeight="1" x14ac:dyDescent="0.25">
      <c r="A161" s="335"/>
      <c r="B161" s="340"/>
      <c r="C161" s="327"/>
      <c r="D161" s="327" t="s">
        <v>128</v>
      </c>
      <c r="E161" s="338"/>
      <c r="F161" s="338"/>
      <c r="G161" s="328">
        <f t="shared" si="13"/>
        <v>0</v>
      </c>
      <c r="H161" s="329">
        <f t="shared" si="14"/>
        <v>0</v>
      </c>
      <c r="I161" s="329">
        <f t="shared" si="15"/>
        <v>0</v>
      </c>
      <c r="J161" s="329" t="e">
        <f t="shared" si="16"/>
        <v>#DIV/0!</v>
      </c>
      <c r="K161" s="334"/>
      <c r="L161" s="330">
        <f t="shared" si="12"/>
        <v>0</v>
      </c>
      <c r="M161" s="331"/>
      <c r="N161" s="332"/>
      <c r="O161" s="333"/>
      <c r="P161" s="744"/>
      <c r="Q161" s="334"/>
      <c r="R161" s="331"/>
      <c r="S161" s="334" t="e">
        <f>VLOOKUP(B161,Table1[],21,FALSE)</f>
        <v>#N/A</v>
      </c>
      <c r="T161" s="93"/>
      <c r="U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6" customHeight="1" x14ac:dyDescent="0.25">
      <c r="A162" s="335"/>
      <c r="B162" s="340"/>
      <c r="C162" s="327"/>
      <c r="D162" s="327" t="s">
        <v>128</v>
      </c>
      <c r="E162" s="338"/>
      <c r="F162" s="338"/>
      <c r="G162" s="328">
        <f t="shared" si="13"/>
        <v>0</v>
      </c>
      <c r="H162" s="329">
        <f t="shared" si="14"/>
        <v>0</v>
      </c>
      <c r="I162" s="329">
        <f t="shared" si="15"/>
        <v>0</v>
      </c>
      <c r="J162" s="329" t="e">
        <f t="shared" si="16"/>
        <v>#DIV/0!</v>
      </c>
      <c r="K162" s="334"/>
      <c r="L162" s="330">
        <f t="shared" si="12"/>
        <v>0</v>
      </c>
      <c r="M162" s="331"/>
      <c r="N162" s="332"/>
      <c r="O162" s="333"/>
      <c r="P162" s="744"/>
      <c r="Q162" s="334"/>
      <c r="R162" s="331"/>
      <c r="S162" s="334" t="e">
        <f>VLOOKUP(B162,Table1[],21,FALSE)</f>
        <v>#N/A</v>
      </c>
      <c r="T162" s="93"/>
      <c r="U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6" customHeight="1" x14ac:dyDescent="0.25">
      <c r="A163" s="335"/>
      <c r="B163" s="340"/>
      <c r="C163" s="327"/>
      <c r="D163" s="327" t="s">
        <v>128</v>
      </c>
      <c r="E163" s="338"/>
      <c r="F163" s="338"/>
      <c r="G163" s="328">
        <f t="shared" si="13"/>
        <v>0</v>
      </c>
      <c r="H163" s="329">
        <f t="shared" si="14"/>
        <v>0</v>
      </c>
      <c r="I163" s="329">
        <f t="shared" si="15"/>
        <v>0</v>
      </c>
      <c r="J163" s="329" t="e">
        <f t="shared" si="16"/>
        <v>#DIV/0!</v>
      </c>
      <c r="K163" s="334"/>
      <c r="L163" s="330">
        <f t="shared" si="12"/>
        <v>0</v>
      </c>
      <c r="M163" s="331"/>
      <c r="N163" s="332"/>
      <c r="O163" s="333"/>
      <c r="P163" s="744"/>
      <c r="Q163" s="334"/>
      <c r="R163" s="331"/>
      <c r="S163" s="334" t="e">
        <f>VLOOKUP(B163,Table1[],21,FALSE)</f>
        <v>#N/A</v>
      </c>
      <c r="T163" s="93"/>
      <c r="U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6" customHeight="1" x14ac:dyDescent="0.25">
      <c r="A164" s="335"/>
      <c r="B164" s="340"/>
      <c r="C164" s="327"/>
      <c r="D164" s="327" t="s">
        <v>128</v>
      </c>
      <c r="E164" s="338"/>
      <c r="F164" s="338"/>
      <c r="G164" s="328">
        <f t="shared" si="13"/>
        <v>0</v>
      </c>
      <c r="H164" s="329">
        <f t="shared" si="14"/>
        <v>0</v>
      </c>
      <c r="I164" s="329">
        <f t="shared" si="15"/>
        <v>0</v>
      </c>
      <c r="J164" s="329" t="e">
        <f t="shared" si="16"/>
        <v>#DIV/0!</v>
      </c>
      <c r="K164" s="334"/>
      <c r="L164" s="330">
        <f t="shared" si="12"/>
        <v>0</v>
      </c>
      <c r="M164" s="331"/>
      <c r="N164" s="332"/>
      <c r="O164" s="333"/>
      <c r="P164" s="744"/>
      <c r="Q164" s="334"/>
      <c r="R164" s="331"/>
      <c r="S164" s="334" t="e">
        <f>VLOOKUP(B164,Table1[],21,FALSE)</f>
        <v>#N/A</v>
      </c>
      <c r="T164" s="93"/>
      <c r="U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6" customHeight="1" x14ac:dyDescent="0.25">
      <c r="A165" s="335"/>
      <c r="B165" s="340"/>
      <c r="C165" s="327"/>
      <c r="D165" s="327" t="s">
        <v>128</v>
      </c>
      <c r="E165" s="338"/>
      <c r="F165" s="338"/>
      <c r="G165" s="328">
        <f t="shared" si="13"/>
        <v>0</v>
      </c>
      <c r="H165" s="329">
        <f t="shared" si="14"/>
        <v>0</v>
      </c>
      <c r="I165" s="329">
        <f t="shared" si="15"/>
        <v>0</v>
      </c>
      <c r="J165" s="329" t="e">
        <f t="shared" si="16"/>
        <v>#DIV/0!</v>
      </c>
      <c r="K165" s="334"/>
      <c r="L165" s="330">
        <f t="shared" si="12"/>
        <v>0</v>
      </c>
      <c r="M165" s="331"/>
      <c r="N165" s="332"/>
      <c r="O165" s="333"/>
      <c r="P165" s="744"/>
      <c r="Q165" s="334"/>
      <c r="R165" s="331"/>
      <c r="S165" s="334" t="e">
        <f>VLOOKUP(B165,Table1[],21,FALSE)</f>
        <v>#N/A</v>
      </c>
      <c r="T165" s="93"/>
      <c r="U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6" customHeight="1" x14ac:dyDescent="0.25">
      <c r="A166" s="335"/>
      <c r="B166" s="340"/>
      <c r="C166" s="327"/>
      <c r="D166" s="327" t="s">
        <v>128</v>
      </c>
      <c r="E166" s="338"/>
      <c r="F166" s="338"/>
      <c r="G166" s="328">
        <f t="shared" si="13"/>
        <v>0</v>
      </c>
      <c r="H166" s="329">
        <f t="shared" si="14"/>
        <v>0</v>
      </c>
      <c r="I166" s="329">
        <f t="shared" si="15"/>
        <v>0</v>
      </c>
      <c r="J166" s="329" t="e">
        <f t="shared" si="16"/>
        <v>#DIV/0!</v>
      </c>
      <c r="K166" s="334"/>
      <c r="L166" s="330">
        <f t="shared" si="12"/>
        <v>0</v>
      </c>
      <c r="M166" s="331"/>
      <c r="N166" s="332"/>
      <c r="O166" s="333"/>
      <c r="P166" s="744"/>
      <c r="Q166" s="334"/>
      <c r="R166" s="331"/>
      <c r="S166" s="334" t="e">
        <f>VLOOKUP(B166,Table1[],21,FALSE)</f>
        <v>#N/A</v>
      </c>
      <c r="T166" s="93"/>
      <c r="U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6" customHeight="1" x14ac:dyDescent="0.25">
      <c r="A167" s="335"/>
      <c r="B167" s="340"/>
      <c r="C167" s="327"/>
      <c r="D167" s="327" t="s">
        <v>128</v>
      </c>
      <c r="E167" s="338"/>
      <c r="F167" s="338"/>
      <c r="G167" s="328">
        <f t="shared" si="13"/>
        <v>0</v>
      </c>
      <c r="H167" s="329">
        <f t="shared" si="14"/>
        <v>0</v>
      </c>
      <c r="I167" s="329">
        <f t="shared" si="15"/>
        <v>0</v>
      </c>
      <c r="J167" s="329" t="e">
        <f t="shared" si="16"/>
        <v>#DIV/0!</v>
      </c>
      <c r="K167" s="334"/>
      <c r="L167" s="330">
        <f t="shared" si="12"/>
        <v>0</v>
      </c>
      <c r="M167" s="331"/>
      <c r="N167" s="332"/>
      <c r="O167" s="333"/>
      <c r="P167" s="744"/>
      <c r="Q167" s="334"/>
      <c r="R167" s="331"/>
      <c r="S167" s="334" t="e">
        <f>VLOOKUP(B167,Table1[],21,FALSE)</f>
        <v>#N/A</v>
      </c>
      <c r="T167" s="93"/>
      <c r="U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6" customHeight="1" x14ac:dyDescent="0.25">
      <c r="A168" s="335"/>
      <c r="B168" s="340"/>
      <c r="C168" s="327"/>
      <c r="D168" s="327" t="s">
        <v>128</v>
      </c>
      <c r="E168" s="338"/>
      <c r="F168" s="338"/>
      <c r="G168" s="328">
        <f t="shared" si="13"/>
        <v>0</v>
      </c>
      <c r="H168" s="329">
        <f t="shared" si="14"/>
        <v>0</v>
      </c>
      <c r="I168" s="329">
        <f t="shared" si="15"/>
        <v>0</v>
      </c>
      <c r="J168" s="329" t="e">
        <f t="shared" si="16"/>
        <v>#DIV/0!</v>
      </c>
      <c r="K168" s="334"/>
      <c r="L168" s="330">
        <f t="shared" si="12"/>
        <v>0</v>
      </c>
      <c r="M168" s="331"/>
      <c r="N168" s="332"/>
      <c r="O168" s="333"/>
      <c r="P168" s="744"/>
      <c r="Q168" s="334"/>
      <c r="R168" s="331"/>
      <c r="S168" s="334" t="e">
        <f>VLOOKUP(B168,Table1[],21,FALSE)</f>
        <v>#N/A</v>
      </c>
      <c r="T168" s="93"/>
      <c r="U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6" customHeight="1" x14ac:dyDescent="0.25">
      <c r="A169" s="335"/>
      <c r="B169" s="340"/>
      <c r="C169" s="327"/>
      <c r="D169" s="327" t="s">
        <v>128</v>
      </c>
      <c r="E169" s="338"/>
      <c r="F169" s="338"/>
      <c r="G169" s="328">
        <f t="shared" si="13"/>
        <v>0</v>
      </c>
      <c r="H169" s="329">
        <f t="shared" si="14"/>
        <v>0</v>
      </c>
      <c r="I169" s="329">
        <f t="shared" si="15"/>
        <v>0</v>
      </c>
      <c r="J169" s="329" t="e">
        <f t="shared" si="16"/>
        <v>#DIV/0!</v>
      </c>
      <c r="K169" s="334"/>
      <c r="L169" s="330">
        <f t="shared" si="12"/>
        <v>0</v>
      </c>
      <c r="M169" s="331"/>
      <c r="N169" s="332"/>
      <c r="O169" s="333"/>
      <c r="P169" s="744"/>
      <c r="Q169" s="334"/>
      <c r="R169" s="331"/>
      <c r="S169" s="334" t="e">
        <f>VLOOKUP(B169,Table1[],21,FALSE)</f>
        <v>#N/A</v>
      </c>
      <c r="T169" s="93"/>
      <c r="U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6" customHeight="1" x14ac:dyDescent="0.25">
      <c r="A170" s="335"/>
      <c r="B170" s="340"/>
      <c r="C170" s="327"/>
      <c r="D170" s="327" t="s">
        <v>128</v>
      </c>
      <c r="E170" s="338"/>
      <c r="F170" s="338"/>
      <c r="G170" s="328">
        <f t="shared" si="13"/>
        <v>0</v>
      </c>
      <c r="H170" s="329">
        <f t="shared" si="14"/>
        <v>0</v>
      </c>
      <c r="I170" s="329">
        <f t="shared" si="15"/>
        <v>0</v>
      </c>
      <c r="J170" s="329" t="e">
        <f t="shared" si="16"/>
        <v>#DIV/0!</v>
      </c>
      <c r="K170" s="334"/>
      <c r="L170" s="330">
        <f t="shared" si="12"/>
        <v>0</v>
      </c>
      <c r="M170" s="331"/>
      <c r="N170" s="332"/>
      <c r="O170" s="333"/>
      <c r="P170" s="744"/>
      <c r="Q170" s="334"/>
      <c r="R170" s="331"/>
      <c r="S170" s="334" t="e">
        <f>VLOOKUP(B170,Table1[],21,FALSE)</f>
        <v>#N/A</v>
      </c>
      <c r="T170" s="93"/>
      <c r="U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6" customHeight="1" x14ac:dyDescent="0.25">
      <c r="A171" s="335"/>
      <c r="B171" s="340"/>
      <c r="C171" s="327"/>
      <c r="D171" s="327" t="s">
        <v>128</v>
      </c>
      <c r="E171" s="338"/>
      <c r="F171" s="338"/>
      <c r="G171" s="328">
        <f t="shared" si="13"/>
        <v>0</v>
      </c>
      <c r="H171" s="329">
        <f t="shared" si="14"/>
        <v>0</v>
      </c>
      <c r="I171" s="329">
        <f t="shared" si="15"/>
        <v>0</v>
      </c>
      <c r="J171" s="329" t="e">
        <f t="shared" si="16"/>
        <v>#DIV/0!</v>
      </c>
      <c r="K171" s="334"/>
      <c r="L171" s="330">
        <f t="shared" si="12"/>
        <v>0</v>
      </c>
      <c r="M171" s="331"/>
      <c r="N171" s="332"/>
      <c r="O171" s="333"/>
      <c r="P171" s="744"/>
      <c r="Q171" s="334"/>
      <c r="R171" s="331"/>
      <c r="S171" s="334" t="e">
        <f>VLOOKUP(B171,Table1[],21,FALSE)</f>
        <v>#N/A</v>
      </c>
      <c r="T171" s="93"/>
      <c r="U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6" customHeight="1" x14ac:dyDescent="0.25">
      <c r="A172" s="335"/>
      <c r="B172" s="340"/>
      <c r="C172" s="327"/>
      <c r="D172" s="327" t="s">
        <v>128</v>
      </c>
      <c r="E172" s="338"/>
      <c r="F172" s="338"/>
      <c r="G172" s="328">
        <f t="shared" si="13"/>
        <v>0</v>
      </c>
      <c r="H172" s="329">
        <f t="shared" si="14"/>
        <v>0</v>
      </c>
      <c r="I172" s="329">
        <f t="shared" si="15"/>
        <v>0</v>
      </c>
      <c r="J172" s="329" t="e">
        <f t="shared" si="16"/>
        <v>#DIV/0!</v>
      </c>
      <c r="K172" s="334"/>
      <c r="L172" s="330">
        <f t="shared" si="12"/>
        <v>0</v>
      </c>
      <c r="M172" s="331"/>
      <c r="N172" s="332"/>
      <c r="O172" s="333"/>
      <c r="P172" s="744"/>
      <c r="Q172" s="334"/>
      <c r="R172" s="331"/>
      <c r="S172" s="334" t="e">
        <f>VLOOKUP(B172,Table1[],21,FALSE)</f>
        <v>#N/A</v>
      </c>
      <c r="T172" s="93"/>
      <c r="U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6" customHeight="1" x14ac:dyDescent="0.25">
      <c r="A173" s="335"/>
      <c r="B173" s="340"/>
      <c r="C173" s="327"/>
      <c r="D173" s="327" t="s">
        <v>128</v>
      </c>
      <c r="E173" s="338"/>
      <c r="F173" s="338"/>
      <c r="G173" s="328">
        <f t="shared" si="13"/>
        <v>0</v>
      </c>
      <c r="H173" s="329">
        <f t="shared" si="14"/>
        <v>0</v>
      </c>
      <c r="I173" s="329">
        <f t="shared" si="15"/>
        <v>0</v>
      </c>
      <c r="J173" s="329" t="e">
        <f t="shared" si="16"/>
        <v>#DIV/0!</v>
      </c>
      <c r="K173" s="334"/>
      <c r="L173" s="330">
        <f t="shared" si="12"/>
        <v>0</v>
      </c>
      <c r="M173" s="331"/>
      <c r="N173" s="332"/>
      <c r="O173" s="333"/>
      <c r="P173" s="744"/>
      <c r="Q173" s="334"/>
      <c r="R173" s="331"/>
      <c r="S173" s="334" t="e">
        <f>VLOOKUP(B173,Table1[],21,FALSE)</f>
        <v>#N/A</v>
      </c>
      <c r="T173" s="93"/>
      <c r="U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6" customHeight="1" x14ac:dyDescent="0.25">
      <c r="A174" s="335"/>
      <c r="B174" s="340"/>
      <c r="C174" s="327"/>
      <c r="D174" s="327" t="s">
        <v>128</v>
      </c>
      <c r="E174" s="338"/>
      <c r="F174" s="338"/>
      <c r="G174" s="328">
        <f t="shared" si="13"/>
        <v>0</v>
      </c>
      <c r="H174" s="329">
        <f t="shared" si="14"/>
        <v>0</v>
      </c>
      <c r="I174" s="329">
        <f t="shared" si="15"/>
        <v>0</v>
      </c>
      <c r="J174" s="329" t="e">
        <f t="shared" si="16"/>
        <v>#DIV/0!</v>
      </c>
      <c r="K174" s="334"/>
      <c r="L174" s="330">
        <f t="shared" si="12"/>
        <v>0</v>
      </c>
      <c r="M174" s="331"/>
      <c r="N174" s="332"/>
      <c r="O174" s="333"/>
      <c r="P174" s="744"/>
      <c r="Q174" s="334"/>
      <c r="R174" s="331"/>
      <c r="S174" s="334" t="e">
        <f>VLOOKUP(B174,Table1[],21,FALSE)</f>
        <v>#N/A</v>
      </c>
      <c r="T174" s="93"/>
      <c r="U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6" customHeight="1" x14ac:dyDescent="0.25">
      <c r="A175" s="335"/>
      <c r="B175" s="340"/>
      <c r="C175" s="327"/>
      <c r="D175" s="327" t="s">
        <v>128</v>
      </c>
      <c r="E175" s="338"/>
      <c r="F175" s="338"/>
      <c r="G175" s="328">
        <f t="shared" si="13"/>
        <v>0</v>
      </c>
      <c r="H175" s="329">
        <f t="shared" si="14"/>
        <v>0</v>
      </c>
      <c r="I175" s="329">
        <f t="shared" si="15"/>
        <v>0</v>
      </c>
      <c r="J175" s="329" t="e">
        <f t="shared" si="16"/>
        <v>#DIV/0!</v>
      </c>
      <c r="K175" s="334"/>
      <c r="L175" s="330">
        <f t="shared" si="12"/>
        <v>0</v>
      </c>
      <c r="M175" s="331"/>
      <c r="N175" s="332"/>
      <c r="O175" s="333"/>
      <c r="P175" s="744"/>
      <c r="Q175" s="334"/>
      <c r="R175" s="331"/>
      <c r="S175" s="334" t="e">
        <f>VLOOKUP(B175,Table1[],21,FALSE)</f>
        <v>#N/A</v>
      </c>
      <c r="T175" s="93"/>
      <c r="U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6" customHeight="1" x14ac:dyDescent="0.25">
      <c r="A176" s="335"/>
      <c r="B176" s="340"/>
      <c r="C176" s="327"/>
      <c r="D176" s="327" t="s">
        <v>128</v>
      </c>
      <c r="E176" s="338"/>
      <c r="F176" s="338"/>
      <c r="G176" s="328">
        <f t="shared" si="13"/>
        <v>0</v>
      </c>
      <c r="H176" s="329">
        <f t="shared" si="14"/>
        <v>0</v>
      </c>
      <c r="I176" s="329">
        <f t="shared" si="15"/>
        <v>0</v>
      </c>
      <c r="J176" s="329" t="e">
        <f t="shared" si="16"/>
        <v>#DIV/0!</v>
      </c>
      <c r="K176" s="334"/>
      <c r="L176" s="330">
        <f t="shared" si="12"/>
        <v>0</v>
      </c>
      <c r="M176" s="331"/>
      <c r="N176" s="332"/>
      <c r="O176" s="333"/>
      <c r="P176" s="744"/>
      <c r="Q176" s="334"/>
      <c r="R176" s="331"/>
      <c r="S176" s="334" t="e">
        <f>VLOOKUP(B176,Table1[],21,FALSE)</f>
        <v>#N/A</v>
      </c>
      <c r="T176" s="93"/>
      <c r="U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6" customHeight="1" x14ac:dyDescent="0.25">
      <c r="A177" s="335"/>
      <c r="B177" s="340"/>
      <c r="C177" s="327"/>
      <c r="D177" s="327" t="s">
        <v>128</v>
      </c>
      <c r="E177" s="338"/>
      <c r="F177" s="338"/>
      <c r="G177" s="328">
        <f t="shared" si="13"/>
        <v>0</v>
      </c>
      <c r="H177" s="329">
        <f t="shared" si="14"/>
        <v>0</v>
      </c>
      <c r="I177" s="329">
        <f t="shared" si="15"/>
        <v>0</v>
      </c>
      <c r="J177" s="329" t="e">
        <f t="shared" si="16"/>
        <v>#DIV/0!</v>
      </c>
      <c r="K177" s="334"/>
      <c r="L177" s="330">
        <f t="shared" si="12"/>
        <v>0</v>
      </c>
      <c r="M177" s="331"/>
      <c r="N177" s="332"/>
      <c r="O177" s="333"/>
      <c r="P177" s="744"/>
      <c r="Q177" s="334"/>
      <c r="R177" s="331"/>
      <c r="S177" s="334" t="e">
        <f>VLOOKUP(B177,Table1[],21,FALSE)</f>
        <v>#N/A</v>
      </c>
      <c r="T177" s="93"/>
      <c r="U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6" customHeight="1" x14ac:dyDescent="0.25">
      <c r="A178" s="335"/>
      <c r="B178" s="340"/>
      <c r="C178" s="327"/>
      <c r="D178" s="327" t="s">
        <v>128</v>
      </c>
      <c r="E178" s="338"/>
      <c r="F178" s="338"/>
      <c r="G178" s="328">
        <f t="shared" si="13"/>
        <v>0</v>
      </c>
      <c r="H178" s="329">
        <f t="shared" si="14"/>
        <v>0</v>
      </c>
      <c r="I178" s="329">
        <f t="shared" si="15"/>
        <v>0</v>
      </c>
      <c r="J178" s="329" t="e">
        <f t="shared" si="16"/>
        <v>#DIV/0!</v>
      </c>
      <c r="K178" s="334"/>
      <c r="L178" s="330">
        <f t="shared" si="12"/>
        <v>0</v>
      </c>
      <c r="M178" s="331"/>
      <c r="N178" s="332"/>
      <c r="O178" s="333"/>
      <c r="P178" s="744"/>
      <c r="Q178" s="334"/>
      <c r="R178" s="331"/>
      <c r="S178" s="334" t="e">
        <f>VLOOKUP(B178,Table1[],21,FALSE)</f>
        <v>#N/A</v>
      </c>
      <c r="T178" s="93"/>
      <c r="U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6" customHeight="1" x14ac:dyDescent="0.25">
      <c r="A179" s="335"/>
      <c r="B179" s="340"/>
      <c r="C179" s="327"/>
      <c r="D179" s="327" t="s">
        <v>128</v>
      </c>
      <c r="E179" s="338"/>
      <c r="F179" s="338"/>
      <c r="G179" s="328">
        <f t="shared" si="13"/>
        <v>0</v>
      </c>
      <c r="H179" s="329">
        <f t="shared" si="14"/>
        <v>0</v>
      </c>
      <c r="I179" s="329">
        <f t="shared" si="15"/>
        <v>0</v>
      </c>
      <c r="J179" s="329" t="e">
        <f t="shared" si="16"/>
        <v>#DIV/0!</v>
      </c>
      <c r="K179" s="334"/>
      <c r="L179" s="330">
        <f t="shared" si="12"/>
        <v>0</v>
      </c>
      <c r="M179" s="331"/>
      <c r="N179" s="332"/>
      <c r="O179" s="333"/>
      <c r="P179" s="744"/>
      <c r="Q179" s="334"/>
      <c r="R179" s="331"/>
      <c r="S179" s="334" t="e">
        <f>VLOOKUP(B179,Table1[],21,FALSE)</f>
        <v>#N/A</v>
      </c>
      <c r="T179" s="93"/>
      <c r="U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6" customHeight="1" x14ac:dyDescent="0.25">
      <c r="A180" s="335"/>
      <c r="B180" s="340"/>
      <c r="C180" s="327"/>
      <c r="D180" s="327" t="s">
        <v>128</v>
      </c>
      <c r="E180" s="338"/>
      <c r="F180" s="338"/>
      <c r="G180" s="328">
        <f t="shared" si="13"/>
        <v>0</v>
      </c>
      <c r="H180" s="329">
        <f t="shared" si="14"/>
        <v>0</v>
      </c>
      <c r="I180" s="329">
        <f t="shared" si="15"/>
        <v>0</v>
      </c>
      <c r="J180" s="329" t="e">
        <f t="shared" si="16"/>
        <v>#DIV/0!</v>
      </c>
      <c r="K180" s="334"/>
      <c r="L180" s="330">
        <f t="shared" si="12"/>
        <v>0</v>
      </c>
      <c r="M180" s="331"/>
      <c r="N180" s="332"/>
      <c r="O180" s="333"/>
      <c r="P180" s="744"/>
      <c r="Q180" s="334"/>
      <c r="R180" s="331"/>
      <c r="S180" s="334" t="e">
        <f>VLOOKUP(B180,Table1[],21,FALSE)</f>
        <v>#N/A</v>
      </c>
      <c r="T180" s="93"/>
      <c r="U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6" customHeight="1" x14ac:dyDescent="0.25">
      <c r="A181" s="335"/>
      <c r="B181" s="340"/>
      <c r="C181" s="327"/>
      <c r="D181" s="327" t="s">
        <v>128</v>
      </c>
      <c r="E181" s="338"/>
      <c r="F181" s="338"/>
      <c r="G181" s="328">
        <f t="shared" si="13"/>
        <v>0</v>
      </c>
      <c r="H181" s="329">
        <f t="shared" si="14"/>
        <v>0</v>
      </c>
      <c r="I181" s="329">
        <f t="shared" si="15"/>
        <v>0</v>
      </c>
      <c r="J181" s="329" t="e">
        <f t="shared" si="16"/>
        <v>#DIV/0!</v>
      </c>
      <c r="K181" s="334"/>
      <c r="L181" s="330">
        <f t="shared" si="12"/>
        <v>0</v>
      </c>
      <c r="M181" s="331"/>
      <c r="N181" s="332"/>
      <c r="O181" s="333"/>
      <c r="P181" s="744"/>
      <c r="Q181" s="334"/>
      <c r="R181" s="331"/>
      <c r="S181" s="334" t="e">
        <f>VLOOKUP(B181,Table1[],21,FALSE)</f>
        <v>#N/A</v>
      </c>
      <c r="T181" s="93"/>
      <c r="U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6" customHeight="1" x14ac:dyDescent="0.25">
      <c r="A182" s="335"/>
      <c r="B182" s="340"/>
      <c r="C182" s="327"/>
      <c r="D182" s="327" t="s">
        <v>128</v>
      </c>
      <c r="E182" s="338"/>
      <c r="F182" s="338"/>
      <c r="G182" s="328">
        <f t="shared" si="13"/>
        <v>0</v>
      </c>
      <c r="H182" s="329">
        <f t="shared" si="14"/>
        <v>0</v>
      </c>
      <c r="I182" s="329">
        <f t="shared" si="15"/>
        <v>0</v>
      </c>
      <c r="J182" s="329" t="e">
        <f t="shared" si="16"/>
        <v>#DIV/0!</v>
      </c>
      <c r="K182" s="334"/>
      <c r="L182" s="330">
        <f t="shared" si="12"/>
        <v>0</v>
      </c>
      <c r="M182" s="331"/>
      <c r="N182" s="332"/>
      <c r="O182" s="333"/>
      <c r="P182" s="744"/>
      <c r="Q182" s="334"/>
      <c r="R182" s="331"/>
      <c r="S182" s="334" t="e">
        <f>VLOOKUP(B182,Table1[],21,FALSE)</f>
        <v>#N/A</v>
      </c>
      <c r="T182" s="93"/>
      <c r="U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6" customHeight="1" x14ac:dyDescent="0.25">
      <c r="A183" s="335"/>
      <c r="B183" s="340"/>
      <c r="C183" s="327"/>
      <c r="D183" s="327" t="s">
        <v>128</v>
      </c>
      <c r="E183" s="338"/>
      <c r="F183" s="338"/>
      <c r="G183" s="328">
        <f t="shared" si="13"/>
        <v>0</v>
      </c>
      <c r="H183" s="329">
        <f t="shared" si="14"/>
        <v>0</v>
      </c>
      <c r="I183" s="329">
        <f t="shared" si="15"/>
        <v>0</v>
      </c>
      <c r="J183" s="329" t="e">
        <f t="shared" si="16"/>
        <v>#DIV/0!</v>
      </c>
      <c r="K183" s="334"/>
      <c r="L183" s="330">
        <f t="shared" si="12"/>
        <v>0</v>
      </c>
      <c r="M183" s="331"/>
      <c r="N183" s="332"/>
      <c r="O183" s="333"/>
      <c r="P183" s="744"/>
      <c r="Q183" s="334"/>
      <c r="R183" s="331"/>
      <c r="S183" s="334" t="e">
        <f>VLOOKUP(B183,Table1[],21,FALSE)</f>
        <v>#N/A</v>
      </c>
      <c r="T183" s="93"/>
      <c r="U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6" customHeight="1" x14ac:dyDescent="0.25">
      <c r="A184" s="335"/>
      <c r="B184" s="340"/>
      <c r="C184" s="327"/>
      <c r="D184" s="327" t="s">
        <v>128</v>
      </c>
      <c r="E184" s="338"/>
      <c r="F184" s="338"/>
      <c r="G184" s="328">
        <f t="shared" si="13"/>
        <v>0</v>
      </c>
      <c r="H184" s="329">
        <f t="shared" si="14"/>
        <v>0</v>
      </c>
      <c r="I184" s="329">
        <f t="shared" si="15"/>
        <v>0</v>
      </c>
      <c r="J184" s="329" t="e">
        <f t="shared" si="16"/>
        <v>#DIV/0!</v>
      </c>
      <c r="K184" s="334"/>
      <c r="L184" s="330">
        <f t="shared" si="12"/>
        <v>0</v>
      </c>
      <c r="M184" s="331"/>
      <c r="N184" s="332"/>
      <c r="O184" s="333"/>
      <c r="P184" s="744"/>
      <c r="Q184" s="334"/>
      <c r="R184" s="331"/>
      <c r="S184" s="334" t="e">
        <f>VLOOKUP(B184,Table1[],21,FALSE)</f>
        <v>#N/A</v>
      </c>
      <c r="T184" s="93"/>
      <c r="U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6" customHeight="1" x14ac:dyDescent="0.25">
      <c r="A185" s="335"/>
      <c r="B185" s="340"/>
      <c r="C185" s="327"/>
      <c r="D185" s="327" t="s">
        <v>128</v>
      </c>
      <c r="E185" s="338"/>
      <c r="F185" s="338"/>
      <c r="G185" s="328">
        <f t="shared" si="13"/>
        <v>0</v>
      </c>
      <c r="H185" s="329">
        <f t="shared" si="14"/>
        <v>0</v>
      </c>
      <c r="I185" s="329">
        <f t="shared" si="15"/>
        <v>0</v>
      </c>
      <c r="J185" s="329" t="e">
        <f t="shared" si="16"/>
        <v>#DIV/0!</v>
      </c>
      <c r="K185" s="334"/>
      <c r="L185" s="330">
        <f t="shared" si="12"/>
        <v>0</v>
      </c>
      <c r="M185" s="331"/>
      <c r="N185" s="332"/>
      <c r="O185" s="333"/>
      <c r="P185" s="744"/>
      <c r="Q185" s="334"/>
      <c r="R185" s="331"/>
      <c r="S185" s="334" t="e">
        <f>VLOOKUP(B185,Table1[],21,FALSE)</f>
        <v>#N/A</v>
      </c>
      <c r="T185" s="93"/>
      <c r="U185" s="93"/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6" customHeight="1" x14ac:dyDescent="0.25">
      <c r="A186" s="335"/>
      <c r="B186" s="340"/>
      <c r="C186" s="327"/>
      <c r="D186" s="327" t="s">
        <v>128</v>
      </c>
      <c r="E186" s="338"/>
      <c r="F186" s="338"/>
      <c r="G186" s="328">
        <f t="shared" si="13"/>
        <v>0</v>
      </c>
      <c r="H186" s="329">
        <f t="shared" si="14"/>
        <v>0</v>
      </c>
      <c r="I186" s="329">
        <f t="shared" si="15"/>
        <v>0</v>
      </c>
      <c r="J186" s="329" t="e">
        <f t="shared" si="16"/>
        <v>#DIV/0!</v>
      </c>
      <c r="K186" s="334"/>
      <c r="L186" s="330">
        <f t="shared" si="12"/>
        <v>0</v>
      </c>
      <c r="M186" s="331"/>
      <c r="N186" s="332"/>
      <c r="O186" s="333"/>
      <c r="P186" s="744"/>
      <c r="Q186" s="334"/>
      <c r="R186" s="331"/>
      <c r="S186" s="334" t="e">
        <f>VLOOKUP(B186,Table1[],21,FALSE)</f>
        <v>#N/A</v>
      </c>
      <c r="T186" s="93"/>
      <c r="U186" s="93"/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6" customHeight="1" x14ac:dyDescent="0.25">
      <c r="A187" s="335"/>
      <c r="B187" s="340"/>
      <c r="C187" s="327"/>
      <c r="D187" s="327" t="s">
        <v>128</v>
      </c>
      <c r="E187" s="338"/>
      <c r="F187" s="338"/>
      <c r="G187" s="328">
        <f t="shared" si="13"/>
        <v>0</v>
      </c>
      <c r="H187" s="329">
        <f t="shared" si="14"/>
        <v>0</v>
      </c>
      <c r="I187" s="329">
        <f t="shared" si="15"/>
        <v>0</v>
      </c>
      <c r="J187" s="329" t="e">
        <f t="shared" si="16"/>
        <v>#DIV/0!</v>
      </c>
      <c r="K187" s="334"/>
      <c r="L187" s="330">
        <f t="shared" si="12"/>
        <v>0</v>
      </c>
      <c r="M187" s="331"/>
      <c r="N187" s="332"/>
      <c r="O187" s="333"/>
      <c r="P187" s="744"/>
      <c r="Q187" s="334"/>
      <c r="R187" s="331"/>
      <c r="S187" s="334" t="e">
        <f>VLOOKUP(B187,Table1[],21,FALSE)</f>
        <v>#N/A</v>
      </c>
      <c r="T187" s="93"/>
      <c r="U187" s="93"/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6" customHeight="1" x14ac:dyDescent="0.25">
      <c r="A188" s="335"/>
      <c r="B188" s="340"/>
      <c r="C188" s="327"/>
      <c r="D188" s="327" t="s">
        <v>128</v>
      </c>
      <c r="E188" s="338"/>
      <c r="F188" s="338"/>
      <c r="G188" s="328">
        <f t="shared" si="13"/>
        <v>0</v>
      </c>
      <c r="H188" s="329">
        <f t="shared" si="14"/>
        <v>0</v>
      </c>
      <c r="I188" s="329">
        <f t="shared" si="15"/>
        <v>0</v>
      </c>
      <c r="J188" s="329" t="e">
        <f t="shared" si="16"/>
        <v>#DIV/0!</v>
      </c>
      <c r="K188" s="334"/>
      <c r="L188" s="330">
        <f t="shared" si="12"/>
        <v>0</v>
      </c>
      <c r="M188" s="331"/>
      <c r="N188" s="332"/>
      <c r="O188" s="333"/>
      <c r="P188" s="744"/>
      <c r="Q188" s="334"/>
      <c r="R188" s="331"/>
      <c r="S188" s="334" t="e">
        <f>VLOOKUP(B188,Table1[],21,FALSE)</f>
        <v>#N/A</v>
      </c>
      <c r="T188" s="93"/>
      <c r="U188" s="93"/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6" customHeight="1" x14ac:dyDescent="0.25">
      <c r="A189" s="335"/>
      <c r="B189" s="340"/>
      <c r="C189" s="327"/>
      <c r="D189" s="327" t="s">
        <v>128</v>
      </c>
      <c r="E189" s="338"/>
      <c r="F189" s="338"/>
      <c r="G189" s="328">
        <f t="shared" si="13"/>
        <v>0</v>
      </c>
      <c r="H189" s="329">
        <f t="shared" si="14"/>
        <v>0</v>
      </c>
      <c r="I189" s="329">
        <f t="shared" si="15"/>
        <v>0</v>
      </c>
      <c r="J189" s="329" t="e">
        <f t="shared" si="16"/>
        <v>#DIV/0!</v>
      </c>
      <c r="K189" s="334"/>
      <c r="L189" s="330">
        <f t="shared" si="12"/>
        <v>0</v>
      </c>
      <c r="M189" s="331"/>
      <c r="N189" s="332"/>
      <c r="O189" s="333"/>
      <c r="P189" s="744"/>
      <c r="Q189" s="334"/>
      <c r="R189" s="331"/>
      <c r="S189" s="334" t="e">
        <f>VLOOKUP(B189,Table1[],21,FALSE)</f>
        <v>#N/A</v>
      </c>
      <c r="T189" s="93"/>
      <c r="U189" s="93"/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6" customHeight="1" x14ac:dyDescent="0.25">
      <c r="A190" s="335"/>
      <c r="B190" s="340"/>
      <c r="C190" s="327"/>
      <c r="D190" s="327" t="s">
        <v>128</v>
      </c>
      <c r="E190" s="338"/>
      <c r="F190" s="338"/>
      <c r="G190" s="328">
        <f t="shared" si="13"/>
        <v>0</v>
      </c>
      <c r="H190" s="329">
        <f t="shared" si="14"/>
        <v>0</v>
      </c>
      <c r="I190" s="329">
        <f t="shared" si="15"/>
        <v>0</v>
      </c>
      <c r="J190" s="329" t="e">
        <f t="shared" si="16"/>
        <v>#DIV/0!</v>
      </c>
      <c r="K190" s="334"/>
      <c r="L190" s="330">
        <f t="shared" si="12"/>
        <v>0</v>
      </c>
      <c r="M190" s="331"/>
      <c r="N190" s="332"/>
      <c r="O190" s="333"/>
      <c r="P190" s="744"/>
      <c r="Q190" s="334"/>
      <c r="R190" s="331"/>
      <c r="S190" s="334" t="e">
        <f>VLOOKUP(B190,Table1[],21,FALSE)</f>
        <v>#N/A</v>
      </c>
      <c r="T190" s="93"/>
      <c r="U190" s="93"/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6" customHeight="1" x14ac:dyDescent="0.25">
      <c r="A191" s="335"/>
      <c r="B191" s="340"/>
      <c r="C191" s="327"/>
      <c r="D191" s="327" t="s">
        <v>128</v>
      </c>
      <c r="E191" s="338"/>
      <c r="F191" s="338"/>
      <c r="G191" s="328">
        <f t="shared" si="13"/>
        <v>0</v>
      </c>
      <c r="H191" s="329">
        <f t="shared" si="14"/>
        <v>0</v>
      </c>
      <c r="I191" s="329">
        <f t="shared" si="15"/>
        <v>0</v>
      </c>
      <c r="J191" s="329" t="e">
        <f t="shared" si="16"/>
        <v>#DIV/0!</v>
      </c>
      <c r="K191" s="334"/>
      <c r="L191" s="330">
        <f t="shared" si="12"/>
        <v>0</v>
      </c>
      <c r="M191" s="331"/>
      <c r="N191" s="332"/>
      <c r="O191" s="333"/>
      <c r="P191" s="744"/>
      <c r="Q191" s="334"/>
      <c r="R191" s="331"/>
      <c r="S191" s="334" t="e">
        <f>VLOOKUP(B191,Table1[],21,FALSE)</f>
        <v>#N/A</v>
      </c>
      <c r="T191" s="93"/>
      <c r="U191" s="93"/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6" customHeight="1" x14ac:dyDescent="0.25">
      <c r="A192" s="335"/>
      <c r="B192" s="340"/>
      <c r="C192" s="327"/>
      <c r="D192" s="327" t="s">
        <v>128</v>
      </c>
      <c r="E192" s="338"/>
      <c r="F192" s="338"/>
      <c r="G192" s="328">
        <f t="shared" si="13"/>
        <v>0</v>
      </c>
      <c r="H192" s="329">
        <f t="shared" si="14"/>
        <v>0</v>
      </c>
      <c r="I192" s="329">
        <f t="shared" si="15"/>
        <v>0</v>
      </c>
      <c r="J192" s="329" t="e">
        <f t="shared" si="16"/>
        <v>#DIV/0!</v>
      </c>
      <c r="K192" s="334"/>
      <c r="L192" s="330">
        <f t="shared" si="12"/>
        <v>0</v>
      </c>
      <c r="M192" s="331"/>
      <c r="N192" s="332"/>
      <c r="O192" s="333"/>
      <c r="P192" s="744"/>
      <c r="Q192" s="334"/>
      <c r="R192" s="331"/>
      <c r="S192" s="334" t="e">
        <f>VLOOKUP(B192,Table1[],21,FALSE)</f>
        <v>#N/A</v>
      </c>
      <c r="T192" s="93"/>
      <c r="U192" s="93"/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6" customHeight="1" x14ac:dyDescent="0.25">
      <c r="A193" s="335"/>
      <c r="B193" s="340"/>
      <c r="C193" s="327"/>
      <c r="D193" s="327" t="s">
        <v>128</v>
      </c>
      <c r="E193" s="338"/>
      <c r="F193" s="338"/>
      <c r="G193" s="328">
        <f t="shared" si="13"/>
        <v>0</v>
      </c>
      <c r="H193" s="329">
        <f t="shared" si="14"/>
        <v>0</v>
      </c>
      <c r="I193" s="329">
        <f t="shared" si="15"/>
        <v>0</v>
      </c>
      <c r="J193" s="329" t="e">
        <f t="shared" si="16"/>
        <v>#DIV/0!</v>
      </c>
      <c r="K193" s="334"/>
      <c r="L193" s="330">
        <f t="shared" si="12"/>
        <v>0</v>
      </c>
      <c r="M193" s="331"/>
      <c r="N193" s="332"/>
      <c r="O193" s="333"/>
      <c r="P193" s="744"/>
      <c r="Q193" s="334"/>
      <c r="R193" s="331"/>
      <c r="S193" s="334" t="e">
        <f>VLOOKUP(B193,Table1[],21,FALSE)</f>
        <v>#N/A</v>
      </c>
      <c r="T193" s="93"/>
      <c r="U193" s="93"/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6" customHeight="1" x14ac:dyDescent="0.25">
      <c r="A194" s="335"/>
      <c r="B194" s="340"/>
      <c r="C194" s="327"/>
      <c r="D194" s="327" t="s">
        <v>128</v>
      </c>
      <c r="E194" s="338"/>
      <c r="F194" s="338"/>
      <c r="G194" s="328">
        <f t="shared" si="13"/>
        <v>0</v>
      </c>
      <c r="H194" s="329">
        <f t="shared" si="14"/>
        <v>0</v>
      </c>
      <c r="I194" s="329">
        <f t="shared" si="15"/>
        <v>0</v>
      </c>
      <c r="J194" s="329" t="e">
        <f t="shared" si="16"/>
        <v>#DIV/0!</v>
      </c>
      <c r="K194" s="334"/>
      <c r="L194" s="330">
        <f t="shared" ref="L194:L229" si="17">((60*H194)+I194)*K194</f>
        <v>0</v>
      </c>
      <c r="M194" s="331"/>
      <c r="N194" s="332"/>
      <c r="O194" s="333"/>
      <c r="P194" s="744"/>
      <c r="Q194" s="334"/>
      <c r="R194" s="331"/>
      <c r="S194" s="334" t="e">
        <f>VLOOKUP(B194,Table1[],21,FALSE)</f>
        <v>#N/A</v>
      </c>
      <c r="T194" s="93"/>
      <c r="U194" s="93"/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6" customHeight="1" x14ac:dyDescent="0.25">
      <c r="A195" s="335"/>
      <c r="B195" s="340"/>
      <c r="C195" s="327"/>
      <c r="D195" s="327" t="s">
        <v>128</v>
      </c>
      <c r="E195" s="338"/>
      <c r="F195" s="338"/>
      <c r="G195" s="328">
        <f t="shared" ref="G195:G251" si="18">F195-E195</f>
        <v>0</v>
      </c>
      <c r="H195" s="329">
        <f t="shared" ref="H195:H251" si="19">HOUR(G195)</f>
        <v>0</v>
      </c>
      <c r="I195" s="329">
        <f t="shared" ref="I195:I251" si="20">MINUTE(G195)</f>
        <v>0</v>
      </c>
      <c r="J195" s="329" t="e">
        <f t="shared" ref="J195:J251" si="21">L195/K195</f>
        <v>#DIV/0!</v>
      </c>
      <c r="K195" s="334"/>
      <c r="L195" s="330">
        <f t="shared" si="17"/>
        <v>0</v>
      </c>
      <c r="M195" s="331"/>
      <c r="N195" s="332"/>
      <c r="O195" s="333"/>
      <c r="P195" s="744"/>
      <c r="Q195" s="334"/>
      <c r="R195" s="331"/>
      <c r="S195" s="334" t="e">
        <f>VLOOKUP(B195,Table1[],21,FALSE)</f>
        <v>#N/A</v>
      </c>
      <c r="T195" s="93"/>
      <c r="U195" s="93"/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6" customHeight="1" x14ac:dyDescent="0.25">
      <c r="A196" s="335"/>
      <c r="B196" s="340"/>
      <c r="C196" s="327"/>
      <c r="D196" s="327" t="s">
        <v>128</v>
      </c>
      <c r="E196" s="338"/>
      <c r="F196" s="338"/>
      <c r="G196" s="328">
        <f t="shared" si="18"/>
        <v>0</v>
      </c>
      <c r="H196" s="329">
        <f t="shared" si="19"/>
        <v>0</v>
      </c>
      <c r="I196" s="329">
        <f t="shared" si="20"/>
        <v>0</v>
      </c>
      <c r="J196" s="329" t="e">
        <f t="shared" si="21"/>
        <v>#DIV/0!</v>
      </c>
      <c r="K196" s="334"/>
      <c r="L196" s="330">
        <f t="shared" si="17"/>
        <v>0</v>
      </c>
      <c r="M196" s="331"/>
      <c r="N196" s="332"/>
      <c r="O196" s="333"/>
      <c r="P196" s="744"/>
      <c r="Q196" s="334"/>
      <c r="R196" s="331"/>
      <c r="S196" s="334" t="e">
        <f>VLOOKUP(B196,Table1[],21,FALSE)</f>
        <v>#N/A</v>
      </c>
      <c r="T196" s="93"/>
      <c r="U196" s="93"/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6" customHeight="1" x14ac:dyDescent="0.25">
      <c r="A197" s="335"/>
      <c r="B197" s="340"/>
      <c r="C197" s="327"/>
      <c r="D197" s="327" t="s">
        <v>128</v>
      </c>
      <c r="E197" s="338"/>
      <c r="F197" s="338"/>
      <c r="G197" s="328">
        <f t="shared" si="18"/>
        <v>0</v>
      </c>
      <c r="H197" s="329">
        <f t="shared" si="19"/>
        <v>0</v>
      </c>
      <c r="I197" s="329">
        <f t="shared" si="20"/>
        <v>0</v>
      </c>
      <c r="J197" s="329" t="e">
        <f t="shared" si="21"/>
        <v>#DIV/0!</v>
      </c>
      <c r="K197" s="334"/>
      <c r="L197" s="330">
        <f t="shared" si="17"/>
        <v>0</v>
      </c>
      <c r="M197" s="331"/>
      <c r="N197" s="332"/>
      <c r="O197" s="333"/>
      <c r="P197" s="744"/>
      <c r="Q197" s="334"/>
      <c r="R197" s="331"/>
      <c r="S197" s="334" t="e">
        <f>VLOOKUP(B197,Table1[],21,FALSE)</f>
        <v>#N/A</v>
      </c>
      <c r="T197" s="93"/>
      <c r="U197" s="93"/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6" customHeight="1" x14ac:dyDescent="0.25">
      <c r="A198" s="335"/>
      <c r="B198" s="340"/>
      <c r="C198" s="327"/>
      <c r="D198" s="327" t="s">
        <v>128</v>
      </c>
      <c r="E198" s="338"/>
      <c r="F198" s="338"/>
      <c r="G198" s="328">
        <f t="shared" si="18"/>
        <v>0</v>
      </c>
      <c r="H198" s="329">
        <f t="shared" si="19"/>
        <v>0</v>
      </c>
      <c r="I198" s="329">
        <f t="shared" si="20"/>
        <v>0</v>
      </c>
      <c r="J198" s="329" t="e">
        <f t="shared" si="21"/>
        <v>#DIV/0!</v>
      </c>
      <c r="K198" s="334"/>
      <c r="L198" s="330">
        <f t="shared" si="17"/>
        <v>0</v>
      </c>
      <c r="M198" s="331"/>
      <c r="N198" s="332"/>
      <c r="O198" s="333"/>
      <c r="P198" s="744"/>
      <c r="Q198" s="334"/>
      <c r="R198" s="331"/>
      <c r="S198" s="334" t="e">
        <f>VLOOKUP(B198,Table1[],21,FALSE)</f>
        <v>#N/A</v>
      </c>
      <c r="T198" s="93"/>
      <c r="U198" s="93"/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6" customHeight="1" x14ac:dyDescent="0.25">
      <c r="A199" s="335"/>
      <c r="B199" s="340"/>
      <c r="C199" s="327"/>
      <c r="D199" s="327" t="s">
        <v>128</v>
      </c>
      <c r="E199" s="338"/>
      <c r="F199" s="338"/>
      <c r="G199" s="328">
        <f t="shared" si="18"/>
        <v>0</v>
      </c>
      <c r="H199" s="329">
        <f t="shared" si="19"/>
        <v>0</v>
      </c>
      <c r="I199" s="329">
        <f t="shared" si="20"/>
        <v>0</v>
      </c>
      <c r="J199" s="329" t="e">
        <f t="shared" si="21"/>
        <v>#DIV/0!</v>
      </c>
      <c r="K199" s="334"/>
      <c r="L199" s="330">
        <f t="shared" si="17"/>
        <v>0</v>
      </c>
      <c r="M199" s="331"/>
      <c r="N199" s="332"/>
      <c r="O199" s="333"/>
      <c r="P199" s="744"/>
      <c r="Q199" s="334"/>
      <c r="R199" s="331"/>
      <c r="S199" s="334" t="e">
        <f>VLOOKUP(B199,Table1[],21,FALSE)</f>
        <v>#N/A</v>
      </c>
      <c r="T199" s="93"/>
      <c r="U199" s="93"/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6" customHeight="1" x14ac:dyDescent="0.25">
      <c r="A200" s="335"/>
      <c r="B200" s="340"/>
      <c r="C200" s="327"/>
      <c r="D200" s="327" t="s">
        <v>128</v>
      </c>
      <c r="E200" s="338"/>
      <c r="F200" s="338"/>
      <c r="G200" s="328">
        <f t="shared" si="18"/>
        <v>0</v>
      </c>
      <c r="H200" s="329">
        <f t="shared" si="19"/>
        <v>0</v>
      </c>
      <c r="I200" s="329">
        <f t="shared" si="20"/>
        <v>0</v>
      </c>
      <c r="J200" s="329" t="e">
        <f t="shared" si="21"/>
        <v>#DIV/0!</v>
      </c>
      <c r="K200" s="334"/>
      <c r="L200" s="330">
        <f t="shared" si="17"/>
        <v>0</v>
      </c>
      <c r="M200" s="331"/>
      <c r="N200" s="332"/>
      <c r="O200" s="333"/>
      <c r="P200" s="744"/>
      <c r="Q200" s="334"/>
      <c r="R200" s="331"/>
      <c r="S200" s="334" t="e">
        <f>VLOOKUP(B200,Table1[],21,FALSE)</f>
        <v>#N/A</v>
      </c>
      <c r="T200" s="93"/>
      <c r="U200" s="93"/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6" customHeight="1" x14ac:dyDescent="0.25">
      <c r="A201" s="335"/>
      <c r="B201" s="340"/>
      <c r="C201" s="327"/>
      <c r="D201" s="327" t="s">
        <v>128</v>
      </c>
      <c r="E201" s="338"/>
      <c r="F201" s="338"/>
      <c r="G201" s="328">
        <f t="shared" si="18"/>
        <v>0</v>
      </c>
      <c r="H201" s="329">
        <f t="shared" si="19"/>
        <v>0</v>
      </c>
      <c r="I201" s="329">
        <f t="shared" si="20"/>
        <v>0</v>
      </c>
      <c r="J201" s="329" t="e">
        <f t="shared" si="21"/>
        <v>#DIV/0!</v>
      </c>
      <c r="K201" s="334"/>
      <c r="L201" s="330">
        <f t="shared" si="17"/>
        <v>0</v>
      </c>
      <c r="M201" s="331"/>
      <c r="N201" s="332"/>
      <c r="O201" s="333"/>
      <c r="P201" s="744"/>
      <c r="Q201" s="334"/>
      <c r="R201" s="331"/>
      <c r="S201" s="334" t="e">
        <f>VLOOKUP(B201,Table1[],21,FALSE)</f>
        <v>#N/A</v>
      </c>
      <c r="T201" s="93"/>
      <c r="U201" s="93"/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6" customHeight="1" x14ac:dyDescent="0.25">
      <c r="A202" s="335"/>
      <c r="B202" s="340"/>
      <c r="C202" s="327"/>
      <c r="D202" s="327" t="s">
        <v>128</v>
      </c>
      <c r="E202" s="338"/>
      <c r="F202" s="338"/>
      <c r="G202" s="328">
        <f t="shared" si="18"/>
        <v>0</v>
      </c>
      <c r="H202" s="329">
        <f t="shared" si="19"/>
        <v>0</v>
      </c>
      <c r="I202" s="329">
        <f t="shared" si="20"/>
        <v>0</v>
      </c>
      <c r="J202" s="329" t="e">
        <f t="shared" si="21"/>
        <v>#DIV/0!</v>
      </c>
      <c r="K202" s="334"/>
      <c r="L202" s="330">
        <f t="shared" si="17"/>
        <v>0</v>
      </c>
      <c r="M202" s="331"/>
      <c r="N202" s="332"/>
      <c r="O202" s="333"/>
      <c r="P202" s="744"/>
      <c r="Q202" s="334"/>
      <c r="R202" s="331"/>
      <c r="S202" s="334" t="e">
        <f>VLOOKUP(B202,Table1[],21,FALSE)</f>
        <v>#N/A</v>
      </c>
      <c r="T202" s="93"/>
      <c r="U202" s="93"/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6" customHeight="1" x14ac:dyDescent="0.25">
      <c r="A203" s="335"/>
      <c r="B203" s="340"/>
      <c r="C203" s="327"/>
      <c r="D203" s="327" t="s">
        <v>128</v>
      </c>
      <c r="E203" s="338"/>
      <c r="F203" s="338"/>
      <c r="G203" s="328">
        <f t="shared" si="18"/>
        <v>0</v>
      </c>
      <c r="H203" s="329">
        <f t="shared" si="19"/>
        <v>0</v>
      </c>
      <c r="I203" s="329">
        <f t="shared" si="20"/>
        <v>0</v>
      </c>
      <c r="J203" s="329" t="e">
        <f t="shared" si="21"/>
        <v>#DIV/0!</v>
      </c>
      <c r="K203" s="334"/>
      <c r="L203" s="330">
        <f t="shared" si="17"/>
        <v>0</v>
      </c>
      <c r="M203" s="331"/>
      <c r="N203" s="332"/>
      <c r="O203" s="333"/>
      <c r="P203" s="744"/>
      <c r="Q203" s="334"/>
      <c r="R203" s="331"/>
      <c r="S203" s="334" t="e">
        <f>VLOOKUP(B203,Table1[],21,FALSE)</f>
        <v>#N/A</v>
      </c>
      <c r="T203" s="93"/>
      <c r="U203" s="93"/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6" customHeight="1" x14ac:dyDescent="0.25">
      <c r="A204" s="335"/>
      <c r="B204" s="340"/>
      <c r="C204" s="327"/>
      <c r="D204" s="327" t="s">
        <v>128</v>
      </c>
      <c r="E204" s="338"/>
      <c r="F204" s="338"/>
      <c r="G204" s="328">
        <f t="shared" si="18"/>
        <v>0</v>
      </c>
      <c r="H204" s="329">
        <f t="shared" si="19"/>
        <v>0</v>
      </c>
      <c r="I204" s="329">
        <f t="shared" si="20"/>
        <v>0</v>
      </c>
      <c r="J204" s="329" t="e">
        <f t="shared" si="21"/>
        <v>#DIV/0!</v>
      </c>
      <c r="K204" s="334"/>
      <c r="L204" s="330">
        <f t="shared" si="17"/>
        <v>0</v>
      </c>
      <c r="M204" s="331"/>
      <c r="N204" s="332"/>
      <c r="O204" s="333"/>
      <c r="P204" s="744"/>
      <c r="Q204" s="334"/>
      <c r="R204" s="331"/>
      <c r="S204" s="334" t="e">
        <f>VLOOKUP(B204,Table1[],21,FALSE)</f>
        <v>#N/A</v>
      </c>
      <c r="T204" s="93"/>
      <c r="U204" s="93"/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6" customHeight="1" x14ac:dyDescent="0.25">
      <c r="A205" s="335"/>
      <c r="B205" s="340"/>
      <c r="C205" s="327"/>
      <c r="D205" s="327" t="s">
        <v>128</v>
      </c>
      <c r="E205" s="338"/>
      <c r="F205" s="338"/>
      <c r="G205" s="328">
        <f t="shared" si="18"/>
        <v>0</v>
      </c>
      <c r="H205" s="329">
        <f t="shared" si="19"/>
        <v>0</v>
      </c>
      <c r="I205" s="329">
        <f t="shared" si="20"/>
        <v>0</v>
      </c>
      <c r="J205" s="329" t="e">
        <f t="shared" si="21"/>
        <v>#DIV/0!</v>
      </c>
      <c r="K205" s="334"/>
      <c r="L205" s="330">
        <f t="shared" si="17"/>
        <v>0</v>
      </c>
      <c r="M205" s="331"/>
      <c r="N205" s="332"/>
      <c r="O205" s="333"/>
      <c r="P205" s="744"/>
      <c r="Q205" s="334"/>
      <c r="R205" s="331"/>
      <c r="S205" s="334" t="e">
        <f>VLOOKUP(B205,Table1[],21,FALSE)</f>
        <v>#N/A</v>
      </c>
      <c r="T205" s="93"/>
      <c r="U205" s="93"/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6" customHeight="1" x14ac:dyDescent="0.25">
      <c r="A206" s="335"/>
      <c r="B206" s="340"/>
      <c r="C206" s="327"/>
      <c r="D206" s="327" t="s">
        <v>128</v>
      </c>
      <c r="E206" s="338"/>
      <c r="F206" s="338"/>
      <c r="G206" s="328">
        <f t="shared" si="18"/>
        <v>0</v>
      </c>
      <c r="H206" s="329">
        <f t="shared" si="19"/>
        <v>0</v>
      </c>
      <c r="I206" s="329">
        <f t="shared" si="20"/>
        <v>0</v>
      </c>
      <c r="J206" s="329" t="e">
        <f t="shared" si="21"/>
        <v>#DIV/0!</v>
      </c>
      <c r="K206" s="334"/>
      <c r="L206" s="330">
        <f t="shared" si="17"/>
        <v>0</v>
      </c>
      <c r="M206" s="331"/>
      <c r="N206" s="332"/>
      <c r="O206" s="333"/>
      <c r="P206" s="744"/>
      <c r="Q206" s="334"/>
      <c r="R206" s="331"/>
      <c r="S206" s="334" t="e">
        <f>VLOOKUP(B206,Table1[],21,FALSE)</f>
        <v>#N/A</v>
      </c>
      <c r="T206" s="93"/>
      <c r="U206" s="93"/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6" customHeight="1" x14ac:dyDescent="0.25">
      <c r="A207" s="335"/>
      <c r="B207" s="340"/>
      <c r="C207" s="327"/>
      <c r="D207" s="327" t="s">
        <v>128</v>
      </c>
      <c r="E207" s="338"/>
      <c r="F207" s="338"/>
      <c r="G207" s="328">
        <f t="shared" si="18"/>
        <v>0</v>
      </c>
      <c r="H207" s="329">
        <f t="shared" si="19"/>
        <v>0</v>
      </c>
      <c r="I207" s="329">
        <f t="shared" si="20"/>
        <v>0</v>
      </c>
      <c r="J207" s="329" t="e">
        <f t="shared" si="21"/>
        <v>#DIV/0!</v>
      </c>
      <c r="K207" s="334"/>
      <c r="L207" s="330">
        <f t="shared" si="17"/>
        <v>0</v>
      </c>
      <c r="M207" s="331"/>
      <c r="N207" s="332"/>
      <c r="O207" s="333"/>
      <c r="P207" s="744"/>
      <c r="Q207" s="334"/>
      <c r="R207" s="331"/>
      <c r="S207" s="334" t="e">
        <f>VLOOKUP(B207,Table1[],21,FALSE)</f>
        <v>#N/A</v>
      </c>
      <c r="T207" s="93"/>
      <c r="U207" s="93"/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6" customHeight="1" x14ac:dyDescent="0.25">
      <c r="A208" s="335"/>
      <c r="B208" s="340"/>
      <c r="C208" s="327"/>
      <c r="D208" s="327" t="s">
        <v>128</v>
      </c>
      <c r="E208" s="338"/>
      <c r="F208" s="338"/>
      <c r="G208" s="328">
        <f t="shared" si="18"/>
        <v>0</v>
      </c>
      <c r="H208" s="329">
        <f t="shared" si="19"/>
        <v>0</v>
      </c>
      <c r="I208" s="329">
        <f t="shared" si="20"/>
        <v>0</v>
      </c>
      <c r="J208" s="329" t="e">
        <f t="shared" si="21"/>
        <v>#DIV/0!</v>
      </c>
      <c r="K208" s="334"/>
      <c r="L208" s="330">
        <f t="shared" si="17"/>
        <v>0</v>
      </c>
      <c r="M208" s="331"/>
      <c r="N208" s="332"/>
      <c r="O208" s="333"/>
      <c r="P208" s="744"/>
      <c r="Q208" s="334"/>
      <c r="R208" s="331"/>
      <c r="S208" s="334" t="e">
        <f>VLOOKUP(B208,Table1[],21,FALSE)</f>
        <v>#N/A</v>
      </c>
      <c r="T208" s="93"/>
      <c r="U208" s="93"/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6" customHeight="1" x14ac:dyDescent="0.25">
      <c r="A209" s="335"/>
      <c r="B209" s="340"/>
      <c r="C209" s="327"/>
      <c r="D209" s="327" t="s">
        <v>128</v>
      </c>
      <c r="E209" s="338"/>
      <c r="F209" s="338"/>
      <c r="G209" s="328">
        <f t="shared" si="18"/>
        <v>0</v>
      </c>
      <c r="H209" s="329">
        <f t="shared" si="19"/>
        <v>0</v>
      </c>
      <c r="I209" s="329">
        <f t="shared" si="20"/>
        <v>0</v>
      </c>
      <c r="J209" s="329" t="e">
        <f t="shared" si="21"/>
        <v>#DIV/0!</v>
      </c>
      <c r="K209" s="334"/>
      <c r="L209" s="330">
        <f t="shared" si="17"/>
        <v>0</v>
      </c>
      <c r="M209" s="331"/>
      <c r="N209" s="332"/>
      <c r="O209" s="333"/>
      <c r="P209" s="744"/>
      <c r="Q209" s="334"/>
      <c r="R209" s="331"/>
      <c r="S209" s="334" t="e">
        <f>VLOOKUP(B209,Table1[],21,FALSE)</f>
        <v>#N/A</v>
      </c>
      <c r="T209" s="93"/>
      <c r="U209" s="93"/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6" customHeight="1" x14ac:dyDescent="0.25">
      <c r="A210" s="335"/>
      <c r="B210" s="340"/>
      <c r="C210" s="327"/>
      <c r="D210" s="327" t="s">
        <v>128</v>
      </c>
      <c r="E210" s="338"/>
      <c r="F210" s="338"/>
      <c r="G210" s="328">
        <f t="shared" si="18"/>
        <v>0</v>
      </c>
      <c r="H210" s="329">
        <f t="shared" si="19"/>
        <v>0</v>
      </c>
      <c r="I210" s="329">
        <f t="shared" si="20"/>
        <v>0</v>
      </c>
      <c r="J210" s="329" t="e">
        <f t="shared" si="21"/>
        <v>#DIV/0!</v>
      </c>
      <c r="K210" s="334"/>
      <c r="L210" s="330">
        <f t="shared" si="17"/>
        <v>0</v>
      </c>
      <c r="M210" s="331"/>
      <c r="N210" s="332"/>
      <c r="O210" s="333"/>
      <c r="P210" s="744"/>
      <c r="Q210" s="334"/>
      <c r="R210" s="331"/>
      <c r="S210" s="334" t="e">
        <f>VLOOKUP(B210,Table1[],21,FALSE)</f>
        <v>#N/A</v>
      </c>
      <c r="T210" s="93"/>
      <c r="U210" s="93"/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6" customHeight="1" x14ac:dyDescent="0.25">
      <c r="A211" s="335"/>
      <c r="B211" s="340"/>
      <c r="C211" s="327"/>
      <c r="D211" s="327" t="s">
        <v>128</v>
      </c>
      <c r="E211" s="338"/>
      <c r="F211" s="338"/>
      <c r="G211" s="328">
        <f t="shared" si="18"/>
        <v>0</v>
      </c>
      <c r="H211" s="329">
        <f t="shared" si="19"/>
        <v>0</v>
      </c>
      <c r="I211" s="329">
        <f t="shared" si="20"/>
        <v>0</v>
      </c>
      <c r="J211" s="329" t="e">
        <f t="shared" si="21"/>
        <v>#DIV/0!</v>
      </c>
      <c r="K211" s="334"/>
      <c r="L211" s="330">
        <f t="shared" si="17"/>
        <v>0</v>
      </c>
      <c r="M211" s="331"/>
      <c r="N211" s="332"/>
      <c r="O211" s="333"/>
      <c r="P211" s="744"/>
      <c r="Q211" s="334"/>
      <c r="R211" s="331"/>
      <c r="S211" s="334" t="e">
        <f>VLOOKUP(B211,Table1[],21,FALSE)</f>
        <v>#N/A</v>
      </c>
      <c r="T211" s="93"/>
      <c r="U211" s="93"/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6" customHeight="1" x14ac:dyDescent="0.25">
      <c r="A212" s="335"/>
      <c r="B212" s="340"/>
      <c r="C212" s="327"/>
      <c r="D212" s="327" t="s">
        <v>128</v>
      </c>
      <c r="E212" s="338"/>
      <c r="F212" s="338"/>
      <c r="G212" s="328">
        <f t="shared" si="18"/>
        <v>0</v>
      </c>
      <c r="H212" s="329">
        <f t="shared" si="19"/>
        <v>0</v>
      </c>
      <c r="I212" s="329">
        <f t="shared" si="20"/>
        <v>0</v>
      </c>
      <c r="J212" s="329" t="e">
        <f t="shared" si="21"/>
        <v>#DIV/0!</v>
      </c>
      <c r="K212" s="334"/>
      <c r="L212" s="330">
        <f t="shared" si="17"/>
        <v>0</v>
      </c>
      <c r="M212" s="331"/>
      <c r="N212" s="332"/>
      <c r="O212" s="333"/>
      <c r="P212" s="744"/>
      <c r="Q212" s="334"/>
      <c r="R212" s="331"/>
      <c r="S212" s="334" t="e">
        <f>VLOOKUP(B212,Table1[],21,FALSE)</f>
        <v>#N/A</v>
      </c>
      <c r="T212" s="93"/>
      <c r="U212" s="93"/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6" customHeight="1" x14ac:dyDescent="0.25">
      <c r="A213" s="335"/>
      <c r="B213" s="340"/>
      <c r="C213" s="327"/>
      <c r="D213" s="327" t="s">
        <v>128</v>
      </c>
      <c r="E213" s="338"/>
      <c r="F213" s="338"/>
      <c r="G213" s="328">
        <f t="shared" si="18"/>
        <v>0</v>
      </c>
      <c r="H213" s="329">
        <f t="shared" si="19"/>
        <v>0</v>
      </c>
      <c r="I213" s="329">
        <f t="shared" si="20"/>
        <v>0</v>
      </c>
      <c r="J213" s="329" t="e">
        <f t="shared" si="21"/>
        <v>#DIV/0!</v>
      </c>
      <c r="K213" s="334"/>
      <c r="L213" s="330">
        <f t="shared" si="17"/>
        <v>0</v>
      </c>
      <c r="M213" s="331"/>
      <c r="N213" s="332"/>
      <c r="O213" s="333"/>
      <c r="P213" s="744"/>
      <c r="Q213" s="334"/>
      <c r="R213" s="331"/>
      <c r="S213" s="334" t="e">
        <f>VLOOKUP(B213,Table1[],21,FALSE)</f>
        <v>#N/A</v>
      </c>
      <c r="T213" s="93"/>
      <c r="U213" s="93"/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6" customHeight="1" x14ac:dyDescent="0.25">
      <c r="A214" s="335"/>
      <c r="B214" s="340"/>
      <c r="C214" s="327"/>
      <c r="D214" s="327" t="s">
        <v>128</v>
      </c>
      <c r="E214" s="338"/>
      <c r="F214" s="338"/>
      <c r="G214" s="328">
        <f t="shared" si="18"/>
        <v>0</v>
      </c>
      <c r="H214" s="329">
        <f t="shared" si="19"/>
        <v>0</v>
      </c>
      <c r="I214" s="329">
        <f t="shared" si="20"/>
        <v>0</v>
      </c>
      <c r="J214" s="329" t="e">
        <f t="shared" si="21"/>
        <v>#DIV/0!</v>
      </c>
      <c r="K214" s="334"/>
      <c r="L214" s="330">
        <f t="shared" si="17"/>
        <v>0</v>
      </c>
      <c r="M214" s="331"/>
      <c r="N214" s="332"/>
      <c r="O214" s="333"/>
      <c r="P214" s="744"/>
      <c r="Q214" s="334"/>
      <c r="R214" s="331"/>
      <c r="S214" s="334" t="e">
        <f>VLOOKUP(B214,Table1[],21,FALSE)</f>
        <v>#N/A</v>
      </c>
      <c r="T214" s="93"/>
      <c r="U214" s="93"/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6" customHeight="1" x14ac:dyDescent="0.25">
      <c r="A215" s="335"/>
      <c r="B215" s="340"/>
      <c r="C215" s="327"/>
      <c r="D215" s="327" t="s">
        <v>128</v>
      </c>
      <c r="E215" s="338"/>
      <c r="F215" s="338"/>
      <c r="G215" s="328">
        <f t="shared" si="18"/>
        <v>0</v>
      </c>
      <c r="H215" s="329">
        <f t="shared" si="19"/>
        <v>0</v>
      </c>
      <c r="I215" s="329">
        <f t="shared" si="20"/>
        <v>0</v>
      </c>
      <c r="J215" s="329" t="e">
        <f t="shared" si="21"/>
        <v>#DIV/0!</v>
      </c>
      <c r="K215" s="334"/>
      <c r="L215" s="330">
        <f t="shared" si="17"/>
        <v>0</v>
      </c>
      <c r="M215" s="331"/>
      <c r="N215" s="332"/>
      <c r="O215" s="333"/>
      <c r="P215" s="744"/>
      <c r="Q215" s="334"/>
      <c r="R215" s="331"/>
      <c r="S215" s="334" t="e">
        <f>VLOOKUP(B215,Table1[],21,FALSE)</f>
        <v>#N/A</v>
      </c>
      <c r="T215" s="93"/>
      <c r="U215" s="93"/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6" customHeight="1" x14ac:dyDescent="0.25">
      <c r="A216" s="335"/>
      <c r="B216" s="340"/>
      <c r="C216" s="327"/>
      <c r="D216" s="327" t="s">
        <v>128</v>
      </c>
      <c r="E216" s="338"/>
      <c r="F216" s="338"/>
      <c r="G216" s="328">
        <f t="shared" si="18"/>
        <v>0</v>
      </c>
      <c r="H216" s="329">
        <f t="shared" si="19"/>
        <v>0</v>
      </c>
      <c r="I216" s="329">
        <f t="shared" si="20"/>
        <v>0</v>
      </c>
      <c r="J216" s="329" t="e">
        <f t="shared" si="21"/>
        <v>#DIV/0!</v>
      </c>
      <c r="K216" s="334"/>
      <c r="L216" s="330">
        <f t="shared" si="17"/>
        <v>0</v>
      </c>
      <c r="M216" s="331"/>
      <c r="N216" s="332"/>
      <c r="O216" s="333"/>
      <c r="P216" s="744"/>
      <c r="Q216" s="334"/>
      <c r="R216" s="331"/>
      <c r="S216" s="334" t="e">
        <f>VLOOKUP(B216,Table1[],21,FALSE)</f>
        <v>#N/A</v>
      </c>
      <c r="T216" s="93"/>
      <c r="U216" s="93"/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6" customHeight="1" x14ac:dyDescent="0.25">
      <c r="A217" s="335"/>
      <c r="B217" s="340"/>
      <c r="C217" s="327"/>
      <c r="D217" s="327" t="s">
        <v>128</v>
      </c>
      <c r="E217" s="338"/>
      <c r="F217" s="338"/>
      <c r="G217" s="328">
        <f t="shared" si="18"/>
        <v>0</v>
      </c>
      <c r="H217" s="329">
        <f t="shared" si="19"/>
        <v>0</v>
      </c>
      <c r="I217" s="329">
        <f t="shared" si="20"/>
        <v>0</v>
      </c>
      <c r="J217" s="329" t="e">
        <f t="shared" si="21"/>
        <v>#DIV/0!</v>
      </c>
      <c r="K217" s="334"/>
      <c r="L217" s="330">
        <f t="shared" si="17"/>
        <v>0</v>
      </c>
      <c r="M217" s="331"/>
      <c r="N217" s="332"/>
      <c r="O217" s="333"/>
      <c r="P217" s="744"/>
      <c r="Q217" s="334"/>
      <c r="R217" s="331"/>
      <c r="S217" s="334" t="e">
        <f>VLOOKUP(B217,Table1[],21,FALSE)</f>
        <v>#N/A</v>
      </c>
      <c r="T217" s="93"/>
      <c r="U217" s="93"/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</row>
    <row r="218" spans="1:46" ht="15.6" customHeight="1" x14ac:dyDescent="0.25">
      <c r="A218" s="335"/>
      <c r="B218" s="340"/>
      <c r="C218" s="327"/>
      <c r="D218" s="327" t="s">
        <v>128</v>
      </c>
      <c r="E218" s="338"/>
      <c r="F218" s="338"/>
      <c r="G218" s="328">
        <f t="shared" si="18"/>
        <v>0</v>
      </c>
      <c r="H218" s="329">
        <f t="shared" si="19"/>
        <v>0</v>
      </c>
      <c r="I218" s="329">
        <f t="shared" si="20"/>
        <v>0</v>
      </c>
      <c r="J218" s="329" t="e">
        <f t="shared" si="21"/>
        <v>#DIV/0!</v>
      </c>
      <c r="K218" s="334"/>
      <c r="L218" s="330">
        <f t="shared" si="17"/>
        <v>0</v>
      </c>
      <c r="M218" s="331"/>
      <c r="N218" s="332"/>
      <c r="O218" s="333"/>
      <c r="P218" s="744"/>
      <c r="Q218" s="334"/>
      <c r="R218" s="331"/>
      <c r="S218" s="334" t="e">
        <f>VLOOKUP(B218,Table1[],21,FALSE)</f>
        <v>#N/A</v>
      </c>
      <c r="T218" s="93"/>
      <c r="U218" s="93"/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6" customHeight="1" x14ac:dyDescent="0.25">
      <c r="A219" s="335"/>
      <c r="B219" s="340"/>
      <c r="C219" s="327"/>
      <c r="D219" s="327" t="s">
        <v>128</v>
      </c>
      <c r="E219" s="338"/>
      <c r="F219" s="338"/>
      <c r="G219" s="328">
        <f t="shared" si="18"/>
        <v>0</v>
      </c>
      <c r="H219" s="329">
        <f t="shared" si="19"/>
        <v>0</v>
      </c>
      <c r="I219" s="329">
        <f t="shared" si="20"/>
        <v>0</v>
      </c>
      <c r="J219" s="329" t="e">
        <f t="shared" si="21"/>
        <v>#DIV/0!</v>
      </c>
      <c r="K219" s="334"/>
      <c r="L219" s="330">
        <f t="shared" si="17"/>
        <v>0</v>
      </c>
      <c r="M219" s="331"/>
      <c r="N219" s="332"/>
      <c r="O219" s="333"/>
      <c r="P219" s="744"/>
      <c r="Q219" s="334"/>
      <c r="R219" s="331"/>
      <c r="S219" s="334" t="e">
        <f>VLOOKUP(B219,Table1[],21,FALSE)</f>
        <v>#N/A</v>
      </c>
      <c r="T219" s="93"/>
      <c r="U219" s="93"/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6" customHeight="1" x14ac:dyDescent="0.25">
      <c r="A220" s="335"/>
      <c r="B220" s="340"/>
      <c r="C220" s="327"/>
      <c r="D220" s="327" t="s">
        <v>128</v>
      </c>
      <c r="E220" s="338"/>
      <c r="F220" s="338"/>
      <c r="G220" s="328">
        <f t="shared" si="18"/>
        <v>0</v>
      </c>
      <c r="H220" s="329">
        <f t="shared" si="19"/>
        <v>0</v>
      </c>
      <c r="I220" s="329">
        <f t="shared" si="20"/>
        <v>0</v>
      </c>
      <c r="J220" s="329" t="e">
        <f t="shared" si="21"/>
        <v>#DIV/0!</v>
      </c>
      <c r="K220" s="334"/>
      <c r="L220" s="330">
        <f t="shared" si="17"/>
        <v>0</v>
      </c>
      <c r="M220" s="331"/>
      <c r="N220" s="332"/>
      <c r="O220" s="333"/>
      <c r="P220" s="744"/>
      <c r="Q220" s="334"/>
      <c r="R220" s="331"/>
      <c r="S220" s="334" t="e">
        <f>VLOOKUP(B220,Table1[],21,FALSE)</f>
        <v>#N/A</v>
      </c>
      <c r="T220" s="93"/>
      <c r="U220" s="93"/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6" customHeight="1" x14ac:dyDescent="0.25">
      <c r="A221" s="335"/>
      <c r="B221" s="340"/>
      <c r="C221" s="327"/>
      <c r="D221" s="327" t="s">
        <v>128</v>
      </c>
      <c r="E221" s="338"/>
      <c r="F221" s="338"/>
      <c r="G221" s="328">
        <f t="shared" si="18"/>
        <v>0</v>
      </c>
      <c r="H221" s="329">
        <f t="shared" si="19"/>
        <v>0</v>
      </c>
      <c r="I221" s="329">
        <f t="shared" si="20"/>
        <v>0</v>
      </c>
      <c r="J221" s="329" t="e">
        <f t="shared" si="21"/>
        <v>#DIV/0!</v>
      </c>
      <c r="K221" s="334"/>
      <c r="L221" s="330">
        <f t="shared" si="17"/>
        <v>0</v>
      </c>
      <c r="M221" s="331"/>
      <c r="N221" s="332"/>
      <c r="O221" s="333"/>
      <c r="P221" s="744"/>
      <c r="Q221" s="334"/>
      <c r="R221" s="331"/>
      <c r="S221" s="334" t="e">
        <f>VLOOKUP(B221,Table1[],21,FALSE)</f>
        <v>#N/A</v>
      </c>
      <c r="T221" s="93"/>
      <c r="U221" s="93"/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6" customHeight="1" x14ac:dyDescent="0.25">
      <c r="A222" s="335"/>
      <c r="B222" s="340"/>
      <c r="C222" s="327"/>
      <c r="D222" s="327" t="s">
        <v>128</v>
      </c>
      <c r="E222" s="338"/>
      <c r="F222" s="338"/>
      <c r="G222" s="328">
        <f t="shared" si="18"/>
        <v>0</v>
      </c>
      <c r="H222" s="329">
        <f t="shared" si="19"/>
        <v>0</v>
      </c>
      <c r="I222" s="329">
        <f t="shared" si="20"/>
        <v>0</v>
      </c>
      <c r="J222" s="329" t="e">
        <f t="shared" si="21"/>
        <v>#DIV/0!</v>
      </c>
      <c r="K222" s="334"/>
      <c r="L222" s="330">
        <f t="shared" si="17"/>
        <v>0</v>
      </c>
      <c r="M222" s="331"/>
      <c r="N222" s="332"/>
      <c r="O222" s="333"/>
      <c r="P222" s="744"/>
      <c r="Q222" s="334"/>
      <c r="R222" s="331"/>
      <c r="S222" s="334" t="e">
        <f>VLOOKUP(B222,Table1[],21,FALSE)</f>
        <v>#N/A</v>
      </c>
      <c r="T222" s="93"/>
      <c r="U222" s="93"/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6" customHeight="1" x14ac:dyDescent="0.25">
      <c r="A223" s="335"/>
      <c r="B223" s="340"/>
      <c r="C223" s="327"/>
      <c r="D223" s="327" t="s">
        <v>128</v>
      </c>
      <c r="E223" s="338"/>
      <c r="F223" s="338"/>
      <c r="G223" s="328">
        <f t="shared" si="18"/>
        <v>0</v>
      </c>
      <c r="H223" s="329">
        <f t="shared" si="19"/>
        <v>0</v>
      </c>
      <c r="I223" s="329">
        <f t="shared" si="20"/>
        <v>0</v>
      </c>
      <c r="J223" s="329" t="e">
        <f t="shared" si="21"/>
        <v>#DIV/0!</v>
      </c>
      <c r="K223" s="334"/>
      <c r="L223" s="330">
        <f t="shared" si="17"/>
        <v>0</v>
      </c>
      <c r="M223" s="331"/>
      <c r="N223" s="332"/>
      <c r="O223" s="333"/>
      <c r="P223" s="744"/>
      <c r="Q223" s="334"/>
      <c r="R223" s="331"/>
      <c r="S223" s="334" t="e">
        <f>VLOOKUP(B223,Table1[],21,FALSE)</f>
        <v>#N/A</v>
      </c>
      <c r="T223" s="93"/>
      <c r="U223" s="93"/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6" customHeight="1" x14ac:dyDescent="0.25">
      <c r="A224" s="335"/>
      <c r="B224" s="340"/>
      <c r="C224" s="327"/>
      <c r="D224" s="327" t="s">
        <v>128</v>
      </c>
      <c r="E224" s="338"/>
      <c r="F224" s="338"/>
      <c r="G224" s="328">
        <f t="shared" si="18"/>
        <v>0</v>
      </c>
      <c r="H224" s="329">
        <f t="shared" si="19"/>
        <v>0</v>
      </c>
      <c r="I224" s="329">
        <f t="shared" si="20"/>
        <v>0</v>
      </c>
      <c r="J224" s="329" t="e">
        <f t="shared" si="21"/>
        <v>#DIV/0!</v>
      </c>
      <c r="K224" s="334"/>
      <c r="L224" s="330">
        <f t="shared" si="17"/>
        <v>0</v>
      </c>
      <c r="M224" s="331"/>
      <c r="N224" s="332"/>
      <c r="O224" s="333"/>
      <c r="P224" s="744"/>
      <c r="Q224" s="334"/>
      <c r="R224" s="331"/>
      <c r="S224" s="334" t="e">
        <f>VLOOKUP(B224,Table1[],21,FALSE)</f>
        <v>#N/A</v>
      </c>
      <c r="T224" s="93"/>
      <c r="U224" s="93"/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6" customHeight="1" x14ac:dyDescent="0.25">
      <c r="A225" s="335"/>
      <c r="B225" s="340"/>
      <c r="C225" s="327"/>
      <c r="D225" s="327" t="s">
        <v>128</v>
      </c>
      <c r="E225" s="338"/>
      <c r="F225" s="338"/>
      <c r="G225" s="328">
        <f t="shared" si="18"/>
        <v>0</v>
      </c>
      <c r="H225" s="329">
        <f t="shared" si="19"/>
        <v>0</v>
      </c>
      <c r="I225" s="329">
        <f t="shared" si="20"/>
        <v>0</v>
      </c>
      <c r="J225" s="329" t="e">
        <f t="shared" si="21"/>
        <v>#DIV/0!</v>
      </c>
      <c r="K225" s="334"/>
      <c r="L225" s="330">
        <f t="shared" si="17"/>
        <v>0</v>
      </c>
      <c r="M225" s="331"/>
      <c r="N225" s="332"/>
      <c r="O225" s="333"/>
      <c r="P225" s="744"/>
      <c r="Q225" s="334"/>
      <c r="R225" s="331"/>
      <c r="S225" s="334" t="e">
        <f>VLOOKUP(B225,Table1[],21,FALSE)</f>
        <v>#N/A</v>
      </c>
      <c r="U225" s="93"/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6" customHeight="1" x14ac:dyDescent="0.25">
      <c r="A226" s="335"/>
      <c r="B226" s="340"/>
      <c r="C226" s="327"/>
      <c r="D226" s="327" t="s">
        <v>128</v>
      </c>
      <c r="E226" s="338"/>
      <c r="F226" s="338"/>
      <c r="G226" s="328">
        <f t="shared" si="18"/>
        <v>0</v>
      </c>
      <c r="H226" s="329">
        <f t="shared" si="19"/>
        <v>0</v>
      </c>
      <c r="I226" s="329">
        <f t="shared" si="20"/>
        <v>0</v>
      </c>
      <c r="J226" s="329" t="e">
        <f t="shared" si="21"/>
        <v>#DIV/0!</v>
      </c>
      <c r="K226" s="334"/>
      <c r="L226" s="330">
        <f t="shared" si="17"/>
        <v>0</v>
      </c>
      <c r="M226" s="331"/>
      <c r="N226" s="332"/>
      <c r="O226" s="333"/>
      <c r="P226" s="744"/>
      <c r="Q226" s="334"/>
      <c r="R226" s="331"/>
      <c r="S226" s="334" t="e">
        <f>VLOOKUP(B226,Table1[],21,FALSE)</f>
        <v>#N/A</v>
      </c>
      <c r="T226" s="93"/>
      <c r="U226" s="93"/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6" customHeight="1" x14ac:dyDescent="0.25">
      <c r="A227" s="335"/>
      <c r="B227" s="340"/>
      <c r="C227" s="327"/>
      <c r="D227" s="327" t="s">
        <v>128</v>
      </c>
      <c r="E227" s="338"/>
      <c r="F227" s="338"/>
      <c r="G227" s="328">
        <f t="shared" si="18"/>
        <v>0</v>
      </c>
      <c r="H227" s="329">
        <f t="shared" si="19"/>
        <v>0</v>
      </c>
      <c r="I227" s="329">
        <f t="shared" si="20"/>
        <v>0</v>
      </c>
      <c r="J227" s="329" t="e">
        <f t="shared" si="21"/>
        <v>#DIV/0!</v>
      </c>
      <c r="K227" s="334"/>
      <c r="L227" s="330">
        <f t="shared" si="17"/>
        <v>0</v>
      </c>
      <c r="M227" s="331"/>
      <c r="N227" s="332"/>
      <c r="O227" s="333"/>
      <c r="P227" s="744"/>
      <c r="Q227" s="334"/>
      <c r="R227" s="331"/>
      <c r="S227" s="334" t="e">
        <f>VLOOKUP(B227,Table1[],21,FALSE)</f>
        <v>#N/A</v>
      </c>
      <c r="T227" s="93"/>
      <c r="U227" s="93"/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6" customHeight="1" x14ac:dyDescent="0.25">
      <c r="A228" s="335"/>
      <c r="B228" s="340"/>
      <c r="C228" s="327"/>
      <c r="D228" s="327" t="s">
        <v>128</v>
      </c>
      <c r="E228" s="338"/>
      <c r="F228" s="338"/>
      <c r="G228" s="328">
        <f t="shared" si="18"/>
        <v>0</v>
      </c>
      <c r="H228" s="329">
        <f t="shared" si="19"/>
        <v>0</v>
      </c>
      <c r="I228" s="329">
        <f t="shared" si="20"/>
        <v>0</v>
      </c>
      <c r="J228" s="329" t="e">
        <f t="shared" si="21"/>
        <v>#DIV/0!</v>
      </c>
      <c r="K228" s="334"/>
      <c r="L228" s="330">
        <f t="shared" si="17"/>
        <v>0</v>
      </c>
      <c r="M228" s="331"/>
      <c r="N228" s="332"/>
      <c r="O228" s="333"/>
      <c r="P228" s="744"/>
      <c r="Q228" s="334"/>
      <c r="R228" s="331"/>
      <c r="S228" s="334" t="e">
        <f>VLOOKUP(B228,Table1[],21,FALSE)</f>
        <v>#N/A</v>
      </c>
      <c r="T228" s="93"/>
      <c r="U228" s="93"/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6" customHeight="1" x14ac:dyDescent="0.25">
      <c r="A229" s="335"/>
      <c r="B229" s="340"/>
      <c r="C229" s="327"/>
      <c r="D229" s="327" t="s">
        <v>128</v>
      </c>
      <c r="E229" s="337"/>
      <c r="F229" s="337"/>
      <c r="G229" s="328">
        <f t="shared" si="18"/>
        <v>0</v>
      </c>
      <c r="H229" s="329">
        <f t="shared" si="19"/>
        <v>0</v>
      </c>
      <c r="I229" s="329">
        <f t="shared" si="20"/>
        <v>0</v>
      </c>
      <c r="J229" s="329" t="e">
        <f t="shared" si="21"/>
        <v>#DIV/0!</v>
      </c>
      <c r="K229" s="334"/>
      <c r="L229" s="330">
        <f t="shared" si="17"/>
        <v>0</v>
      </c>
      <c r="M229" s="331"/>
      <c r="N229" s="332"/>
      <c r="O229" s="333"/>
      <c r="P229" s="744"/>
      <c r="Q229" s="334"/>
      <c r="R229" s="331"/>
      <c r="S229" s="334" t="e">
        <f>VLOOKUP(B229,Table1[],21,FALSE)</f>
        <v>#N/A</v>
      </c>
      <c r="T229" s="93"/>
      <c r="U229" s="93"/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6" customHeight="1" x14ac:dyDescent="0.25">
      <c r="A230" s="335"/>
      <c r="B230" s="340"/>
      <c r="C230" s="327"/>
      <c r="D230" s="327" t="s">
        <v>128</v>
      </c>
      <c r="E230" s="337"/>
      <c r="F230" s="337"/>
      <c r="G230" s="328">
        <f t="shared" si="18"/>
        <v>0</v>
      </c>
      <c r="H230" s="329">
        <f t="shared" si="19"/>
        <v>0</v>
      </c>
      <c r="I230" s="329">
        <f t="shared" si="20"/>
        <v>0</v>
      </c>
      <c r="J230" s="329" t="e">
        <f>L230/K230</f>
        <v>#DIV/0!</v>
      </c>
      <c r="K230" s="334"/>
      <c r="L230" s="330">
        <f>((60*H230)+I230)*K230</f>
        <v>0</v>
      </c>
      <c r="M230" s="331"/>
      <c r="N230" s="332"/>
      <c r="O230" s="333"/>
      <c r="P230" s="744"/>
      <c r="Q230" s="334"/>
      <c r="R230" s="331"/>
      <c r="S230" s="334" t="e">
        <f>VLOOKUP(B230,Table1[],21,FALSE)</f>
        <v>#N/A</v>
      </c>
      <c r="T230" s="93"/>
      <c r="U230" s="93"/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6" customHeight="1" x14ac:dyDescent="0.25">
      <c r="A231" s="335"/>
      <c r="B231" s="340"/>
      <c r="C231" s="327"/>
      <c r="D231" s="327" t="s">
        <v>128</v>
      </c>
      <c r="E231" s="337"/>
      <c r="F231" s="337"/>
      <c r="G231" s="328">
        <f t="shared" si="18"/>
        <v>0</v>
      </c>
      <c r="H231" s="329">
        <f t="shared" si="19"/>
        <v>0</v>
      </c>
      <c r="I231" s="329">
        <f t="shared" si="20"/>
        <v>0</v>
      </c>
      <c r="J231" s="329" t="e">
        <f>L231/K231</f>
        <v>#DIV/0!</v>
      </c>
      <c r="K231" s="334"/>
      <c r="L231" s="330">
        <f>((60*H231)+I231)*K231</f>
        <v>0</v>
      </c>
      <c r="M231" s="331"/>
      <c r="N231" s="332"/>
      <c r="O231" s="333"/>
      <c r="P231" s="744"/>
      <c r="Q231" s="334"/>
      <c r="R231" s="331"/>
      <c r="S231" s="334" t="e">
        <f>VLOOKUP(B231,Table1[],21,FALSE)</f>
        <v>#N/A</v>
      </c>
      <c r="T231" s="93"/>
      <c r="U231" s="93"/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6" customHeight="1" x14ac:dyDescent="0.25">
      <c r="A232" s="335"/>
      <c r="B232" s="340"/>
      <c r="C232" s="327"/>
      <c r="D232" s="327" t="s">
        <v>128</v>
      </c>
      <c r="E232" s="337"/>
      <c r="F232" s="337"/>
      <c r="G232" s="328">
        <f t="shared" si="18"/>
        <v>0</v>
      </c>
      <c r="H232" s="329">
        <f t="shared" si="19"/>
        <v>0</v>
      </c>
      <c r="I232" s="329">
        <f t="shared" si="20"/>
        <v>0</v>
      </c>
      <c r="J232" s="329" t="e">
        <f>L232/K232</f>
        <v>#DIV/0!</v>
      </c>
      <c r="K232" s="334"/>
      <c r="L232" s="330">
        <f>((60*H232)+I232)*K232</f>
        <v>0</v>
      </c>
      <c r="M232" s="331"/>
      <c r="N232" s="332"/>
      <c r="O232" s="333"/>
      <c r="P232" s="744"/>
      <c r="Q232" s="334"/>
      <c r="R232" s="331"/>
      <c r="S232" s="334" t="e">
        <f>VLOOKUP(B232,Table1[],21,FALSE)</f>
        <v>#N/A</v>
      </c>
      <c r="T232" s="93"/>
      <c r="U232" s="93"/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6" customHeight="1" x14ac:dyDescent="0.25">
      <c r="D233" s="327" t="s">
        <v>128</v>
      </c>
      <c r="G233" s="328">
        <f t="shared" si="18"/>
        <v>0</v>
      </c>
      <c r="H233" s="329">
        <f t="shared" si="19"/>
        <v>0</v>
      </c>
      <c r="I233" s="329">
        <f t="shared" si="20"/>
        <v>0</v>
      </c>
      <c r="J233" s="329" t="e">
        <f>L233/K233</f>
        <v>#DIV/0!</v>
      </c>
      <c r="L233" s="330">
        <f>((60*H233)+I233)*K233</f>
        <v>0</v>
      </c>
      <c r="R233" s="331"/>
      <c r="S233" s="334" t="e">
        <f>VLOOKUP(B233,Table1[],21,FALSE)</f>
        <v>#N/A</v>
      </c>
      <c r="T233" s="93"/>
      <c r="U233" s="93"/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D234" s="327" t="s">
        <v>128</v>
      </c>
      <c r="G234" s="328">
        <f t="shared" si="18"/>
        <v>0</v>
      </c>
      <c r="H234" s="329">
        <f t="shared" si="19"/>
        <v>0</v>
      </c>
      <c r="I234" s="329">
        <f t="shared" si="20"/>
        <v>0</v>
      </c>
      <c r="J234" s="329" t="e">
        <f>L234/K234</f>
        <v>#DIV/0!</v>
      </c>
      <c r="L234" s="330">
        <f>((60*H234)+I234)*K234</f>
        <v>0</v>
      </c>
      <c r="R234" s="331"/>
      <c r="S234" s="334" t="e">
        <f>VLOOKUP(B234,Table1[],21,FALSE)</f>
        <v>#N/A</v>
      </c>
      <c r="T234" s="93"/>
      <c r="U234" s="93"/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D235" s="327" t="s">
        <v>128</v>
      </c>
      <c r="G235" s="328">
        <f t="shared" si="18"/>
        <v>0</v>
      </c>
      <c r="H235" s="329">
        <f t="shared" si="19"/>
        <v>0</v>
      </c>
      <c r="I235" s="329">
        <f t="shared" si="20"/>
        <v>0</v>
      </c>
      <c r="J235" s="329" t="e">
        <f t="shared" si="21"/>
        <v>#DIV/0!</v>
      </c>
      <c r="L235" s="330">
        <f t="shared" ref="L235:L251" si="22">((60*H235)+I235)*K235</f>
        <v>0</v>
      </c>
      <c r="R235" s="331"/>
      <c r="S235" s="334" t="e">
        <f>VLOOKUP(B235,Table1[],21,FALSE)</f>
        <v>#N/A</v>
      </c>
      <c r="U235" s="93"/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D236" s="327" t="s">
        <v>128</v>
      </c>
      <c r="G236" s="328">
        <f t="shared" si="18"/>
        <v>0</v>
      </c>
      <c r="H236" s="329">
        <f t="shared" si="19"/>
        <v>0</v>
      </c>
      <c r="I236" s="329">
        <f t="shared" si="20"/>
        <v>0</v>
      </c>
      <c r="J236" s="329" t="e">
        <f t="shared" si="21"/>
        <v>#DIV/0!</v>
      </c>
      <c r="L236" s="330">
        <f t="shared" si="22"/>
        <v>0</v>
      </c>
      <c r="R236" s="331"/>
      <c r="S236" s="334" t="e">
        <f>VLOOKUP(B236,Table1[],21,FALSE)</f>
        <v>#N/A</v>
      </c>
      <c r="U236" s="93"/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D237" s="327" t="s">
        <v>128</v>
      </c>
      <c r="G237" s="328">
        <f t="shared" si="18"/>
        <v>0</v>
      </c>
      <c r="H237" s="329">
        <f t="shared" si="19"/>
        <v>0</v>
      </c>
      <c r="I237" s="329">
        <f t="shared" si="20"/>
        <v>0</v>
      </c>
      <c r="J237" s="329" t="e">
        <f t="shared" si="21"/>
        <v>#DIV/0!</v>
      </c>
      <c r="L237" s="330">
        <f t="shared" si="22"/>
        <v>0</v>
      </c>
      <c r="R237" s="331"/>
      <c r="S237" s="334" t="e">
        <f>VLOOKUP(B237,Table1[],21,FALSE)</f>
        <v>#N/A</v>
      </c>
      <c r="U237" s="93"/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D238" s="327" t="s">
        <v>128</v>
      </c>
      <c r="G238" s="328">
        <f t="shared" si="18"/>
        <v>0</v>
      </c>
      <c r="H238" s="329">
        <f t="shared" si="19"/>
        <v>0</v>
      </c>
      <c r="I238" s="329">
        <f t="shared" si="20"/>
        <v>0</v>
      </c>
      <c r="J238" s="329" t="e">
        <f t="shared" si="21"/>
        <v>#DIV/0!</v>
      </c>
      <c r="L238" s="330">
        <f t="shared" si="22"/>
        <v>0</v>
      </c>
      <c r="R238" s="331"/>
      <c r="S238" s="334" t="e">
        <f>VLOOKUP(B238,Table1[],21,FALSE)</f>
        <v>#N/A</v>
      </c>
      <c r="U238" s="93"/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D239" s="327" t="s">
        <v>128</v>
      </c>
      <c r="G239" s="328">
        <f t="shared" si="18"/>
        <v>0</v>
      </c>
      <c r="H239" s="329">
        <f t="shared" si="19"/>
        <v>0</v>
      </c>
      <c r="I239" s="329">
        <f t="shared" si="20"/>
        <v>0</v>
      </c>
      <c r="J239" s="329" t="e">
        <f t="shared" si="21"/>
        <v>#DIV/0!</v>
      </c>
      <c r="L239" s="330">
        <f t="shared" si="22"/>
        <v>0</v>
      </c>
      <c r="R239" s="331"/>
      <c r="S239" s="334" t="e">
        <f>VLOOKUP(B239,Table1[],21,FALSE)</f>
        <v>#N/A</v>
      </c>
      <c r="U239" s="93"/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D240" s="327" t="s">
        <v>128</v>
      </c>
      <c r="G240" s="328">
        <f t="shared" si="18"/>
        <v>0</v>
      </c>
      <c r="H240" s="329">
        <f t="shared" si="19"/>
        <v>0</v>
      </c>
      <c r="I240" s="329">
        <f t="shared" si="20"/>
        <v>0</v>
      </c>
      <c r="J240" s="329" t="e">
        <f t="shared" si="21"/>
        <v>#DIV/0!</v>
      </c>
      <c r="L240" s="330">
        <f t="shared" si="22"/>
        <v>0</v>
      </c>
      <c r="R240" s="331"/>
      <c r="S240" s="334" t="e">
        <f>VLOOKUP(B240,Table1[],21,FALSE)</f>
        <v>#N/A</v>
      </c>
      <c r="U240" s="93"/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4:42" ht="15.75" x14ac:dyDescent="0.25">
      <c r="D241" s="327" t="s">
        <v>128</v>
      </c>
      <c r="G241" s="328">
        <f t="shared" si="18"/>
        <v>0</v>
      </c>
      <c r="H241" s="329">
        <f t="shared" si="19"/>
        <v>0</v>
      </c>
      <c r="I241" s="329">
        <f t="shared" si="20"/>
        <v>0</v>
      </c>
      <c r="J241" s="329" t="e">
        <f t="shared" si="21"/>
        <v>#DIV/0!</v>
      </c>
      <c r="L241" s="330">
        <f t="shared" si="22"/>
        <v>0</v>
      </c>
      <c r="R241" s="331"/>
      <c r="S241" s="334" t="e">
        <f>VLOOKUP(B241,Table1[],21,FALSE)</f>
        <v>#N/A</v>
      </c>
      <c r="U241" s="93"/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4:42" ht="15.75" x14ac:dyDescent="0.25">
      <c r="D242" s="327" t="s">
        <v>128</v>
      </c>
      <c r="G242" s="328">
        <f t="shared" si="18"/>
        <v>0</v>
      </c>
      <c r="H242" s="329">
        <f t="shared" si="19"/>
        <v>0</v>
      </c>
      <c r="I242" s="329">
        <f t="shared" si="20"/>
        <v>0</v>
      </c>
      <c r="J242" s="329" t="e">
        <f t="shared" si="21"/>
        <v>#DIV/0!</v>
      </c>
      <c r="L242" s="330">
        <f t="shared" si="22"/>
        <v>0</v>
      </c>
      <c r="R242" s="331"/>
      <c r="S242" s="334" t="e">
        <f>VLOOKUP(B242,Table1[],21,FALSE)</f>
        <v>#N/A</v>
      </c>
      <c r="U242" s="93"/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4:42" ht="15.75" x14ac:dyDescent="0.25">
      <c r="D243" s="327" t="s">
        <v>128</v>
      </c>
      <c r="G243" s="328">
        <f t="shared" si="18"/>
        <v>0</v>
      </c>
      <c r="H243" s="329">
        <f t="shared" si="19"/>
        <v>0</v>
      </c>
      <c r="I243" s="329">
        <f t="shared" si="20"/>
        <v>0</v>
      </c>
      <c r="J243" s="329" t="e">
        <f t="shared" si="21"/>
        <v>#DIV/0!</v>
      </c>
      <c r="L243" s="330">
        <f t="shared" si="22"/>
        <v>0</v>
      </c>
      <c r="R243" s="331"/>
      <c r="S243" s="334" t="e">
        <f>VLOOKUP(B243,Table1[],21,FALSE)</f>
        <v>#N/A</v>
      </c>
      <c r="U243" s="93"/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4:42" ht="15.75" x14ac:dyDescent="0.25">
      <c r="D244" s="327" t="s">
        <v>128</v>
      </c>
      <c r="G244" s="328">
        <f t="shared" si="18"/>
        <v>0</v>
      </c>
      <c r="H244" s="329">
        <f t="shared" si="19"/>
        <v>0</v>
      </c>
      <c r="I244" s="329">
        <f t="shared" si="20"/>
        <v>0</v>
      </c>
      <c r="J244" s="329" t="e">
        <f t="shared" si="21"/>
        <v>#DIV/0!</v>
      </c>
      <c r="L244" s="330">
        <f t="shared" si="22"/>
        <v>0</v>
      </c>
      <c r="R244" s="331"/>
      <c r="S244" s="334" t="e">
        <f>VLOOKUP(B244,Table1[],21,FALSE)</f>
        <v>#N/A</v>
      </c>
      <c r="U244" s="93"/>
    </row>
    <row r="245" spans="4:42" ht="15.75" x14ac:dyDescent="0.25">
      <c r="D245" s="327" t="s">
        <v>128</v>
      </c>
      <c r="G245" s="328">
        <f t="shared" si="18"/>
        <v>0</v>
      </c>
      <c r="H245" s="329">
        <f t="shared" si="19"/>
        <v>0</v>
      </c>
      <c r="I245" s="329">
        <f t="shared" si="20"/>
        <v>0</v>
      </c>
      <c r="J245" s="329" t="e">
        <f t="shared" si="21"/>
        <v>#DIV/0!</v>
      </c>
      <c r="L245" s="330">
        <f t="shared" si="22"/>
        <v>0</v>
      </c>
      <c r="R245" s="331"/>
      <c r="S245" s="334" t="e">
        <f>VLOOKUP(B245,Table1[],21,FALSE)</f>
        <v>#N/A</v>
      </c>
      <c r="U245" s="93"/>
    </row>
    <row r="246" spans="4:42" ht="15.75" x14ac:dyDescent="0.25">
      <c r="D246" s="327" t="s">
        <v>128</v>
      </c>
      <c r="G246" s="328">
        <f t="shared" si="18"/>
        <v>0</v>
      </c>
      <c r="H246" s="329">
        <f t="shared" si="19"/>
        <v>0</v>
      </c>
      <c r="I246" s="329">
        <f t="shared" si="20"/>
        <v>0</v>
      </c>
      <c r="J246" s="329" t="e">
        <f t="shared" si="21"/>
        <v>#DIV/0!</v>
      </c>
      <c r="L246" s="330">
        <f t="shared" si="22"/>
        <v>0</v>
      </c>
      <c r="R246" s="331"/>
      <c r="S246" s="334" t="e">
        <f>VLOOKUP(B246,Table1[],21,FALSE)</f>
        <v>#N/A</v>
      </c>
      <c r="U246" s="93"/>
      <c r="AN246" s="89"/>
      <c r="AO246" s="88"/>
      <c r="AP246" s="88"/>
    </row>
    <row r="247" spans="4:42" ht="15.75" x14ac:dyDescent="0.25">
      <c r="D247" s="327" t="s">
        <v>128</v>
      </c>
      <c r="G247" s="328">
        <f t="shared" si="18"/>
        <v>0</v>
      </c>
      <c r="H247" s="329">
        <f t="shared" si="19"/>
        <v>0</v>
      </c>
      <c r="I247" s="329">
        <f t="shared" si="20"/>
        <v>0</v>
      </c>
      <c r="J247" s="329" t="e">
        <f t="shared" si="21"/>
        <v>#DIV/0!</v>
      </c>
      <c r="L247" s="330">
        <f t="shared" si="22"/>
        <v>0</v>
      </c>
      <c r="R247" s="331"/>
      <c r="S247" s="334" t="e">
        <f>VLOOKUP(B247,Table1[],21,FALSE)</f>
        <v>#N/A</v>
      </c>
      <c r="U247" s="93"/>
      <c r="AN247" s="89"/>
      <c r="AO247" s="88"/>
      <c r="AP247" s="88"/>
    </row>
    <row r="248" spans="4:42" ht="15.75" x14ac:dyDescent="0.25">
      <c r="D248" s="327" t="s">
        <v>128</v>
      </c>
      <c r="G248" s="328">
        <f t="shared" si="18"/>
        <v>0</v>
      </c>
      <c r="H248" s="329">
        <f t="shared" si="19"/>
        <v>0</v>
      </c>
      <c r="I248" s="329">
        <f t="shared" si="20"/>
        <v>0</v>
      </c>
      <c r="J248" s="329" t="e">
        <f t="shared" si="21"/>
        <v>#DIV/0!</v>
      </c>
      <c r="L248" s="330">
        <f t="shared" si="22"/>
        <v>0</v>
      </c>
      <c r="R248" s="331"/>
      <c r="S248" s="334" t="e">
        <f>VLOOKUP(B248,Table1[],21,FALSE)</f>
        <v>#N/A</v>
      </c>
      <c r="U248" s="93"/>
      <c r="AN248" s="89"/>
      <c r="AO248" s="88"/>
      <c r="AP248" s="88"/>
    </row>
    <row r="249" spans="4:42" ht="15.75" x14ac:dyDescent="0.25">
      <c r="D249" s="327" t="s">
        <v>128</v>
      </c>
      <c r="G249" s="328">
        <f t="shared" si="18"/>
        <v>0</v>
      </c>
      <c r="H249" s="329">
        <f t="shared" si="19"/>
        <v>0</v>
      </c>
      <c r="I249" s="329">
        <f t="shared" si="20"/>
        <v>0</v>
      </c>
      <c r="J249" s="329" t="e">
        <f t="shared" si="21"/>
        <v>#DIV/0!</v>
      </c>
      <c r="L249" s="330">
        <f t="shared" si="22"/>
        <v>0</v>
      </c>
      <c r="R249" s="331"/>
      <c r="S249" s="334" t="e">
        <f>VLOOKUP(B249,Table1[],21,FALSE)</f>
        <v>#N/A</v>
      </c>
      <c r="U249" s="93"/>
      <c r="AN249" s="89"/>
      <c r="AO249" s="88"/>
      <c r="AP249" s="88"/>
    </row>
    <row r="250" spans="4:42" ht="15.75" x14ac:dyDescent="0.25">
      <c r="D250" s="327" t="s">
        <v>128</v>
      </c>
      <c r="G250" s="328">
        <f t="shared" si="18"/>
        <v>0</v>
      </c>
      <c r="H250" s="329">
        <f t="shared" si="19"/>
        <v>0</v>
      </c>
      <c r="I250" s="329">
        <f t="shared" si="20"/>
        <v>0</v>
      </c>
      <c r="J250" s="329" t="e">
        <f t="shared" si="21"/>
        <v>#DIV/0!</v>
      </c>
      <c r="L250" s="330">
        <f t="shared" si="22"/>
        <v>0</v>
      </c>
      <c r="R250" s="331"/>
      <c r="S250" s="334" t="e">
        <f>VLOOKUP(B250,Table1[],21,FALSE)</f>
        <v>#N/A</v>
      </c>
      <c r="U250" s="93"/>
    </row>
    <row r="251" spans="4:42" ht="15.75" x14ac:dyDescent="0.25">
      <c r="D251" s="327" t="s">
        <v>128</v>
      </c>
      <c r="G251" s="328">
        <f t="shared" si="18"/>
        <v>0</v>
      </c>
      <c r="H251" s="329">
        <f t="shared" si="19"/>
        <v>0</v>
      </c>
      <c r="I251" s="329">
        <f t="shared" si="20"/>
        <v>0</v>
      </c>
      <c r="J251" s="329" t="e">
        <f t="shared" si="21"/>
        <v>#DIV/0!</v>
      </c>
      <c r="L251" s="330">
        <f t="shared" si="22"/>
        <v>0</v>
      </c>
      <c r="R251" s="331"/>
      <c r="S251" s="334" t="e">
        <f>VLOOKUP(B251,Table1[],21,FALSE)</f>
        <v>#N/A</v>
      </c>
      <c r="U251" s="93"/>
    </row>
  </sheetData>
  <phoneticPr fontId="21" type="noConversion"/>
  <conditionalFormatting sqref="U2:U251">
    <cfRule type="cellIs" dxfId="49" priority="2" operator="equal">
      <formula>"NO"</formula>
    </cfRule>
  </conditionalFormatting>
  <conditionalFormatting sqref="J2:J251">
    <cfRule type="cellIs" dxfId="48" priority="1" operator="lessThanOrEqual">
      <formula>5</formula>
    </cfRule>
  </conditionalFormatting>
  <pageMargins left="0.7" right="0.7" top="0.75" bottom="0.75" header="0.3" footer="0.3"/>
  <pageSetup orientation="portrait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D00-000006000000}">
          <x14:formula1>
            <xm:f>Lists!$N$2:$N$35</xm:f>
          </x14:formula1>
          <xm:sqref>O19:P19 O51:P51 O57:P57 O68:P68 O83:P84 O98:P98 O104:P104 O2:P13 O41:P42 O110:P224 O15:P15</xm:sqref>
        </x14:dataValidation>
        <x14:dataValidation type="list" allowBlank="1" showInputMessage="1" showErrorMessage="1" xr:uid="{00000000-0002-0000-0D00-000001000000}">
          <x14:formula1>
            <xm:f>Lists!$L$2:$L$20</xm:f>
          </x14:formula1>
          <xm:sqref>M2:M224</xm:sqref>
        </x14:dataValidation>
        <x14:dataValidation type="list" allowBlank="1" showInputMessage="1" showErrorMessage="1" xr:uid="{00000000-0002-0000-0D00-000002000000}">
          <x14:formula1>
            <xm:f>Lists!$S$2:$S$4</xm:f>
          </x14:formula1>
          <xm:sqref>S2:S251</xm:sqref>
        </x14:dataValidation>
        <x14:dataValidation type="list" allowBlank="1" showInputMessage="1" showErrorMessage="1" xr:uid="{00000000-0002-0000-0D00-000005000000}">
          <x14:formula1>
            <xm:f>Lists!$O$2:$O$11</xm:f>
          </x14:formula1>
          <xm:sqref>R2:R251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59D94-37FD-4FA2-8095-0554AAF18BAD}">
  <sheetPr>
    <tabColor rgb="FFFFFF00"/>
  </sheetPr>
  <dimension ref="A1:AB650"/>
  <sheetViews>
    <sheetView zoomScale="70" zoomScaleNormal="70" workbookViewId="0">
      <pane ySplit="1" topLeftCell="A377" activePane="bottomLeft" state="frozen"/>
      <selection pane="bottomLeft" activeCell="AB395" sqref="AB379:AB395"/>
    </sheetView>
  </sheetViews>
  <sheetFormatPr defaultRowHeight="15" x14ac:dyDescent="0.25"/>
  <cols>
    <col min="1" max="1" width="12.42578125" style="793" bestFit="1" customWidth="1"/>
    <col min="2" max="2" width="7.85546875" style="793" bestFit="1" customWidth="1"/>
    <col min="3" max="3" width="12" style="793" customWidth="1"/>
    <col min="4" max="4" width="8.7109375" style="793"/>
    <col min="5" max="6" width="10.140625" style="793" customWidth="1"/>
    <col min="7" max="7" width="8.5703125" style="793" bestFit="1" customWidth="1"/>
    <col min="8" max="8" width="3.85546875" style="793" bestFit="1" customWidth="1"/>
    <col min="9" max="9" width="5" style="793" bestFit="1" customWidth="1"/>
    <col min="10" max="10" width="12.42578125" style="793" bestFit="1" customWidth="1"/>
    <col min="11" max="11" width="5.5703125" style="793" customWidth="1"/>
    <col min="12" max="12" width="8.140625" style="793" bestFit="1" customWidth="1"/>
    <col min="13" max="13" width="8.7109375" style="793"/>
    <col min="14" max="14" width="65.140625" style="783" customWidth="1"/>
    <col min="15" max="16" width="15.5703125" style="793" customWidth="1"/>
    <col min="17" max="17" width="8.7109375" style="793"/>
    <col min="18" max="18" width="18.5703125" style="793" customWidth="1"/>
    <col min="19" max="22" width="8.7109375" style="793"/>
    <col min="23" max="23" width="18.28515625" style="793" bestFit="1" customWidth="1"/>
    <col min="24" max="24" width="8.7109375" style="793"/>
    <col min="25" max="26" width="12" style="793" bestFit="1" customWidth="1"/>
    <col min="27" max="28" width="12" style="803" bestFit="1" customWidth="1"/>
  </cols>
  <sheetData>
    <row r="1" spans="1:28" ht="16.5" thickBot="1" x14ac:dyDescent="0.3">
      <c r="A1" s="807" t="s">
        <v>75</v>
      </c>
      <c r="B1" s="807" t="s">
        <v>78</v>
      </c>
      <c r="C1" s="807" t="s">
        <v>69</v>
      </c>
      <c r="D1" s="807" t="s">
        <v>82</v>
      </c>
      <c r="E1" s="807" t="s">
        <v>70</v>
      </c>
      <c r="F1" s="807" t="s">
        <v>71</v>
      </c>
      <c r="G1" s="807" t="s">
        <v>72</v>
      </c>
      <c r="H1" s="807" t="s">
        <v>73</v>
      </c>
      <c r="I1" s="807" t="s">
        <v>74</v>
      </c>
      <c r="J1" s="807" t="s">
        <v>85</v>
      </c>
      <c r="K1" s="807" t="s">
        <v>8</v>
      </c>
      <c r="L1" s="807" t="s">
        <v>9</v>
      </c>
      <c r="M1" s="807" t="s">
        <v>7</v>
      </c>
      <c r="N1" s="807" t="s">
        <v>68</v>
      </c>
      <c r="O1" s="807" t="s">
        <v>67</v>
      </c>
      <c r="P1" s="807" t="s">
        <v>239</v>
      </c>
      <c r="Q1" s="807" t="s">
        <v>86</v>
      </c>
      <c r="R1" s="807" t="s">
        <v>80</v>
      </c>
      <c r="S1" s="807" t="s">
        <v>100</v>
      </c>
      <c r="T1" s="808" t="s">
        <v>29</v>
      </c>
      <c r="U1" s="808" t="s">
        <v>13</v>
      </c>
      <c r="V1" s="808" t="s">
        <v>240</v>
      </c>
      <c r="W1" s="808" t="s">
        <v>81</v>
      </c>
      <c r="X1" s="808" t="s">
        <v>246</v>
      </c>
      <c r="Y1" s="808" t="s">
        <v>241</v>
      </c>
      <c r="Z1" s="808" t="s">
        <v>242</v>
      </c>
      <c r="AA1" s="808" t="s">
        <v>12</v>
      </c>
      <c r="AB1" s="808" t="s">
        <v>11</v>
      </c>
    </row>
    <row r="2" spans="1:28" ht="15.6" customHeight="1" x14ac:dyDescent="0.25">
      <c r="A2" s="793">
        <v>231060455</v>
      </c>
      <c r="B2" s="793" t="s">
        <v>408</v>
      </c>
      <c r="C2" s="794">
        <v>45688</v>
      </c>
      <c r="D2" s="795" t="s">
        <v>94</v>
      </c>
      <c r="E2" s="796">
        <v>0.46527777777777773</v>
      </c>
      <c r="F2" s="796">
        <v>0.55902777777777779</v>
      </c>
      <c r="G2" s="797">
        <v>9.3750000000000056E-2</v>
      </c>
      <c r="J2" s="793">
        <v>135</v>
      </c>
      <c r="K2" s="793">
        <v>1</v>
      </c>
      <c r="L2" s="793">
        <v>135</v>
      </c>
      <c r="N2" s="783" t="s">
        <v>415</v>
      </c>
      <c r="O2" s="793" t="s">
        <v>238</v>
      </c>
      <c r="P2" s="801" t="s">
        <v>228</v>
      </c>
      <c r="Q2" s="800" t="s">
        <v>449</v>
      </c>
      <c r="R2" s="798" t="s">
        <v>136</v>
      </c>
      <c r="S2" s="793" t="s">
        <v>453</v>
      </c>
      <c r="T2" s="793">
        <f t="shared" ref="T2:T18" si="0">MONTH(C2)</f>
        <v>1</v>
      </c>
      <c r="U2" s="793">
        <f t="shared" ref="U2:U18" si="1">YEAR(C2)</f>
        <v>2025</v>
      </c>
      <c r="V2" s="793">
        <f t="shared" ref="V2:V18" si="2">WEEKDAY(C2)</f>
        <v>6</v>
      </c>
      <c r="W2" s="802">
        <f>HLOOKUP(T2,'Feeder Count'!$B$1:$M$74,74,FALSE)</f>
        <v>48925</v>
      </c>
      <c r="X2" s="802">
        <f>VLOOKUP(ALL!B2,'Feeder Count'!$A$3:$M$73,(ALL!T2+1),FALSE)</f>
        <v>635</v>
      </c>
      <c r="Y2" s="793">
        <f t="shared" ref="Y2:Y18" si="3">K2/X2</f>
        <v>1.5748031496062992E-3</v>
      </c>
      <c r="Z2" s="793">
        <f t="shared" ref="Z2:Z18" si="4">L2/X2</f>
        <v>0.2125984251968504</v>
      </c>
      <c r="AA2" s="803">
        <f t="shared" ref="AA2:AA18" si="5">K2/W2</f>
        <v>2.0439448134900359E-5</v>
      </c>
      <c r="AB2" s="803">
        <f t="shared" ref="AB2:AB18" si="6">L2/W2</f>
        <v>2.7593254982115484E-3</v>
      </c>
    </row>
    <row r="3" spans="1:28" ht="47.25" x14ac:dyDescent="0.25">
      <c r="A3" s="800">
        <v>231060384</v>
      </c>
      <c r="B3" s="800" t="s">
        <v>376</v>
      </c>
      <c r="C3" s="795">
        <v>45687</v>
      </c>
      <c r="D3" s="795" t="s">
        <v>94</v>
      </c>
      <c r="E3" s="799">
        <v>0.7416666666666667</v>
      </c>
      <c r="F3" s="799">
        <v>0.74652777777777779</v>
      </c>
      <c r="G3" s="799">
        <v>4.8611111111110938E-3</v>
      </c>
      <c r="H3" s="800"/>
      <c r="I3" s="800"/>
      <c r="J3" s="804">
        <v>7</v>
      </c>
      <c r="K3" s="805">
        <v>22</v>
      </c>
      <c r="L3" s="804">
        <v>154.19999999999999</v>
      </c>
      <c r="M3" s="798"/>
      <c r="N3" s="806" t="s">
        <v>416</v>
      </c>
      <c r="O3" s="801" t="s">
        <v>237</v>
      </c>
      <c r="P3" s="801" t="s">
        <v>225</v>
      </c>
      <c r="Q3" s="800" t="s">
        <v>449</v>
      </c>
      <c r="R3" s="798" t="s">
        <v>226</v>
      </c>
      <c r="S3" s="793" t="s">
        <v>452</v>
      </c>
      <c r="T3" s="793">
        <f t="shared" si="0"/>
        <v>1</v>
      </c>
      <c r="U3" s="793">
        <f t="shared" si="1"/>
        <v>2025</v>
      </c>
      <c r="V3" s="793">
        <f t="shared" si="2"/>
        <v>5</v>
      </c>
      <c r="W3" s="802">
        <f>HLOOKUP(T3,'Feeder Count'!$B$1:$M$74,74,FALSE)</f>
        <v>48925</v>
      </c>
      <c r="X3" s="802">
        <f>VLOOKUP(ALL!B3,'Feeder Count'!$A$3:$M$73,(ALL!T3+1),FALSE)</f>
        <v>509</v>
      </c>
      <c r="Y3" s="793">
        <f t="shared" si="3"/>
        <v>4.3222003929273084E-2</v>
      </c>
      <c r="Z3" s="793">
        <f t="shared" si="4"/>
        <v>0.30294695481335948</v>
      </c>
      <c r="AA3" s="803">
        <f t="shared" si="5"/>
        <v>4.4966785896780785E-4</v>
      </c>
      <c r="AB3" s="803">
        <f t="shared" si="6"/>
        <v>3.151762902401635E-3</v>
      </c>
    </row>
    <row r="4" spans="1:28" ht="31.5" x14ac:dyDescent="0.25">
      <c r="A4" s="800">
        <v>231060345</v>
      </c>
      <c r="B4" s="800" t="s">
        <v>407</v>
      </c>
      <c r="C4" s="795">
        <v>45687</v>
      </c>
      <c r="D4" s="795" t="s">
        <v>94</v>
      </c>
      <c r="E4" s="799">
        <v>0.60416666666666663</v>
      </c>
      <c r="F4" s="799">
        <v>0.75</v>
      </c>
      <c r="G4" s="799">
        <v>0.14583333333333337</v>
      </c>
      <c r="H4" s="800"/>
      <c r="I4" s="800"/>
      <c r="J4" s="804">
        <v>210</v>
      </c>
      <c r="K4" s="805">
        <v>10</v>
      </c>
      <c r="L4" s="804">
        <v>2100</v>
      </c>
      <c r="M4" s="798"/>
      <c r="N4" s="806" t="s">
        <v>417</v>
      </c>
      <c r="O4" s="801" t="s">
        <v>238</v>
      </c>
      <c r="P4" s="801" t="s">
        <v>228</v>
      </c>
      <c r="Q4" s="800" t="s">
        <v>449</v>
      </c>
      <c r="R4" s="798" t="s">
        <v>136</v>
      </c>
      <c r="S4" s="793" t="s">
        <v>453</v>
      </c>
      <c r="T4" s="793">
        <f t="shared" si="0"/>
        <v>1</v>
      </c>
      <c r="U4" s="793">
        <f t="shared" si="1"/>
        <v>2025</v>
      </c>
      <c r="V4" s="793">
        <f t="shared" si="2"/>
        <v>5</v>
      </c>
      <c r="W4" s="802">
        <f>HLOOKUP(T4,'Feeder Count'!$B$1:$M$74,74,FALSE)</f>
        <v>48925</v>
      </c>
      <c r="X4" s="802">
        <f>VLOOKUP(ALL!B4,'Feeder Count'!$A$3:$M$73,(ALL!T4+1),FALSE)</f>
        <v>3820</v>
      </c>
      <c r="Y4" s="793">
        <f t="shared" si="3"/>
        <v>2.617801047120419E-3</v>
      </c>
      <c r="Z4" s="793">
        <f t="shared" si="4"/>
        <v>0.54973821989528793</v>
      </c>
      <c r="AA4" s="803">
        <f t="shared" si="5"/>
        <v>2.0439448134900357E-4</v>
      </c>
      <c r="AB4" s="803">
        <f t="shared" si="6"/>
        <v>4.2922841083290753E-2</v>
      </c>
    </row>
    <row r="5" spans="1:28" ht="31.5" x14ac:dyDescent="0.25">
      <c r="A5" s="800">
        <v>231060332</v>
      </c>
      <c r="B5" s="800" t="s">
        <v>408</v>
      </c>
      <c r="C5" s="795">
        <v>45687</v>
      </c>
      <c r="D5" s="795" t="s">
        <v>94</v>
      </c>
      <c r="E5" s="799">
        <v>0.45833333333333331</v>
      </c>
      <c r="F5" s="799">
        <v>0.70833333333333337</v>
      </c>
      <c r="G5" s="799">
        <v>0.25000000000000006</v>
      </c>
      <c r="H5" s="800"/>
      <c r="I5" s="800"/>
      <c r="J5" s="804">
        <v>360</v>
      </c>
      <c r="K5" s="805">
        <v>2</v>
      </c>
      <c r="L5" s="804">
        <v>720</v>
      </c>
      <c r="M5" s="798"/>
      <c r="N5" s="806" t="s">
        <v>418</v>
      </c>
      <c r="O5" s="801" t="s">
        <v>238</v>
      </c>
      <c r="P5" s="801" t="s">
        <v>228</v>
      </c>
      <c r="Q5" s="800" t="s">
        <v>449</v>
      </c>
      <c r="R5" s="798" t="s">
        <v>136</v>
      </c>
      <c r="S5" s="793" t="s">
        <v>453</v>
      </c>
      <c r="T5" s="793">
        <f t="shared" si="0"/>
        <v>1</v>
      </c>
      <c r="U5" s="793">
        <f t="shared" si="1"/>
        <v>2025</v>
      </c>
      <c r="V5" s="793">
        <f t="shared" si="2"/>
        <v>5</v>
      </c>
      <c r="W5" s="802">
        <f>HLOOKUP(T5,'Feeder Count'!$B$1:$M$74,74,FALSE)</f>
        <v>48925</v>
      </c>
      <c r="X5" s="802">
        <f>VLOOKUP(ALL!B5,'Feeder Count'!$A$3:$M$73,(ALL!T5+1),FALSE)</f>
        <v>635</v>
      </c>
      <c r="Y5" s="793">
        <f t="shared" si="3"/>
        <v>3.1496062992125984E-3</v>
      </c>
      <c r="Z5" s="793">
        <f t="shared" si="4"/>
        <v>1.1338582677165354</v>
      </c>
      <c r="AA5" s="803">
        <f t="shared" si="5"/>
        <v>4.0878896269800717E-5</v>
      </c>
      <c r="AB5" s="803">
        <f t="shared" si="6"/>
        <v>1.4716402657128258E-2</v>
      </c>
    </row>
    <row r="6" spans="1:28" ht="31.5" x14ac:dyDescent="0.25">
      <c r="A6" s="800">
        <v>231060349</v>
      </c>
      <c r="B6" s="800" t="s">
        <v>408</v>
      </c>
      <c r="C6" s="795">
        <v>45687</v>
      </c>
      <c r="D6" s="795" t="s">
        <v>94</v>
      </c>
      <c r="E6" s="799">
        <v>0.375</v>
      </c>
      <c r="F6" s="799">
        <v>0.68055555555555547</v>
      </c>
      <c r="G6" s="799">
        <v>0.30555555555555547</v>
      </c>
      <c r="H6" s="800"/>
      <c r="I6" s="800"/>
      <c r="J6" s="804">
        <v>440</v>
      </c>
      <c r="K6" s="805">
        <v>23</v>
      </c>
      <c r="L6" s="804">
        <v>10120.199999999999</v>
      </c>
      <c r="M6" s="798"/>
      <c r="N6" s="806" t="s">
        <v>419</v>
      </c>
      <c r="O6" s="801" t="s">
        <v>238</v>
      </c>
      <c r="P6" s="801" t="s">
        <v>228</v>
      </c>
      <c r="Q6" s="800" t="s">
        <v>449</v>
      </c>
      <c r="R6" s="798" t="s">
        <v>136</v>
      </c>
      <c r="S6" s="793" t="s">
        <v>453</v>
      </c>
      <c r="T6" s="793">
        <f t="shared" si="0"/>
        <v>1</v>
      </c>
      <c r="U6" s="793">
        <f t="shared" si="1"/>
        <v>2025</v>
      </c>
      <c r="V6" s="793">
        <f t="shared" si="2"/>
        <v>5</v>
      </c>
      <c r="W6" s="802">
        <f>HLOOKUP(T6,'Feeder Count'!$B$1:$M$74,74,FALSE)</f>
        <v>48925</v>
      </c>
      <c r="X6" s="802">
        <f>VLOOKUP(ALL!B6,'Feeder Count'!$A$3:$M$73,(ALL!T6+1),FALSE)</f>
        <v>635</v>
      </c>
      <c r="Y6" s="793">
        <f t="shared" si="3"/>
        <v>3.6220472440944881E-2</v>
      </c>
      <c r="Z6" s="793">
        <f t="shared" si="4"/>
        <v>15.937322834645668</v>
      </c>
      <c r="AA6" s="803">
        <f t="shared" si="5"/>
        <v>4.7010730710270822E-4</v>
      </c>
      <c r="AB6" s="803">
        <f t="shared" si="6"/>
        <v>0.20685130301481858</v>
      </c>
    </row>
    <row r="7" spans="1:28" ht="31.5" x14ac:dyDescent="0.25">
      <c r="A7" s="800">
        <v>120037497</v>
      </c>
      <c r="B7" s="800" t="s">
        <v>387</v>
      </c>
      <c r="C7" s="795">
        <v>45686</v>
      </c>
      <c r="D7" s="795" t="s">
        <v>94</v>
      </c>
      <c r="E7" s="799">
        <v>0.50138888888888888</v>
      </c>
      <c r="F7" s="799">
        <v>0.62916666666666665</v>
      </c>
      <c r="G7" s="799">
        <v>0.12777777777777777</v>
      </c>
      <c r="H7" s="800"/>
      <c r="I7" s="800"/>
      <c r="J7" s="804">
        <v>184</v>
      </c>
      <c r="K7" s="805">
        <v>232</v>
      </c>
      <c r="L7" s="804">
        <v>42688.200000000004</v>
      </c>
      <c r="M7" s="798"/>
      <c r="N7" s="806" t="s">
        <v>420</v>
      </c>
      <c r="O7" s="801" t="s">
        <v>238</v>
      </c>
      <c r="P7" s="801" t="s">
        <v>228</v>
      </c>
      <c r="Q7" s="800" t="s">
        <v>449</v>
      </c>
      <c r="R7" s="798" t="s">
        <v>136</v>
      </c>
      <c r="S7" s="793" t="s">
        <v>452</v>
      </c>
      <c r="T7" s="793">
        <f t="shared" si="0"/>
        <v>1</v>
      </c>
      <c r="U7" s="793">
        <f t="shared" si="1"/>
        <v>2025</v>
      </c>
      <c r="V7" s="793">
        <f t="shared" si="2"/>
        <v>4</v>
      </c>
      <c r="W7" s="802">
        <f>HLOOKUP(T7,'Feeder Count'!$B$1:$M$74,74,FALSE)</f>
        <v>48925</v>
      </c>
      <c r="X7" s="802">
        <f>VLOOKUP(ALL!B7,'Feeder Count'!$A$3:$M$73,(ALL!T7+1),FALSE)</f>
        <v>242</v>
      </c>
      <c r="Y7" s="793">
        <f t="shared" si="3"/>
        <v>0.95867768595041325</v>
      </c>
      <c r="Z7" s="793">
        <f t="shared" si="4"/>
        <v>176.39752066115705</v>
      </c>
      <c r="AA7" s="803">
        <f t="shared" si="5"/>
        <v>4.7419519672968827E-3</v>
      </c>
      <c r="AB7" s="803">
        <f t="shared" si="6"/>
        <v>0.87252324987225349</v>
      </c>
    </row>
    <row r="8" spans="1:28" ht="31.5" x14ac:dyDescent="0.25">
      <c r="A8" s="800">
        <v>231060227</v>
      </c>
      <c r="B8" s="800" t="s">
        <v>408</v>
      </c>
      <c r="C8" s="795">
        <v>45686</v>
      </c>
      <c r="D8" s="795" t="s">
        <v>94</v>
      </c>
      <c r="E8" s="799">
        <v>0.49305555555555558</v>
      </c>
      <c r="F8" s="799">
        <v>0.61875000000000002</v>
      </c>
      <c r="G8" s="799">
        <v>0.12569444444444444</v>
      </c>
      <c r="H8" s="800"/>
      <c r="I8" s="800"/>
      <c r="J8" s="804">
        <v>181</v>
      </c>
      <c r="K8" s="805">
        <v>3</v>
      </c>
      <c r="L8" s="804">
        <v>543</v>
      </c>
      <c r="M8" s="798"/>
      <c r="N8" s="806" t="s">
        <v>421</v>
      </c>
      <c r="O8" s="801" t="s">
        <v>238</v>
      </c>
      <c r="P8" s="801" t="s">
        <v>228</v>
      </c>
      <c r="Q8" s="800" t="s">
        <v>449</v>
      </c>
      <c r="R8" s="798" t="s">
        <v>136</v>
      </c>
      <c r="S8" s="793" t="s">
        <v>453</v>
      </c>
      <c r="T8" s="793">
        <f t="shared" si="0"/>
        <v>1</v>
      </c>
      <c r="U8" s="793">
        <f t="shared" si="1"/>
        <v>2025</v>
      </c>
      <c r="V8" s="793">
        <f t="shared" si="2"/>
        <v>4</v>
      </c>
      <c r="W8" s="802">
        <f>HLOOKUP(T8,'Feeder Count'!$B$1:$M$74,74,FALSE)</f>
        <v>48925</v>
      </c>
      <c r="X8" s="802">
        <f>VLOOKUP(ALL!B8,'Feeder Count'!$A$3:$M$73,(ALL!T8+1),FALSE)</f>
        <v>635</v>
      </c>
      <c r="Y8" s="793">
        <f t="shared" si="3"/>
        <v>4.7244094488188976E-3</v>
      </c>
      <c r="Z8" s="793">
        <f t="shared" si="4"/>
        <v>0.85511811023622042</v>
      </c>
      <c r="AA8" s="803">
        <f t="shared" si="5"/>
        <v>6.1318344404701072E-5</v>
      </c>
      <c r="AB8" s="803">
        <f t="shared" si="6"/>
        <v>1.1098620337250894E-2</v>
      </c>
    </row>
    <row r="9" spans="1:28" ht="31.5" x14ac:dyDescent="0.25">
      <c r="A9" s="800">
        <v>120037297</v>
      </c>
      <c r="B9" s="800" t="s">
        <v>385</v>
      </c>
      <c r="C9" s="795">
        <v>45681</v>
      </c>
      <c r="D9" s="795" t="s">
        <v>94</v>
      </c>
      <c r="E9" s="799">
        <v>0.59166666666666667</v>
      </c>
      <c r="F9" s="799">
        <v>0.73749999999999993</v>
      </c>
      <c r="G9" s="799">
        <v>0.14583333333333326</v>
      </c>
      <c r="H9" s="800"/>
      <c r="I9" s="800"/>
      <c r="J9" s="804">
        <v>210</v>
      </c>
      <c r="K9" s="805">
        <v>54</v>
      </c>
      <c r="L9" s="804">
        <v>11340</v>
      </c>
      <c r="M9" s="798"/>
      <c r="N9" s="806" t="s">
        <v>422</v>
      </c>
      <c r="O9" s="801" t="s">
        <v>237</v>
      </c>
      <c r="P9" s="801" t="s">
        <v>225</v>
      </c>
      <c r="Q9" s="800" t="s">
        <v>226</v>
      </c>
      <c r="R9" s="798" t="s">
        <v>226</v>
      </c>
      <c r="S9" s="793" t="s">
        <v>452</v>
      </c>
      <c r="T9" s="793">
        <f t="shared" si="0"/>
        <v>1</v>
      </c>
      <c r="U9" s="793">
        <f t="shared" si="1"/>
        <v>2025</v>
      </c>
      <c r="V9" s="793">
        <f t="shared" si="2"/>
        <v>6</v>
      </c>
      <c r="W9" s="802">
        <f>HLOOKUP(T9,'Feeder Count'!$B$1:$M$74,74,FALSE)</f>
        <v>48925</v>
      </c>
      <c r="X9" s="802">
        <f>VLOOKUP(ALL!B9,'Feeder Count'!$A$3:$M$73,(ALL!T9+1),FALSE)</f>
        <v>1211</v>
      </c>
      <c r="Y9" s="793">
        <f t="shared" si="3"/>
        <v>4.4591246903385631E-2</v>
      </c>
      <c r="Z9" s="793">
        <f t="shared" si="4"/>
        <v>9.3641618497109835</v>
      </c>
      <c r="AA9" s="803">
        <f t="shared" si="5"/>
        <v>1.1037301992846192E-3</v>
      </c>
      <c r="AB9" s="803">
        <f t="shared" si="6"/>
        <v>0.23178334184977006</v>
      </c>
    </row>
    <row r="10" spans="1:28" ht="47.25" x14ac:dyDescent="0.25">
      <c r="A10" s="800">
        <v>231059892</v>
      </c>
      <c r="B10" s="800" t="s">
        <v>411</v>
      </c>
      <c r="C10" s="795">
        <v>45680</v>
      </c>
      <c r="D10" s="795" t="s">
        <v>94</v>
      </c>
      <c r="E10" s="799">
        <v>0.70138888888888884</v>
      </c>
      <c r="F10" s="799">
        <v>0.74305555555555547</v>
      </c>
      <c r="G10" s="799">
        <v>4.166666666666663E-2</v>
      </c>
      <c r="H10" s="800"/>
      <c r="I10" s="800"/>
      <c r="J10" s="804">
        <v>60</v>
      </c>
      <c r="K10" s="805">
        <v>5</v>
      </c>
      <c r="L10" s="804">
        <v>300</v>
      </c>
      <c r="M10" s="798"/>
      <c r="N10" s="806" t="s">
        <v>423</v>
      </c>
      <c r="O10" s="801" t="s">
        <v>447</v>
      </c>
      <c r="P10" s="801" t="s">
        <v>448</v>
      </c>
      <c r="Q10" s="800" t="s">
        <v>226</v>
      </c>
      <c r="R10" s="798" t="s">
        <v>450</v>
      </c>
      <c r="S10" s="793" t="s">
        <v>453</v>
      </c>
      <c r="T10" s="793">
        <f t="shared" si="0"/>
        <v>1</v>
      </c>
      <c r="U10" s="793">
        <f t="shared" si="1"/>
        <v>2025</v>
      </c>
      <c r="V10" s="793">
        <f t="shared" si="2"/>
        <v>5</v>
      </c>
      <c r="W10" s="802">
        <f>HLOOKUP(T10,'Feeder Count'!$B$1:$M$74,74,FALSE)</f>
        <v>48925</v>
      </c>
      <c r="X10" s="802">
        <f>VLOOKUP(ALL!B10,'Feeder Count'!$A$3:$M$73,(ALL!T10+1),FALSE)</f>
        <v>473</v>
      </c>
      <c r="Y10" s="793">
        <f t="shared" si="3"/>
        <v>1.0570824524312896E-2</v>
      </c>
      <c r="Z10" s="793">
        <f t="shared" si="4"/>
        <v>0.63424947145877375</v>
      </c>
      <c r="AA10" s="803">
        <f t="shared" si="5"/>
        <v>1.0219724067450178E-4</v>
      </c>
      <c r="AB10" s="803">
        <f t="shared" si="6"/>
        <v>6.1318344404701075E-3</v>
      </c>
    </row>
    <row r="11" spans="1:28" ht="31.5" x14ac:dyDescent="0.25">
      <c r="A11" s="800">
        <v>231059796</v>
      </c>
      <c r="B11" s="800" t="s">
        <v>413</v>
      </c>
      <c r="C11" s="795">
        <v>45679</v>
      </c>
      <c r="D11" s="795" t="s">
        <v>94</v>
      </c>
      <c r="E11" s="799">
        <v>0.53125</v>
      </c>
      <c r="F11" s="799">
        <v>0.15625</v>
      </c>
      <c r="G11" s="799">
        <v>0.125</v>
      </c>
      <c r="H11" s="800"/>
      <c r="I11" s="800"/>
      <c r="J11" s="804">
        <v>900</v>
      </c>
      <c r="K11" s="805">
        <v>34</v>
      </c>
      <c r="L11" s="804">
        <v>30600</v>
      </c>
      <c r="M11" s="798"/>
      <c r="N11" s="806" t="s">
        <v>424</v>
      </c>
      <c r="O11" s="801" t="s">
        <v>238</v>
      </c>
      <c r="P11" s="801" t="s">
        <v>228</v>
      </c>
      <c r="Q11" s="800" t="s">
        <v>449</v>
      </c>
      <c r="R11" s="798" t="s">
        <v>136</v>
      </c>
      <c r="S11" s="793" t="s">
        <v>453</v>
      </c>
      <c r="T11" s="793">
        <f t="shared" si="0"/>
        <v>1</v>
      </c>
      <c r="U11" s="793">
        <f t="shared" si="1"/>
        <v>2025</v>
      </c>
      <c r="V11" s="793">
        <f t="shared" si="2"/>
        <v>4</v>
      </c>
      <c r="W11" s="802">
        <f>HLOOKUP(T11,'Feeder Count'!$B$1:$M$74,74,FALSE)</f>
        <v>48925</v>
      </c>
      <c r="X11" s="802">
        <f>VLOOKUP(ALL!B11,'Feeder Count'!$A$3:$M$73,(ALL!T11+1),FALSE)</f>
        <v>2312</v>
      </c>
      <c r="Y11" s="793">
        <f t="shared" si="3"/>
        <v>1.4705882352941176E-2</v>
      </c>
      <c r="Z11" s="793">
        <f t="shared" si="4"/>
        <v>13.235294117647058</v>
      </c>
      <c r="AA11" s="803">
        <f t="shared" si="5"/>
        <v>6.949412365866122E-4</v>
      </c>
      <c r="AB11" s="803">
        <f t="shared" si="6"/>
        <v>0.62544711292795097</v>
      </c>
    </row>
    <row r="12" spans="1:28" ht="31.5" x14ac:dyDescent="0.25">
      <c r="A12" s="800">
        <v>231059788</v>
      </c>
      <c r="B12" s="800" t="s">
        <v>408</v>
      </c>
      <c r="C12" s="795">
        <v>45679</v>
      </c>
      <c r="D12" s="795" t="s">
        <v>94</v>
      </c>
      <c r="E12" s="799">
        <v>0.4548611111111111</v>
      </c>
      <c r="F12" s="799">
        <v>0.74583333333333324</v>
      </c>
      <c r="G12" s="799">
        <v>0.29097222222222213</v>
      </c>
      <c r="H12" s="800"/>
      <c r="I12" s="800"/>
      <c r="J12" s="804">
        <v>419</v>
      </c>
      <c r="K12" s="805">
        <v>64</v>
      </c>
      <c r="L12" s="804">
        <v>26815.8</v>
      </c>
      <c r="M12" s="798"/>
      <c r="N12" s="806" t="s">
        <v>425</v>
      </c>
      <c r="O12" s="801" t="s">
        <v>238</v>
      </c>
      <c r="P12" s="801" t="s">
        <v>228</v>
      </c>
      <c r="Q12" s="800" t="s">
        <v>449</v>
      </c>
      <c r="R12" s="798" t="s">
        <v>136</v>
      </c>
      <c r="S12" s="793" t="s">
        <v>453</v>
      </c>
      <c r="T12" s="793">
        <f t="shared" si="0"/>
        <v>1</v>
      </c>
      <c r="U12" s="793">
        <f t="shared" si="1"/>
        <v>2025</v>
      </c>
      <c r="V12" s="793">
        <f t="shared" si="2"/>
        <v>4</v>
      </c>
      <c r="W12" s="802">
        <f>HLOOKUP(T12,'Feeder Count'!$B$1:$M$74,74,FALSE)</f>
        <v>48925</v>
      </c>
      <c r="X12" s="802">
        <f>VLOOKUP(ALL!B12,'Feeder Count'!$A$3:$M$73,(ALL!T12+1),FALSE)</f>
        <v>635</v>
      </c>
      <c r="Y12" s="793">
        <f t="shared" si="3"/>
        <v>0.10078740157480315</v>
      </c>
      <c r="Z12" s="793">
        <f t="shared" si="4"/>
        <v>42.229606299212598</v>
      </c>
      <c r="AA12" s="803">
        <f t="shared" si="5"/>
        <v>1.3081246806336229E-3</v>
      </c>
      <c r="AB12" s="803">
        <f t="shared" si="6"/>
        <v>0.54810015329586104</v>
      </c>
    </row>
    <row r="13" spans="1:28" ht="31.5" x14ac:dyDescent="0.25">
      <c r="A13" s="800">
        <v>120037222</v>
      </c>
      <c r="B13" s="800" t="s">
        <v>384</v>
      </c>
      <c r="C13" s="795">
        <v>45678</v>
      </c>
      <c r="D13" s="795" t="s">
        <v>94</v>
      </c>
      <c r="E13" s="799">
        <v>0.56388888888888888</v>
      </c>
      <c r="F13" s="799">
        <v>0.65416666666666667</v>
      </c>
      <c r="G13" s="799">
        <v>9.027777777777779E-2</v>
      </c>
      <c r="H13" s="800"/>
      <c r="I13" s="800"/>
      <c r="J13" s="804">
        <v>130</v>
      </c>
      <c r="K13" s="805">
        <v>50</v>
      </c>
      <c r="L13" s="804">
        <v>6499.8</v>
      </c>
      <c r="M13" s="798"/>
      <c r="N13" s="806" t="s">
        <v>426</v>
      </c>
      <c r="O13" s="801" t="s">
        <v>235</v>
      </c>
      <c r="P13" s="801" t="s">
        <v>220</v>
      </c>
      <c r="Q13" s="800" t="s">
        <v>449</v>
      </c>
      <c r="R13" s="798" t="s">
        <v>226</v>
      </c>
      <c r="S13" s="793" t="s">
        <v>452</v>
      </c>
      <c r="T13" s="793">
        <f t="shared" si="0"/>
        <v>1</v>
      </c>
      <c r="U13" s="793">
        <f t="shared" si="1"/>
        <v>2025</v>
      </c>
      <c r="V13" s="793">
        <f t="shared" si="2"/>
        <v>3</v>
      </c>
      <c r="W13" s="802">
        <f>HLOOKUP(T13,'Feeder Count'!$B$1:$M$74,74,FALSE)</f>
        <v>48925</v>
      </c>
      <c r="X13" s="802">
        <f>VLOOKUP(ALL!B13,'Feeder Count'!$A$3:$M$73,(ALL!T13+1),FALSE)</f>
        <v>745</v>
      </c>
      <c r="Y13" s="793">
        <f t="shared" si="3"/>
        <v>6.7114093959731544E-2</v>
      </c>
      <c r="Z13" s="793">
        <f t="shared" si="4"/>
        <v>8.7245637583892623</v>
      </c>
      <c r="AA13" s="803">
        <f t="shared" si="5"/>
        <v>1.021972406745018E-3</v>
      </c>
      <c r="AB13" s="803">
        <f t="shared" si="6"/>
        <v>0.13285232498722535</v>
      </c>
    </row>
    <row r="14" spans="1:28" ht="31.5" x14ac:dyDescent="0.25">
      <c r="A14" s="800">
        <v>231059622</v>
      </c>
      <c r="B14" s="800" t="s">
        <v>405</v>
      </c>
      <c r="C14" s="795">
        <v>45677</v>
      </c>
      <c r="D14" s="795" t="s">
        <v>94</v>
      </c>
      <c r="E14" s="799">
        <v>0.48125000000000001</v>
      </c>
      <c r="F14" s="799">
        <v>0.67013888888888884</v>
      </c>
      <c r="G14" s="799">
        <v>0.18888888888888883</v>
      </c>
      <c r="H14" s="800"/>
      <c r="I14" s="800"/>
      <c r="J14" s="804">
        <v>272</v>
      </c>
      <c r="K14" s="805">
        <v>6</v>
      </c>
      <c r="L14" s="804">
        <v>1632</v>
      </c>
      <c r="M14" s="798"/>
      <c r="N14" s="806" t="s">
        <v>427</v>
      </c>
      <c r="O14" s="801" t="s">
        <v>238</v>
      </c>
      <c r="P14" s="801" t="s">
        <v>228</v>
      </c>
      <c r="Q14" s="800" t="s">
        <v>449</v>
      </c>
      <c r="R14" s="798" t="s">
        <v>136</v>
      </c>
      <c r="S14" s="793" t="s">
        <v>453</v>
      </c>
      <c r="T14" s="793">
        <f t="shared" si="0"/>
        <v>1</v>
      </c>
      <c r="U14" s="793">
        <f t="shared" si="1"/>
        <v>2025</v>
      </c>
      <c r="V14" s="793">
        <f t="shared" si="2"/>
        <v>2</v>
      </c>
      <c r="W14" s="802">
        <f>HLOOKUP(T14,'Feeder Count'!$B$1:$M$74,74,FALSE)</f>
        <v>48925</v>
      </c>
      <c r="X14" s="802">
        <f>VLOOKUP(ALL!B14,'Feeder Count'!$A$3:$M$73,(ALL!T14+1),FALSE)</f>
        <v>3580</v>
      </c>
      <c r="Y14" s="793">
        <f t="shared" si="3"/>
        <v>1.6759776536312849E-3</v>
      </c>
      <c r="Z14" s="793">
        <f t="shared" si="4"/>
        <v>0.45586592178770952</v>
      </c>
      <c r="AA14" s="803">
        <f t="shared" si="5"/>
        <v>1.2263668880940214E-4</v>
      </c>
      <c r="AB14" s="803">
        <f t="shared" si="6"/>
        <v>3.3357179356157382E-2</v>
      </c>
    </row>
    <row r="15" spans="1:28" ht="31.5" x14ac:dyDescent="0.25">
      <c r="A15" s="800">
        <v>231059562</v>
      </c>
      <c r="B15" s="800" t="s">
        <v>403</v>
      </c>
      <c r="C15" s="795">
        <v>45677</v>
      </c>
      <c r="D15" s="795" t="s">
        <v>94</v>
      </c>
      <c r="E15" s="799">
        <v>0.22916666666666666</v>
      </c>
      <c r="F15" s="799">
        <v>0.29166666666666669</v>
      </c>
      <c r="G15" s="799">
        <v>6.2500000000000028E-2</v>
      </c>
      <c r="H15" s="800"/>
      <c r="I15" s="800"/>
      <c r="J15" s="804">
        <v>90</v>
      </c>
      <c r="K15" s="805">
        <v>9</v>
      </c>
      <c r="L15" s="804">
        <v>810</v>
      </c>
      <c r="M15" s="798"/>
      <c r="N15" s="806" t="s">
        <v>428</v>
      </c>
      <c r="O15" s="801" t="s">
        <v>238</v>
      </c>
      <c r="P15" s="801" t="s">
        <v>228</v>
      </c>
      <c r="Q15" s="800" t="s">
        <v>449</v>
      </c>
      <c r="R15" s="798" t="s">
        <v>136</v>
      </c>
      <c r="S15" s="793" t="s">
        <v>453</v>
      </c>
      <c r="T15" s="793">
        <f t="shared" si="0"/>
        <v>1</v>
      </c>
      <c r="U15" s="793">
        <f t="shared" si="1"/>
        <v>2025</v>
      </c>
      <c r="V15" s="793">
        <f t="shared" si="2"/>
        <v>2</v>
      </c>
      <c r="W15" s="802">
        <f>HLOOKUP(T15,'Feeder Count'!$B$1:$M$74,74,FALSE)</f>
        <v>48925</v>
      </c>
      <c r="X15" s="802">
        <f>VLOOKUP(ALL!B15,'Feeder Count'!$A$3:$M$73,(ALL!T15+1),FALSE)</f>
        <v>2391</v>
      </c>
      <c r="Y15" s="793">
        <f t="shared" si="3"/>
        <v>3.7641154328732747E-3</v>
      </c>
      <c r="Z15" s="793">
        <f t="shared" si="4"/>
        <v>0.33877038895859474</v>
      </c>
      <c r="AA15" s="803">
        <f t="shared" si="5"/>
        <v>1.8395503321410323E-4</v>
      </c>
      <c r="AB15" s="803">
        <f t="shared" si="6"/>
        <v>1.655595298926929E-2</v>
      </c>
    </row>
    <row r="16" spans="1:28" ht="31.5" x14ac:dyDescent="0.25">
      <c r="A16" s="800">
        <v>120036952</v>
      </c>
      <c r="B16" s="800" t="s">
        <v>384</v>
      </c>
      <c r="C16" s="795">
        <v>45674</v>
      </c>
      <c r="D16" s="795" t="s">
        <v>94</v>
      </c>
      <c r="E16" s="799">
        <v>8.3333333333333329E-2</v>
      </c>
      <c r="F16" s="799">
        <v>0.20833333333333334</v>
      </c>
      <c r="G16" s="799">
        <v>0.125</v>
      </c>
      <c r="H16" s="800"/>
      <c r="I16" s="800"/>
      <c r="J16" s="804">
        <v>180</v>
      </c>
      <c r="K16" s="805">
        <v>1</v>
      </c>
      <c r="L16" s="804">
        <v>180</v>
      </c>
      <c r="M16" s="798"/>
      <c r="N16" s="806" t="s">
        <v>429</v>
      </c>
      <c r="O16" s="801" t="s">
        <v>237</v>
      </c>
      <c r="P16" s="801" t="s">
        <v>231</v>
      </c>
      <c r="Q16" s="800" t="s">
        <v>449</v>
      </c>
      <c r="R16" s="798" t="s">
        <v>226</v>
      </c>
      <c r="S16" s="793" t="s">
        <v>452</v>
      </c>
      <c r="T16" s="793">
        <f t="shared" si="0"/>
        <v>1</v>
      </c>
      <c r="U16" s="793">
        <f t="shared" si="1"/>
        <v>2025</v>
      </c>
      <c r="V16" s="793">
        <f t="shared" si="2"/>
        <v>6</v>
      </c>
      <c r="W16" s="802">
        <f>HLOOKUP(T16,'Feeder Count'!$B$1:$M$74,74,FALSE)</f>
        <v>48925</v>
      </c>
      <c r="X16" s="802">
        <f>VLOOKUP(ALL!B16,'Feeder Count'!$A$3:$M$73,(ALL!T16+1),FALSE)</f>
        <v>745</v>
      </c>
      <c r="Y16" s="793">
        <f t="shared" si="3"/>
        <v>1.3422818791946308E-3</v>
      </c>
      <c r="Z16" s="793">
        <f t="shared" si="4"/>
        <v>0.24161073825503357</v>
      </c>
      <c r="AA16" s="803">
        <f t="shared" si="5"/>
        <v>2.0439448134900359E-5</v>
      </c>
      <c r="AB16" s="803">
        <f t="shared" si="6"/>
        <v>3.6791006642820645E-3</v>
      </c>
    </row>
    <row r="17" spans="1:28" ht="31.5" x14ac:dyDescent="0.25">
      <c r="A17" s="800">
        <v>231059359</v>
      </c>
      <c r="B17" s="800" t="s">
        <v>404</v>
      </c>
      <c r="C17" s="795">
        <v>45673</v>
      </c>
      <c r="D17" s="795" t="s">
        <v>94</v>
      </c>
      <c r="E17" s="799">
        <v>0.82668981481481474</v>
      </c>
      <c r="F17" s="799">
        <v>0.83680555555555547</v>
      </c>
      <c r="G17" s="799">
        <v>1.0115740740740731E-2</v>
      </c>
      <c r="H17" s="800"/>
      <c r="I17" s="800"/>
      <c r="J17" s="804">
        <v>14.58</v>
      </c>
      <c r="K17" s="805">
        <v>29</v>
      </c>
      <c r="L17" s="804">
        <v>422.4</v>
      </c>
      <c r="M17" s="798"/>
      <c r="N17" s="806" t="s">
        <v>430</v>
      </c>
      <c r="O17" s="801" t="s">
        <v>447</v>
      </c>
      <c r="P17" s="801" t="s">
        <v>448</v>
      </c>
      <c r="Q17" s="800" t="s">
        <v>449</v>
      </c>
      <c r="R17" s="798" t="s">
        <v>450</v>
      </c>
      <c r="S17" s="793" t="s">
        <v>453</v>
      </c>
      <c r="T17" s="793">
        <f t="shared" si="0"/>
        <v>1</v>
      </c>
      <c r="U17" s="793">
        <f t="shared" si="1"/>
        <v>2025</v>
      </c>
      <c r="V17" s="793">
        <f t="shared" si="2"/>
        <v>5</v>
      </c>
      <c r="W17" s="802">
        <f>HLOOKUP(T17,'Feeder Count'!$B$1:$M$74,74,FALSE)</f>
        <v>48925</v>
      </c>
      <c r="X17" s="802">
        <f>VLOOKUP(ALL!B17,'Feeder Count'!$A$3:$M$73,(ALL!T17+1),FALSE)</f>
        <v>3837</v>
      </c>
      <c r="Y17" s="793">
        <f t="shared" si="3"/>
        <v>7.5579880114672923E-3</v>
      </c>
      <c r="Z17" s="793">
        <f t="shared" si="4"/>
        <v>0.11008600469116496</v>
      </c>
      <c r="AA17" s="803">
        <f t="shared" si="5"/>
        <v>5.9274399591211033E-4</v>
      </c>
      <c r="AB17" s="803">
        <f t="shared" si="6"/>
        <v>8.6336228921819105E-3</v>
      </c>
    </row>
    <row r="18" spans="1:28" ht="47.25" x14ac:dyDescent="0.25">
      <c r="A18" s="800">
        <v>120036939</v>
      </c>
      <c r="B18" s="800" t="s">
        <v>412</v>
      </c>
      <c r="C18" s="795">
        <v>45673</v>
      </c>
      <c r="D18" s="795" t="s">
        <v>94</v>
      </c>
      <c r="E18" s="799">
        <v>0.59653935185185192</v>
      </c>
      <c r="F18" s="799">
        <v>0.67837962962962972</v>
      </c>
      <c r="G18" s="799">
        <v>8.1840277777777803E-2</v>
      </c>
      <c r="H18" s="800"/>
      <c r="I18" s="800"/>
      <c r="J18" s="804">
        <v>117.85</v>
      </c>
      <c r="K18" s="805">
        <v>1</v>
      </c>
      <c r="L18" s="804">
        <v>117.6</v>
      </c>
      <c r="M18" s="798"/>
      <c r="N18" s="806" t="s">
        <v>431</v>
      </c>
      <c r="O18" s="801" t="s">
        <v>237</v>
      </c>
      <c r="P18" s="801" t="s">
        <v>222</v>
      </c>
      <c r="Q18" s="800" t="s">
        <v>449</v>
      </c>
      <c r="R18" s="798" t="s">
        <v>226</v>
      </c>
      <c r="S18" s="793" t="s">
        <v>453</v>
      </c>
      <c r="T18" s="793">
        <f t="shared" si="0"/>
        <v>1</v>
      </c>
      <c r="U18" s="793">
        <f t="shared" si="1"/>
        <v>2025</v>
      </c>
      <c r="V18" s="793">
        <f t="shared" si="2"/>
        <v>5</v>
      </c>
      <c r="W18" s="802">
        <f>HLOOKUP(T18,'Feeder Count'!$B$1:$M$74,74,FALSE)</f>
        <v>48925</v>
      </c>
      <c r="X18" s="802">
        <f>VLOOKUP(ALL!B18,'Feeder Count'!$A$3:$M$73,(ALL!T18+1),FALSE)</f>
        <v>2521</v>
      </c>
      <c r="Y18" s="793">
        <f t="shared" si="3"/>
        <v>3.9666798889329631E-4</v>
      </c>
      <c r="Z18" s="793">
        <f t="shared" si="4"/>
        <v>4.6648155493851644E-2</v>
      </c>
      <c r="AA18" s="803">
        <f t="shared" si="5"/>
        <v>2.0439448134900359E-5</v>
      </c>
      <c r="AB18" s="803">
        <f t="shared" si="6"/>
        <v>2.4036791006642817E-3</v>
      </c>
    </row>
    <row r="19" spans="1:28" ht="31.5" x14ac:dyDescent="0.25">
      <c r="A19" s="800">
        <v>232004963</v>
      </c>
      <c r="B19" s="800" t="s">
        <v>404</v>
      </c>
      <c r="C19" s="795">
        <v>45672</v>
      </c>
      <c r="D19" s="795" t="s">
        <v>94</v>
      </c>
      <c r="E19" s="799">
        <v>0.50972222222222219</v>
      </c>
      <c r="F19" s="799">
        <v>0.66180555555555554</v>
      </c>
      <c r="G19" s="799">
        <v>0.15208333333333335</v>
      </c>
      <c r="H19" s="800"/>
      <c r="I19" s="800"/>
      <c r="J19" s="804">
        <v>219</v>
      </c>
      <c r="K19" s="805">
        <v>8</v>
      </c>
      <c r="L19" s="804">
        <v>1752</v>
      </c>
      <c r="M19" s="798"/>
      <c r="N19" s="806" t="s">
        <v>432</v>
      </c>
      <c r="O19" s="801" t="s">
        <v>238</v>
      </c>
      <c r="P19" s="801" t="s">
        <v>228</v>
      </c>
      <c r="Q19" s="800" t="s">
        <v>449</v>
      </c>
      <c r="R19" s="798" t="s">
        <v>136</v>
      </c>
      <c r="S19" s="793" t="s">
        <v>453</v>
      </c>
      <c r="T19" s="793">
        <f t="shared" ref="T19:T75" si="7">MONTH(C19)</f>
        <v>1</v>
      </c>
      <c r="U19" s="793">
        <f t="shared" ref="U19:U75" si="8">YEAR(C19)</f>
        <v>2025</v>
      </c>
      <c r="V19" s="793">
        <f t="shared" ref="V19:V75" si="9">WEEKDAY(C19)</f>
        <v>4</v>
      </c>
      <c r="W19" s="802">
        <f>HLOOKUP(T19,'Feeder Count'!$B$1:$M$74,74,FALSE)</f>
        <v>48925</v>
      </c>
      <c r="X19" s="802">
        <f>VLOOKUP(ALL!B19,'Feeder Count'!$A$3:$M$73,(ALL!T19+1),FALSE)</f>
        <v>3837</v>
      </c>
      <c r="Y19" s="793">
        <f t="shared" ref="Y19:Y75" si="10">K19/X19</f>
        <v>2.0849622100599426E-3</v>
      </c>
      <c r="Z19" s="793">
        <f t="shared" ref="Z19:Z75" si="11">L19/X19</f>
        <v>0.45660672400312746</v>
      </c>
      <c r="AA19" s="803">
        <f t="shared" ref="AA19:AA75" si="12">K19/W19</f>
        <v>1.6351558507920287E-4</v>
      </c>
      <c r="AB19" s="803">
        <f t="shared" ref="AB19:AB75" si="13">L19/W19</f>
        <v>3.5809913132345425E-2</v>
      </c>
    </row>
    <row r="20" spans="1:28" ht="31.5" x14ac:dyDescent="0.25">
      <c r="A20" s="800">
        <v>232004964</v>
      </c>
      <c r="B20" s="800" t="s">
        <v>404</v>
      </c>
      <c r="C20" s="795">
        <v>45672</v>
      </c>
      <c r="D20" s="795" t="s">
        <v>94</v>
      </c>
      <c r="E20" s="799">
        <v>0.50972222222222219</v>
      </c>
      <c r="F20" s="799">
        <v>0.66180555555555554</v>
      </c>
      <c r="G20" s="799">
        <v>0.15208333333333335</v>
      </c>
      <c r="H20" s="800"/>
      <c r="I20" s="800"/>
      <c r="J20" s="804">
        <v>219</v>
      </c>
      <c r="K20" s="805">
        <v>14</v>
      </c>
      <c r="L20" s="804">
        <v>3066</v>
      </c>
      <c r="M20" s="798"/>
      <c r="N20" s="806" t="s">
        <v>433</v>
      </c>
      <c r="O20" s="801" t="s">
        <v>238</v>
      </c>
      <c r="P20" s="801" t="s">
        <v>228</v>
      </c>
      <c r="Q20" s="800" t="s">
        <v>449</v>
      </c>
      <c r="R20" s="798" t="s">
        <v>136</v>
      </c>
      <c r="S20" s="793" t="s">
        <v>453</v>
      </c>
      <c r="T20" s="793">
        <f t="shared" si="7"/>
        <v>1</v>
      </c>
      <c r="U20" s="793">
        <f t="shared" si="8"/>
        <v>2025</v>
      </c>
      <c r="V20" s="793">
        <f t="shared" si="9"/>
        <v>4</v>
      </c>
      <c r="W20" s="802">
        <f>HLOOKUP(T20,'Feeder Count'!$B$1:$M$74,74,FALSE)</f>
        <v>48925</v>
      </c>
      <c r="X20" s="802">
        <f>VLOOKUP(ALL!B20,'Feeder Count'!$A$3:$M$73,(ALL!T20+1),FALSE)</f>
        <v>3837</v>
      </c>
      <c r="Y20" s="793">
        <f t="shared" si="10"/>
        <v>3.6486838676048996E-3</v>
      </c>
      <c r="Z20" s="793">
        <f t="shared" si="11"/>
        <v>0.79906176700547304</v>
      </c>
      <c r="AA20" s="803">
        <f t="shared" si="12"/>
        <v>2.8615227388860501E-4</v>
      </c>
      <c r="AB20" s="803">
        <f t="shared" si="13"/>
        <v>6.266734798160449E-2</v>
      </c>
    </row>
    <row r="21" spans="1:28" ht="31.5" x14ac:dyDescent="0.25">
      <c r="A21" s="800">
        <v>232004957</v>
      </c>
      <c r="B21" s="800" t="s">
        <v>404</v>
      </c>
      <c r="C21" s="795">
        <v>45672</v>
      </c>
      <c r="D21" s="795" t="s">
        <v>94</v>
      </c>
      <c r="E21" s="799">
        <v>0.5</v>
      </c>
      <c r="F21" s="799">
        <v>0.625</v>
      </c>
      <c r="G21" s="799">
        <v>0.125</v>
      </c>
      <c r="H21" s="800"/>
      <c r="I21" s="800"/>
      <c r="J21" s="804">
        <v>180</v>
      </c>
      <c r="K21" s="805">
        <v>1</v>
      </c>
      <c r="L21" s="804">
        <v>180</v>
      </c>
      <c r="M21" s="798"/>
      <c r="N21" s="806" t="s">
        <v>434</v>
      </c>
      <c r="O21" s="801" t="s">
        <v>238</v>
      </c>
      <c r="P21" s="801" t="s">
        <v>228</v>
      </c>
      <c r="Q21" s="800" t="s">
        <v>449</v>
      </c>
      <c r="R21" s="798" t="s">
        <v>136</v>
      </c>
      <c r="S21" s="793" t="s">
        <v>453</v>
      </c>
      <c r="T21" s="793">
        <f t="shared" si="7"/>
        <v>1</v>
      </c>
      <c r="U21" s="793">
        <f t="shared" si="8"/>
        <v>2025</v>
      </c>
      <c r="V21" s="793">
        <f t="shared" si="9"/>
        <v>4</v>
      </c>
      <c r="W21" s="802">
        <f>HLOOKUP(T21,'Feeder Count'!$B$1:$M$74,74,FALSE)</f>
        <v>48925</v>
      </c>
      <c r="X21" s="802">
        <f>VLOOKUP(ALL!B21,'Feeder Count'!$A$3:$M$73,(ALL!T21+1),FALSE)</f>
        <v>3837</v>
      </c>
      <c r="Y21" s="793">
        <f t="shared" si="10"/>
        <v>2.6062027625749283E-4</v>
      </c>
      <c r="Z21" s="793">
        <f t="shared" si="11"/>
        <v>4.691164972634871E-2</v>
      </c>
      <c r="AA21" s="803">
        <f t="shared" si="12"/>
        <v>2.0439448134900359E-5</v>
      </c>
      <c r="AB21" s="803">
        <f t="shared" si="13"/>
        <v>3.6791006642820645E-3</v>
      </c>
    </row>
    <row r="22" spans="1:28" ht="31.5" x14ac:dyDescent="0.25">
      <c r="A22" s="800">
        <v>232004954</v>
      </c>
      <c r="B22" s="800" t="s">
        <v>406</v>
      </c>
      <c r="C22" s="795">
        <v>45672</v>
      </c>
      <c r="D22" s="795" t="s">
        <v>94</v>
      </c>
      <c r="E22" s="799">
        <v>0.49236111111111108</v>
      </c>
      <c r="F22" s="799">
        <v>0.73263888888888884</v>
      </c>
      <c r="G22" s="799">
        <v>0.24027777777777776</v>
      </c>
      <c r="H22" s="800"/>
      <c r="I22" s="800"/>
      <c r="J22" s="804">
        <v>346</v>
      </c>
      <c r="K22" s="805">
        <v>27</v>
      </c>
      <c r="L22" s="804">
        <v>9342</v>
      </c>
      <c r="M22" s="798"/>
      <c r="N22" s="806" t="s">
        <v>435</v>
      </c>
      <c r="O22" s="801" t="s">
        <v>238</v>
      </c>
      <c r="P22" s="801" t="s">
        <v>228</v>
      </c>
      <c r="Q22" s="800" t="s">
        <v>449</v>
      </c>
      <c r="R22" s="798" t="s">
        <v>136</v>
      </c>
      <c r="S22" s="793" t="s">
        <v>453</v>
      </c>
      <c r="T22" s="793">
        <f t="shared" si="7"/>
        <v>1</v>
      </c>
      <c r="U22" s="793">
        <f t="shared" si="8"/>
        <v>2025</v>
      </c>
      <c r="V22" s="793">
        <f t="shared" si="9"/>
        <v>4</v>
      </c>
      <c r="W22" s="802">
        <f>HLOOKUP(T22,'Feeder Count'!$B$1:$M$74,74,FALSE)</f>
        <v>48925</v>
      </c>
      <c r="X22" s="802">
        <f>VLOOKUP(ALL!B22,'Feeder Count'!$A$3:$M$73,(ALL!T22+1),FALSE)</f>
        <v>4051</v>
      </c>
      <c r="Y22" s="793">
        <f t="shared" si="10"/>
        <v>6.6650209824734635E-3</v>
      </c>
      <c r="Z22" s="793">
        <f t="shared" si="11"/>
        <v>2.3060972599358185</v>
      </c>
      <c r="AA22" s="803">
        <f t="shared" si="12"/>
        <v>5.5186509964230961E-4</v>
      </c>
      <c r="AB22" s="803">
        <f t="shared" si="13"/>
        <v>0.19094532447623913</v>
      </c>
    </row>
    <row r="23" spans="1:28" ht="31.5" x14ac:dyDescent="0.25">
      <c r="A23" s="800">
        <v>231058882</v>
      </c>
      <c r="B23" s="800" t="s">
        <v>406</v>
      </c>
      <c r="C23" s="795">
        <v>45666</v>
      </c>
      <c r="D23" s="795" t="s">
        <v>94</v>
      </c>
      <c r="E23" s="799">
        <v>0.4826388888888889</v>
      </c>
      <c r="F23" s="799">
        <v>0.72569444444444453</v>
      </c>
      <c r="G23" s="799">
        <v>0.24305555555555564</v>
      </c>
      <c r="H23" s="800"/>
      <c r="I23" s="800"/>
      <c r="J23" s="804">
        <v>350</v>
      </c>
      <c r="K23" s="805">
        <v>102</v>
      </c>
      <c r="L23" s="804">
        <v>35700</v>
      </c>
      <c r="M23" s="798"/>
      <c r="N23" s="806" t="s">
        <v>436</v>
      </c>
      <c r="O23" s="801" t="s">
        <v>238</v>
      </c>
      <c r="P23" s="801" t="s">
        <v>228</v>
      </c>
      <c r="Q23" s="800" t="s">
        <v>449</v>
      </c>
      <c r="R23" s="798" t="s">
        <v>136</v>
      </c>
      <c r="S23" s="793" t="s">
        <v>453</v>
      </c>
      <c r="T23" s="793">
        <f t="shared" si="7"/>
        <v>1</v>
      </c>
      <c r="U23" s="793">
        <f t="shared" si="8"/>
        <v>2025</v>
      </c>
      <c r="V23" s="793">
        <f t="shared" si="9"/>
        <v>5</v>
      </c>
      <c r="W23" s="802">
        <f>HLOOKUP(T23,'Feeder Count'!$B$1:$M$74,74,FALSE)</f>
        <v>48925</v>
      </c>
      <c r="X23" s="802">
        <f>VLOOKUP(ALL!B23,'Feeder Count'!$A$3:$M$73,(ALL!T23+1),FALSE)</f>
        <v>4051</v>
      </c>
      <c r="Y23" s="793">
        <f t="shared" si="10"/>
        <v>2.517896815601086E-2</v>
      </c>
      <c r="Z23" s="793">
        <f t="shared" si="11"/>
        <v>8.8126388546038008</v>
      </c>
      <c r="AA23" s="803">
        <f t="shared" si="12"/>
        <v>2.0848237097598364E-3</v>
      </c>
      <c r="AB23" s="803">
        <f t="shared" si="13"/>
        <v>0.72968829841594274</v>
      </c>
    </row>
    <row r="24" spans="1:28" ht="31.5" x14ac:dyDescent="0.25">
      <c r="A24" s="800">
        <v>120036474</v>
      </c>
      <c r="B24" s="800" t="s">
        <v>395</v>
      </c>
      <c r="C24" s="795">
        <v>45665</v>
      </c>
      <c r="D24" s="795" t="s">
        <v>94</v>
      </c>
      <c r="E24" s="799">
        <v>0.60781249999999998</v>
      </c>
      <c r="F24" s="799">
        <v>0.6875</v>
      </c>
      <c r="G24" s="799">
        <v>7.9687500000000022E-2</v>
      </c>
      <c r="H24" s="800"/>
      <c r="I24" s="800"/>
      <c r="J24" s="804">
        <v>114.75</v>
      </c>
      <c r="K24" s="805">
        <v>1</v>
      </c>
      <c r="L24" s="804">
        <v>114.6</v>
      </c>
      <c r="M24" s="798"/>
      <c r="N24" s="806" t="s">
        <v>437</v>
      </c>
      <c r="O24" s="801" t="s">
        <v>237</v>
      </c>
      <c r="P24" s="801" t="s">
        <v>233</v>
      </c>
      <c r="Q24" s="800" t="s">
        <v>449</v>
      </c>
      <c r="R24" s="798" t="s">
        <v>226</v>
      </c>
      <c r="S24" s="793" t="s">
        <v>452</v>
      </c>
      <c r="T24" s="793">
        <f t="shared" si="7"/>
        <v>1</v>
      </c>
      <c r="U24" s="793">
        <f t="shared" si="8"/>
        <v>2025</v>
      </c>
      <c r="V24" s="793">
        <f t="shared" si="9"/>
        <v>4</v>
      </c>
      <c r="W24" s="802">
        <f>HLOOKUP(T24,'Feeder Count'!$B$1:$M$74,74,FALSE)</f>
        <v>48925</v>
      </c>
      <c r="X24" s="802">
        <f>VLOOKUP(ALL!B24,'Feeder Count'!$A$3:$M$73,(ALL!T24+1),FALSE)</f>
        <v>3185</v>
      </c>
      <c r="Y24" s="793">
        <f t="shared" si="10"/>
        <v>3.1397174254317112E-4</v>
      </c>
      <c r="Z24" s="793">
        <f t="shared" si="11"/>
        <v>3.5981161695447406E-2</v>
      </c>
      <c r="AA24" s="803">
        <f t="shared" si="12"/>
        <v>2.0439448134900359E-5</v>
      </c>
      <c r="AB24" s="803">
        <f t="shared" si="13"/>
        <v>2.3423607562595809E-3</v>
      </c>
    </row>
    <row r="25" spans="1:28" ht="47.25" x14ac:dyDescent="0.25">
      <c r="A25" s="800">
        <v>120036438</v>
      </c>
      <c r="B25" s="800" t="s">
        <v>412</v>
      </c>
      <c r="C25" s="795">
        <v>45664</v>
      </c>
      <c r="D25" s="795" t="s">
        <v>94</v>
      </c>
      <c r="E25" s="799">
        <v>0.86458333333333337</v>
      </c>
      <c r="F25" s="799">
        <v>0.99305555555555547</v>
      </c>
      <c r="G25" s="799">
        <v>0.1284722222222221</v>
      </c>
      <c r="H25" s="800"/>
      <c r="I25" s="800"/>
      <c r="J25" s="804">
        <v>185</v>
      </c>
      <c r="K25" s="805">
        <v>3</v>
      </c>
      <c r="L25" s="804">
        <v>555</v>
      </c>
      <c r="M25" s="798"/>
      <c r="N25" s="806" t="s">
        <v>438</v>
      </c>
      <c r="O25" s="801" t="s">
        <v>237</v>
      </c>
      <c r="P25" s="801" t="s">
        <v>233</v>
      </c>
      <c r="Q25" s="800" t="s">
        <v>449</v>
      </c>
      <c r="R25" s="798" t="s">
        <v>226</v>
      </c>
      <c r="S25" s="793" t="s">
        <v>453</v>
      </c>
      <c r="T25" s="793">
        <f t="shared" si="7"/>
        <v>1</v>
      </c>
      <c r="U25" s="793">
        <f t="shared" si="8"/>
        <v>2025</v>
      </c>
      <c r="V25" s="793">
        <f t="shared" si="9"/>
        <v>3</v>
      </c>
      <c r="W25" s="802">
        <f>HLOOKUP(T25,'Feeder Count'!$B$1:$M$74,74,FALSE)</f>
        <v>48925</v>
      </c>
      <c r="X25" s="802">
        <f>VLOOKUP(ALL!B25,'Feeder Count'!$A$3:$M$73,(ALL!T25+1),FALSE)</f>
        <v>2521</v>
      </c>
      <c r="Y25" s="793">
        <f t="shared" si="10"/>
        <v>1.1900039666798889E-3</v>
      </c>
      <c r="Z25" s="793">
        <f t="shared" si="11"/>
        <v>0.22015073383577946</v>
      </c>
      <c r="AA25" s="803">
        <f t="shared" si="12"/>
        <v>6.1318344404701072E-5</v>
      </c>
      <c r="AB25" s="803">
        <f t="shared" si="13"/>
        <v>1.1343893714869699E-2</v>
      </c>
    </row>
    <row r="26" spans="1:28" ht="31.5" x14ac:dyDescent="0.25">
      <c r="A26" s="800">
        <v>231058702</v>
      </c>
      <c r="B26" s="800" t="s">
        <v>381</v>
      </c>
      <c r="C26" s="795">
        <v>45664</v>
      </c>
      <c r="D26" s="795" t="s">
        <v>94</v>
      </c>
      <c r="E26" s="799">
        <v>0.66666666666666663</v>
      </c>
      <c r="F26" s="799">
        <v>0.74652777777777779</v>
      </c>
      <c r="G26" s="799">
        <v>7.986111111111116E-2</v>
      </c>
      <c r="H26" s="800"/>
      <c r="I26" s="800"/>
      <c r="J26" s="804">
        <v>115</v>
      </c>
      <c r="K26" s="805">
        <v>357</v>
      </c>
      <c r="L26" s="804">
        <v>41055</v>
      </c>
      <c r="M26" s="798"/>
      <c r="N26" s="806" t="s">
        <v>439</v>
      </c>
      <c r="O26" s="801" t="s">
        <v>238</v>
      </c>
      <c r="P26" s="801" t="s">
        <v>228</v>
      </c>
      <c r="Q26" s="800" t="s">
        <v>449</v>
      </c>
      <c r="R26" s="798" t="s">
        <v>136</v>
      </c>
      <c r="S26" s="793" t="s">
        <v>452</v>
      </c>
      <c r="T26" s="793">
        <f t="shared" si="7"/>
        <v>1</v>
      </c>
      <c r="U26" s="793">
        <f t="shared" si="8"/>
        <v>2025</v>
      </c>
      <c r="V26" s="793">
        <f t="shared" si="9"/>
        <v>3</v>
      </c>
      <c r="W26" s="802">
        <f>HLOOKUP(T26,'Feeder Count'!$B$1:$M$74,74,FALSE)</f>
        <v>48925</v>
      </c>
      <c r="X26" s="802">
        <f>VLOOKUP(ALL!B26,'Feeder Count'!$A$3:$M$73,(ALL!T26+1),FALSE)</f>
        <v>587</v>
      </c>
      <c r="Y26" s="793">
        <f t="shared" si="10"/>
        <v>0.60817717206132882</v>
      </c>
      <c r="Z26" s="793">
        <f t="shared" si="11"/>
        <v>69.940374787052818</v>
      </c>
      <c r="AA26" s="803">
        <f t="shared" si="12"/>
        <v>7.2968829841594278E-3</v>
      </c>
      <c r="AB26" s="803">
        <f t="shared" si="13"/>
        <v>0.83914154317833423</v>
      </c>
    </row>
    <row r="27" spans="1:28" ht="31.5" x14ac:dyDescent="0.25">
      <c r="A27" s="800">
        <v>231058647</v>
      </c>
      <c r="B27" s="800" t="s">
        <v>406</v>
      </c>
      <c r="C27" s="795">
        <v>45664</v>
      </c>
      <c r="D27" s="795" t="s">
        <v>94</v>
      </c>
      <c r="E27" s="799">
        <v>0.5</v>
      </c>
      <c r="F27" s="799">
        <v>0.64583333333333337</v>
      </c>
      <c r="G27" s="799">
        <v>0.14583333333333337</v>
      </c>
      <c r="H27" s="800"/>
      <c r="I27" s="800"/>
      <c r="J27" s="804">
        <v>210</v>
      </c>
      <c r="K27" s="805">
        <v>3</v>
      </c>
      <c r="L27" s="804">
        <v>630</v>
      </c>
      <c r="M27" s="798"/>
      <c r="N27" s="806" t="s">
        <v>440</v>
      </c>
      <c r="O27" s="801" t="s">
        <v>238</v>
      </c>
      <c r="P27" s="801" t="s">
        <v>228</v>
      </c>
      <c r="Q27" s="800" t="s">
        <v>449</v>
      </c>
      <c r="R27" s="798" t="s">
        <v>136</v>
      </c>
      <c r="S27" s="793" t="s">
        <v>453</v>
      </c>
      <c r="T27" s="793">
        <f t="shared" si="7"/>
        <v>1</v>
      </c>
      <c r="U27" s="793">
        <f t="shared" si="8"/>
        <v>2025</v>
      </c>
      <c r="V27" s="793">
        <f t="shared" si="9"/>
        <v>3</v>
      </c>
      <c r="W27" s="802">
        <f>HLOOKUP(T27,'Feeder Count'!$B$1:$M$74,74,FALSE)</f>
        <v>48925</v>
      </c>
      <c r="X27" s="802">
        <f>VLOOKUP(ALL!B27,'Feeder Count'!$A$3:$M$73,(ALL!T27+1),FALSE)</f>
        <v>4051</v>
      </c>
      <c r="Y27" s="793">
        <f t="shared" si="10"/>
        <v>7.4055788694149592E-4</v>
      </c>
      <c r="Z27" s="793">
        <f t="shared" si="11"/>
        <v>0.15551715625771415</v>
      </c>
      <c r="AA27" s="803">
        <f t="shared" si="12"/>
        <v>6.1318344404701072E-5</v>
      </c>
      <c r="AB27" s="803">
        <f t="shared" si="13"/>
        <v>1.2876852324987226E-2</v>
      </c>
    </row>
    <row r="28" spans="1:28" ht="31.5" x14ac:dyDescent="0.25">
      <c r="A28" s="800">
        <v>231058631</v>
      </c>
      <c r="B28" s="800" t="s">
        <v>406</v>
      </c>
      <c r="C28" s="795">
        <v>45664</v>
      </c>
      <c r="D28" s="795" t="s">
        <v>94</v>
      </c>
      <c r="E28" s="799">
        <v>0.47916666666666669</v>
      </c>
      <c r="F28" s="799">
        <v>0.60763888888888895</v>
      </c>
      <c r="G28" s="799">
        <v>0.12847222222222227</v>
      </c>
      <c r="H28" s="800"/>
      <c r="I28" s="800"/>
      <c r="J28" s="804">
        <v>185</v>
      </c>
      <c r="K28" s="805">
        <v>27</v>
      </c>
      <c r="L28" s="804">
        <v>4995</v>
      </c>
      <c r="M28" s="798"/>
      <c r="N28" s="806" t="s">
        <v>441</v>
      </c>
      <c r="O28" s="801" t="s">
        <v>238</v>
      </c>
      <c r="P28" s="801" t="s">
        <v>228</v>
      </c>
      <c r="Q28" s="800" t="s">
        <v>449</v>
      </c>
      <c r="R28" s="798" t="s">
        <v>136</v>
      </c>
      <c r="S28" s="793" t="s">
        <v>453</v>
      </c>
      <c r="T28" s="793">
        <f t="shared" si="7"/>
        <v>1</v>
      </c>
      <c r="U28" s="793">
        <f t="shared" si="8"/>
        <v>2025</v>
      </c>
      <c r="V28" s="793">
        <f t="shared" si="9"/>
        <v>3</v>
      </c>
      <c r="W28" s="802">
        <f>HLOOKUP(T28,'Feeder Count'!$B$1:$M$74,74,FALSE)</f>
        <v>48925</v>
      </c>
      <c r="X28" s="802">
        <f>VLOOKUP(ALL!B28,'Feeder Count'!$A$3:$M$73,(ALL!T28+1),FALSE)</f>
        <v>4051</v>
      </c>
      <c r="Y28" s="793">
        <f t="shared" si="10"/>
        <v>6.6650209824734635E-3</v>
      </c>
      <c r="Z28" s="793">
        <f t="shared" si="11"/>
        <v>1.2330288817575907</v>
      </c>
      <c r="AA28" s="803">
        <f t="shared" si="12"/>
        <v>5.5186509964230961E-4</v>
      </c>
      <c r="AB28" s="803">
        <f t="shared" si="13"/>
        <v>0.10209504343382729</v>
      </c>
    </row>
    <row r="29" spans="1:28" ht="31.5" x14ac:dyDescent="0.25">
      <c r="A29" s="800">
        <v>231058561</v>
      </c>
      <c r="B29" s="800" t="s">
        <v>412</v>
      </c>
      <c r="C29" s="795">
        <v>45663</v>
      </c>
      <c r="D29" s="795" t="s">
        <v>94</v>
      </c>
      <c r="E29" s="799">
        <v>0.53819444444444442</v>
      </c>
      <c r="F29" s="799">
        <v>0.6875</v>
      </c>
      <c r="G29" s="799">
        <v>0.14930555555555558</v>
      </c>
      <c r="H29" s="800"/>
      <c r="I29" s="800"/>
      <c r="J29" s="804">
        <v>215</v>
      </c>
      <c r="K29" s="805">
        <v>40</v>
      </c>
      <c r="L29" s="804">
        <v>8599.8000000000011</v>
      </c>
      <c r="M29" s="798"/>
      <c r="N29" s="806" t="s">
        <v>442</v>
      </c>
      <c r="O29" s="801" t="s">
        <v>238</v>
      </c>
      <c r="P29" s="801" t="s">
        <v>228</v>
      </c>
      <c r="Q29" s="800" t="s">
        <v>449</v>
      </c>
      <c r="R29" s="798" t="s">
        <v>136</v>
      </c>
      <c r="S29" s="793" t="s">
        <v>453</v>
      </c>
      <c r="T29" s="793">
        <f t="shared" si="7"/>
        <v>1</v>
      </c>
      <c r="U29" s="793">
        <f t="shared" si="8"/>
        <v>2025</v>
      </c>
      <c r="V29" s="793">
        <f t="shared" si="9"/>
        <v>2</v>
      </c>
      <c r="W29" s="802">
        <f>HLOOKUP(T29,'Feeder Count'!$B$1:$M$74,74,FALSE)</f>
        <v>48925</v>
      </c>
      <c r="X29" s="802">
        <f>VLOOKUP(ALL!B29,'Feeder Count'!$A$3:$M$73,(ALL!T29+1),FALSE)</f>
        <v>2521</v>
      </c>
      <c r="Y29" s="793">
        <f t="shared" si="10"/>
        <v>1.5866719555731851E-2</v>
      </c>
      <c r="Z29" s="793">
        <f t="shared" si="11"/>
        <v>3.4112653708845699</v>
      </c>
      <c r="AA29" s="803">
        <f t="shared" si="12"/>
        <v>8.1757792539601426E-4</v>
      </c>
      <c r="AB29" s="803">
        <f t="shared" si="13"/>
        <v>0.17577516607051613</v>
      </c>
    </row>
    <row r="30" spans="1:28" ht="63" x14ac:dyDescent="0.25">
      <c r="A30" s="800">
        <v>120036148</v>
      </c>
      <c r="B30" s="800" t="s">
        <v>394</v>
      </c>
      <c r="C30" s="795">
        <v>45660</v>
      </c>
      <c r="D30" s="795" t="s">
        <v>94</v>
      </c>
      <c r="E30" s="799">
        <v>0.4770833333333333</v>
      </c>
      <c r="F30" s="799">
        <v>0.56693287037037032</v>
      </c>
      <c r="G30" s="799">
        <v>8.9849537037037019E-2</v>
      </c>
      <c r="H30" s="800"/>
      <c r="I30" s="800"/>
      <c r="J30" s="804">
        <v>129.37</v>
      </c>
      <c r="K30" s="805">
        <v>34</v>
      </c>
      <c r="L30" s="804">
        <v>4398.6000000000004</v>
      </c>
      <c r="M30" s="798"/>
      <c r="N30" s="806" t="s">
        <v>443</v>
      </c>
      <c r="O30" s="801" t="s">
        <v>236</v>
      </c>
      <c r="P30" s="801" t="s">
        <v>221</v>
      </c>
      <c r="Q30" s="800" t="s">
        <v>449</v>
      </c>
      <c r="R30" s="798" t="s">
        <v>226</v>
      </c>
      <c r="S30" s="793" t="s">
        <v>452</v>
      </c>
      <c r="T30" s="793">
        <f t="shared" si="7"/>
        <v>1</v>
      </c>
      <c r="U30" s="793">
        <f t="shared" si="8"/>
        <v>2025</v>
      </c>
      <c r="V30" s="793">
        <f t="shared" si="9"/>
        <v>6</v>
      </c>
      <c r="W30" s="802">
        <f>HLOOKUP(T30,'Feeder Count'!$B$1:$M$74,74,FALSE)</f>
        <v>48925</v>
      </c>
      <c r="X30" s="802">
        <f>VLOOKUP(ALL!B30,'Feeder Count'!$A$3:$M$73,(ALL!T30+1),FALSE)</f>
        <v>4455</v>
      </c>
      <c r="Y30" s="793">
        <f t="shared" si="10"/>
        <v>7.6318742985409648E-3</v>
      </c>
      <c r="Z30" s="793">
        <f t="shared" si="11"/>
        <v>0.98734006734006741</v>
      </c>
      <c r="AA30" s="803">
        <f t="shared" si="12"/>
        <v>6.949412365866122E-4</v>
      </c>
      <c r="AB30" s="803">
        <f t="shared" si="13"/>
        <v>8.9904956566172714E-2</v>
      </c>
    </row>
    <row r="31" spans="1:28" ht="31.5" x14ac:dyDescent="0.25">
      <c r="A31" s="800">
        <v>120036127</v>
      </c>
      <c r="B31" s="800" t="s">
        <v>405</v>
      </c>
      <c r="C31" s="795">
        <v>45659</v>
      </c>
      <c r="D31" s="795" t="s">
        <v>94</v>
      </c>
      <c r="E31" s="799">
        <v>0.93674768518518514</v>
      </c>
      <c r="F31" s="799">
        <v>2.0833333333333332E-2</v>
      </c>
      <c r="G31" s="799">
        <v>8.4722222222222213E-2</v>
      </c>
      <c r="H31" s="800"/>
      <c r="I31" s="800"/>
      <c r="J31" s="804">
        <v>121.1</v>
      </c>
      <c r="K31" s="805">
        <v>8</v>
      </c>
      <c r="L31" s="804">
        <v>968.40000000000009</v>
      </c>
      <c r="M31" s="798"/>
      <c r="N31" s="806" t="s">
        <v>444</v>
      </c>
      <c r="O31" s="801" t="s">
        <v>225</v>
      </c>
      <c r="P31" s="801" t="s">
        <v>224</v>
      </c>
      <c r="Q31" s="800" t="s">
        <v>449</v>
      </c>
      <c r="R31" s="798" t="s">
        <v>226</v>
      </c>
      <c r="S31" s="793" t="s">
        <v>453</v>
      </c>
      <c r="T31" s="793">
        <f t="shared" si="7"/>
        <v>1</v>
      </c>
      <c r="U31" s="793">
        <f t="shared" si="8"/>
        <v>2025</v>
      </c>
      <c r="V31" s="793">
        <f t="shared" si="9"/>
        <v>5</v>
      </c>
      <c r="W31" s="802">
        <f>HLOOKUP(T31,'Feeder Count'!$B$1:$M$74,74,FALSE)</f>
        <v>48925</v>
      </c>
      <c r="X31" s="802">
        <f>VLOOKUP(ALL!B31,'Feeder Count'!$A$3:$M$73,(ALL!T31+1),FALSE)</f>
        <v>3580</v>
      </c>
      <c r="Y31" s="793">
        <f t="shared" si="10"/>
        <v>2.2346368715083797E-3</v>
      </c>
      <c r="Z31" s="793">
        <f t="shared" si="11"/>
        <v>0.27050279329608939</v>
      </c>
      <c r="AA31" s="803">
        <f t="shared" si="12"/>
        <v>1.6351558507920287E-4</v>
      </c>
      <c r="AB31" s="803">
        <f t="shared" si="13"/>
        <v>1.979356157383751E-2</v>
      </c>
    </row>
    <row r="32" spans="1:28" ht="47.25" x14ac:dyDescent="0.25">
      <c r="A32" s="800">
        <v>120036063</v>
      </c>
      <c r="B32" s="800" t="s">
        <v>407</v>
      </c>
      <c r="C32" s="795">
        <v>45659</v>
      </c>
      <c r="D32" s="795" t="s">
        <v>94</v>
      </c>
      <c r="E32" s="799">
        <v>0.48974537037037041</v>
      </c>
      <c r="F32" s="799">
        <v>0.76736111111111116</v>
      </c>
      <c r="G32" s="799">
        <v>0.27761574074074075</v>
      </c>
      <c r="H32" s="800"/>
      <c r="I32" s="800"/>
      <c r="J32" s="804">
        <v>399.78</v>
      </c>
      <c r="K32" s="805">
        <v>47</v>
      </c>
      <c r="L32" s="804">
        <v>18789</v>
      </c>
      <c r="M32" s="798"/>
      <c r="N32" s="806" t="s">
        <v>445</v>
      </c>
      <c r="O32" s="801" t="s">
        <v>238</v>
      </c>
      <c r="P32" s="801" t="s">
        <v>228</v>
      </c>
      <c r="Q32" s="800" t="s">
        <v>449</v>
      </c>
      <c r="R32" s="798" t="s">
        <v>136</v>
      </c>
      <c r="S32" s="793" t="s">
        <v>453</v>
      </c>
      <c r="T32" s="793">
        <f t="shared" si="7"/>
        <v>1</v>
      </c>
      <c r="U32" s="793">
        <f t="shared" si="8"/>
        <v>2025</v>
      </c>
      <c r="V32" s="793">
        <f t="shared" si="9"/>
        <v>5</v>
      </c>
      <c r="W32" s="802">
        <f>HLOOKUP(T32,'Feeder Count'!$B$1:$M$74,74,FALSE)</f>
        <v>48925</v>
      </c>
      <c r="X32" s="802">
        <f>VLOOKUP(ALL!B32,'Feeder Count'!$A$3:$M$73,(ALL!T32+1),FALSE)</f>
        <v>3820</v>
      </c>
      <c r="Y32" s="793">
        <f t="shared" si="10"/>
        <v>1.2303664921465968E-2</v>
      </c>
      <c r="Z32" s="793">
        <f t="shared" si="11"/>
        <v>4.918586387434555</v>
      </c>
      <c r="AA32" s="803">
        <f t="shared" si="12"/>
        <v>9.6065406234031685E-4</v>
      </c>
      <c r="AB32" s="803">
        <f t="shared" si="13"/>
        <v>0.38403679100664284</v>
      </c>
    </row>
    <row r="33" spans="1:28" ht="47.25" x14ac:dyDescent="0.25">
      <c r="A33" s="800">
        <v>120036038</v>
      </c>
      <c r="B33" s="800" t="s">
        <v>384</v>
      </c>
      <c r="C33" s="795">
        <v>45658</v>
      </c>
      <c r="D33" s="795" t="s">
        <v>94</v>
      </c>
      <c r="E33" s="799">
        <v>0.75790509259259264</v>
      </c>
      <c r="F33" s="799">
        <v>0.86940972222222224</v>
      </c>
      <c r="G33" s="799">
        <v>0.11150462962962959</v>
      </c>
      <c r="H33" s="800"/>
      <c r="I33" s="800"/>
      <c r="J33" s="804">
        <v>160.57</v>
      </c>
      <c r="K33" s="805">
        <v>1</v>
      </c>
      <c r="L33" s="804">
        <v>155.39999999999998</v>
      </c>
      <c r="M33" s="798"/>
      <c r="N33" s="806" t="s">
        <v>446</v>
      </c>
      <c r="O33" s="801" t="s">
        <v>237</v>
      </c>
      <c r="P33" s="801" t="s">
        <v>222</v>
      </c>
      <c r="Q33" s="800" t="s">
        <v>449</v>
      </c>
      <c r="R33" s="798" t="s">
        <v>226</v>
      </c>
      <c r="S33" s="793" t="s">
        <v>452</v>
      </c>
      <c r="T33" s="793">
        <f t="shared" si="7"/>
        <v>1</v>
      </c>
      <c r="U33" s="793">
        <f t="shared" si="8"/>
        <v>2025</v>
      </c>
      <c r="V33" s="793">
        <f t="shared" si="9"/>
        <v>4</v>
      </c>
      <c r="W33" s="802">
        <f>HLOOKUP(T33,'Feeder Count'!$B$1:$M$74,74,FALSE)</f>
        <v>48925</v>
      </c>
      <c r="X33" s="802">
        <f>VLOOKUP(ALL!B33,'Feeder Count'!$A$3:$M$73,(ALL!T33+1),FALSE)</f>
        <v>745</v>
      </c>
      <c r="Y33" s="793">
        <f t="shared" si="10"/>
        <v>1.3422818791946308E-3</v>
      </c>
      <c r="Z33" s="793">
        <f t="shared" si="11"/>
        <v>0.20859060402684559</v>
      </c>
      <c r="AA33" s="803">
        <f t="shared" si="12"/>
        <v>2.0439448134900359E-5</v>
      </c>
      <c r="AB33" s="803">
        <f t="shared" si="13"/>
        <v>3.176290240163515E-3</v>
      </c>
    </row>
    <row r="34" spans="1:28" ht="31.5" x14ac:dyDescent="0.25">
      <c r="A34" s="800">
        <v>120037803</v>
      </c>
      <c r="B34" s="800" t="s">
        <v>414</v>
      </c>
      <c r="C34" s="795">
        <v>45690</v>
      </c>
      <c r="D34" s="795" t="s">
        <v>94</v>
      </c>
      <c r="E34" s="799">
        <v>0.11388888888888889</v>
      </c>
      <c r="F34" s="799">
        <v>0.19444444444444445</v>
      </c>
      <c r="G34" s="799">
        <v>8.0555555555555561E-2</v>
      </c>
      <c r="H34" s="800">
        <v>1</v>
      </c>
      <c r="I34" s="800">
        <v>56</v>
      </c>
      <c r="J34" s="804">
        <v>116</v>
      </c>
      <c r="K34" s="805">
        <v>680</v>
      </c>
      <c r="L34" s="804">
        <v>78813</v>
      </c>
      <c r="M34" s="798" t="s">
        <v>454</v>
      </c>
      <c r="N34" s="806" t="s">
        <v>455</v>
      </c>
      <c r="O34" s="801" t="s">
        <v>89</v>
      </c>
      <c r="P34" s="801" t="s">
        <v>88</v>
      </c>
      <c r="Q34" s="800" t="s">
        <v>449</v>
      </c>
      <c r="R34" s="798" t="s">
        <v>167</v>
      </c>
      <c r="S34" s="793" t="s">
        <v>456</v>
      </c>
      <c r="T34" s="793">
        <f t="shared" si="7"/>
        <v>2</v>
      </c>
      <c r="U34" s="793">
        <f t="shared" si="8"/>
        <v>2025</v>
      </c>
      <c r="V34" s="793">
        <f t="shared" si="9"/>
        <v>1</v>
      </c>
      <c r="W34" s="802">
        <f>HLOOKUP(T34,'Feeder Count'!$B$1:$M$74,74,FALSE)</f>
        <v>49165</v>
      </c>
      <c r="X34" s="802">
        <f>VLOOKUP(ALL!B34,'Feeder Count'!$A$3:$M$73,(ALL!T34+1),FALSE)</f>
        <v>727</v>
      </c>
      <c r="Y34" s="793">
        <f t="shared" si="10"/>
        <v>0.93535075653370015</v>
      </c>
      <c r="Z34" s="793">
        <f t="shared" si="11"/>
        <v>108.40852819807428</v>
      </c>
      <c r="AA34" s="803">
        <f t="shared" si="12"/>
        <v>1.3830977321265127E-2</v>
      </c>
      <c r="AB34" s="803">
        <f t="shared" si="13"/>
        <v>1.6030306112071595</v>
      </c>
    </row>
    <row r="35" spans="1:28" ht="31.5" x14ac:dyDescent="0.25">
      <c r="A35" s="800">
        <v>120037825</v>
      </c>
      <c r="B35" s="800" t="s">
        <v>385</v>
      </c>
      <c r="C35" s="795">
        <v>45690</v>
      </c>
      <c r="D35" s="795" t="s">
        <v>94</v>
      </c>
      <c r="E35" s="799">
        <v>0.88888888888888884</v>
      </c>
      <c r="F35" s="799">
        <v>0.89930555555555547</v>
      </c>
      <c r="G35" s="799">
        <v>1.0416666666666666E-2</v>
      </c>
      <c r="H35" s="800">
        <v>0</v>
      </c>
      <c r="I35" s="800">
        <v>15</v>
      </c>
      <c r="J35" s="804">
        <v>15</v>
      </c>
      <c r="K35" s="805">
        <v>3</v>
      </c>
      <c r="L35" s="804">
        <v>45</v>
      </c>
      <c r="M35" s="798" t="s">
        <v>457</v>
      </c>
      <c r="N35" s="806" t="s">
        <v>458</v>
      </c>
      <c r="O35" s="801" t="s">
        <v>235</v>
      </c>
      <c r="P35" s="801" t="s">
        <v>459</v>
      </c>
      <c r="Q35" s="800" t="s">
        <v>449</v>
      </c>
      <c r="R35" s="798" t="s">
        <v>167</v>
      </c>
      <c r="S35" s="793" t="s">
        <v>460</v>
      </c>
      <c r="T35" s="793">
        <f t="shared" si="7"/>
        <v>2</v>
      </c>
      <c r="U35" s="793">
        <f t="shared" si="8"/>
        <v>2025</v>
      </c>
      <c r="V35" s="793">
        <f t="shared" si="9"/>
        <v>1</v>
      </c>
      <c r="W35" s="802">
        <f>HLOOKUP(T35,'Feeder Count'!$B$1:$M$74,74,FALSE)</f>
        <v>49165</v>
      </c>
      <c r="X35" s="802">
        <f>VLOOKUP(ALL!B35,'Feeder Count'!$A$3:$M$73,(ALL!T35+1),FALSE)</f>
        <v>1214</v>
      </c>
      <c r="Y35" s="793">
        <f t="shared" si="10"/>
        <v>2.4711696869851728E-3</v>
      </c>
      <c r="Z35" s="793">
        <f t="shared" si="11"/>
        <v>3.7067545304777592E-2</v>
      </c>
      <c r="AA35" s="803">
        <f t="shared" si="12"/>
        <v>6.1019017593816737E-5</v>
      </c>
      <c r="AB35" s="803">
        <f t="shared" si="13"/>
        <v>9.1528526390725114E-4</v>
      </c>
    </row>
    <row r="36" spans="1:28" ht="31.5" x14ac:dyDescent="0.25">
      <c r="A36" s="800">
        <v>231060690</v>
      </c>
      <c r="B36" s="800" t="s">
        <v>408</v>
      </c>
      <c r="C36" s="795">
        <v>45691</v>
      </c>
      <c r="D36" s="795" t="s">
        <v>94</v>
      </c>
      <c r="E36" s="799">
        <v>0.41666666666666669</v>
      </c>
      <c r="F36" s="799">
        <v>0.54166666666666663</v>
      </c>
      <c r="G36" s="799">
        <v>0.125</v>
      </c>
      <c r="H36" s="800">
        <v>3</v>
      </c>
      <c r="I36" s="800">
        <v>0</v>
      </c>
      <c r="J36" s="804">
        <v>180</v>
      </c>
      <c r="K36" s="805">
        <v>2</v>
      </c>
      <c r="L36" s="804">
        <v>360</v>
      </c>
      <c r="M36" s="798"/>
      <c r="N36" s="806" t="s">
        <v>461</v>
      </c>
      <c r="O36" s="801" t="s">
        <v>238</v>
      </c>
      <c r="P36" s="801" t="s">
        <v>228</v>
      </c>
      <c r="Q36" s="800" t="s">
        <v>449</v>
      </c>
      <c r="R36" s="798" t="s">
        <v>136</v>
      </c>
      <c r="S36" s="793" t="s">
        <v>456</v>
      </c>
      <c r="T36" s="793">
        <f t="shared" si="7"/>
        <v>2</v>
      </c>
      <c r="U36" s="793">
        <f t="shared" si="8"/>
        <v>2025</v>
      </c>
      <c r="V36" s="793">
        <f t="shared" si="9"/>
        <v>2</v>
      </c>
      <c r="W36" s="802">
        <f>HLOOKUP(T36,'Feeder Count'!$B$1:$M$74,74,FALSE)</f>
        <v>49165</v>
      </c>
      <c r="X36" s="802">
        <f>VLOOKUP(ALL!B36,'Feeder Count'!$A$3:$M$73,(ALL!T36+1),FALSE)</f>
        <v>641</v>
      </c>
      <c r="Y36" s="793">
        <f t="shared" si="10"/>
        <v>3.1201248049921998E-3</v>
      </c>
      <c r="Z36" s="793">
        <f t="shared" si="11"/>
        <v>0.56162246489859591</v>
      </c>
      <c r="AA36" s="803">
        <f t="shared" si="12"/>
        <v>4.0679345062544491E-5</v>
      </c>
      <c r="AB36" s="803">
        <f t="shared" si="13"/>
        <v>7.3222821112580092E-3</v>
      </c>
    </row>
    <row r="37" spans="1:28" ht="47.25" x14ac:dyDescent="0.25">
      <c r="A37" s="800">
        <v>120037844</v>
      </c>
      <c r="B37" s="800" t="s">
        <v>407</v>
      </c>
      <c r="C37" s="795">
        <v>45691</v>
      </c>
      <c r="D37" s="795" t="s">
        <v>94</v>
      </c>
      <c r="E37" s="799">
        <v>0.48958333333333331</v>
      </c>
      <c r="F37" s="799">
        <v>0.66666666666666663</v>
      </c>
      <c r="G37" s="799">
        <v>0.17708333333333334</v>
      </c>
      <c r="H37" s="800">
        <v>4</v>
      </c>
      <c r="I37" s="800">
        <v>15</v>
      </c>
      <c r="J37" s="804">
        <v>255</v>
      </c>
      <c r="K37" s="805">
        <v>132</v>
      </c>
      <c r="L37" s="804">
        <v>33660</v>
      </c>
      <c r="M37" s="798" t="s">
        <v>453</v>
      </c>
      <c r="N37" s="806" t="s">
        <v>462</v>
      </c>
      <c r="O37" s="801" t="s">
        <v>238</v>
      </c>
      <c r="P37" s="801" t="s">
        <v>228</v>
      </c>
      <c r="Q37" s="800" t="s">
        <v>449</v>
      </c>
      <c r="R37" s="798" t="s">
        <v>136</v>
      </c>
      <c r="S37" s="793" t="s">
        <v>456</v>
      </c>
      <c r="T37" s="793">
        <f t="shared" si="7"/>
        <v>2</v>
      </c>
      <c r="U37" s="793">
        <f t="shared" si="8"/>
        <v>2025</v>
      </c>
      <c r="V37" s="793">
        <f t="shared" si="9"/>
        <v>2</v>
      </c>
      <c r="W37" s="802">
        <f>HLOOKUP(T37,'Feeder Count'!$B$1:$M$74,74,FALSE)</f>
        <v>49165</v>
      </c>
      <c r="X37" s="802">
        <f>VLOOKUP(ALL!B37,'Feeder Count'!$A$3:$M$73,(ALL!T37+1),FALSE)</f>
        <v>3852</v>
      </c>
      <c r="Y37" s="793">
        <f t="shared" si="10"/>
        <v>3.4267912772585667E-2</v>
      </c>
      <c r="Z37" s="793">
        <f t="shared" si="11"/>
        <v>8.7383177570093462</v>
      </c>
      <c r="AA37" s="803">
        <f t="shared" si="12"/>
        <v>2.6848367741279366E-3</v>
      </c>
      <c r="AB37" s="803">
        <f t="shared" si="13"/>
        <v>0.68463337740262387</v>
      </c>
    </row>
    <row r="38" spans="1:28" ht="47.25" x14ac:dyDescent="0.25">
      <c r="A38" s="800">
        <v>120037932</v>
      </c>
      <c r="B38" s="800" t="s">
        <v>408</v>
      </c>
      <c r="C38" s="795">
        <v>45692</v>
      </c>
      <c r="D38" s="795" t="s">
        <v>94</v>
      </c>
      <c r="E38" s="799">
        <v>0.55267361111111113</v>
      </c>
      <c r="F38" s="799">
        <v>0.73311342592592599</v>
      </c>
      <c r="G38" s="799">
        <v>0.17986111111111111</v>
      </c>
      <c r="H38" s="800">
        <v>4</v>
      </c>
      <c r="I38" s="800">
        <v>19</v>
      </c>
      <c r="J38" s="804">
        <v>259.82</v>
      </c>
      <c r="K38" s="805">
        <v>1</v>
      </c>
      <c r="L38" s="804">
        <v>259.8</v>
      </c>
      <c r="M38" s="798" t="s">
        <v>463</v>
      </c>
      <c r="N38" s="806" t="s">
        <v>464</v>
      </c>
      <c r="O38" s="801" t="s">
        <v>89</v>
      </c>
      <c r="P38" s="801" t="s">
        <v>88</v>
      </c>
      <c r="Q38" s="800" t="s">
        <v>449</v>
      </c>
      <c r="R38" s="798" t="s">
        <v>167</v>
      </c>
      <c r="S38" s="793" t="s">
        <v>456</v>
      </c>
      <c r="T38" s="793">
        <f t="shared" si="7"/>
        <v>2</v>
      </c>
      <c r="U38" s="793">
        <f t="shared" si="8"/>
        <v>2025</v>
      </c>
      <c r="V38" s="793">
        <f t="shared" si="9"/>
        <v>3</v>
      </c>
      <c r="W38" s="802">
        <f>HLOOKUP(T38,'Feeder Count'!$B$1:$M$74,74,FALSE)</f>
        <v>49165</v>
      </c>
      <c r="X38" s="802">
        <f>VLOOKUP(ALL!B38,'Feeder Count'!$A$3:$M$73,(ALL!T38+1),FALSE)</f>
        <v>641</v>
      </c>
      <c r="Y38" s="793">
        <f t="shared" si="10"/>
        <v>1.5600624024960999E-3</v>
      </c>
      <c r="Z38" s="793">
        <f t="shared" si="11"/>
        <v>0.40530421216848678</v>
      </c>
      <c r="AA38" s="803">
        <f t="shared" si="12"/>
        <v>2.0339672531272246E-5</v>
      </c>
      <c r="AB38" s="803">
        <f t="shared" si="13"/>
        <v>5.2842469236245295E-3</v>
      </c>
    </row>
    <row r="39" spans="1:28" ht="47.25" x14ac:dyDescent="0.25">
      <c r="A39" s="800">
        <v>120037904</v>
      </c>
      <c r="B39" s="800" t="s">
        <v>414</v>
      </c>
      <c r="C39" s="795">
        <v>45692</v>
      </c>
      <c r="D39" s="795" t="s">
        <v>94</v>
      </c>
      <c r="E39" s="799">
        <v>0.73055555555555562</v>
      </c>
      <c r="F39" s="799">
        <v>0.79057870370370376</v>
      </c>
      <c r="G39" s="799">
        <v>5.9722222222222225E-2</v>
      </c>
      <c r="H39" s="800">
        <v>1</v>
      </c>
      <c r="I39" s="800">
        <v>26</v>
      </c>
      <c r="J39" s="804">
        <v>86.43</v>
      </c>
      <c r="K39" s="805">
        <v>81</v>
      </c>
      <c r="L39" s="804">
        <v>6932.4</v>
      </c>
      <c r="M39" s="798" t="s">
        <v>454</v>
      </c>
      <c r="N39" s="806" t="s">
        <v>465</v>
      </c>
      <c r="O39" s="801" t="s">
        <v>89</v>
      </c>
      <c r="P39" s="801" t="s">
        <v>88</v>
      </c>
      <c r="Q39" s="800" t="s">
        <v>449</v>
      </c>
      <c r="R39" s="798" t="s">
        <v>167</v>
      </c>
      <c r="S39" s="793" t="s">
        <v>456</v>
      </c>
      <c r="T39" s="793">
        <f t="shared" si="7"/>
        <v>2</v>
      </c>
      <c r="U39" s="793">
        <f t="shared" si="8"/>
        <v>2025</v>
      </c>
      <c r="V39" s="793">
        <f t="shared" si="9"/>
        <v>3</v>
      </c>
      <c r="W39" s="802">
        <f>HLOOKUP(T39,'Feeder Count'!$B$1:$M$74,74,FALSE)</f>
        <v>49165</v>
      </c>
      <c r="X39" s="802">
        <f>VLOOKUP(ALL!B39,'Feeder Count'!$A$3:$M$73,(ALL!T39+1),FALSE)</f>
        <v>727</v>
      </c>
      <c r="Y39" s="793">
        <f t="shared" si="10"/>
        <v>0.11141678129298486</v>
      </c>
      <c r="Z39" s="793">
        <f t="shared" si="11"/>
        <v>9.5356258596973866</v>
      </c>
      <c r="AA39" s="803">
        <f t="shared" si="12"/>
        <v>1.6475134750330519E-3</v>
      </c>
      <c r="AB39" s="803">
        <f t="shared" si="13"/>
        <v>0.14100274585579173</v>
      </c>
    </row>
    <row r="40" spans="1:28" ht="47.25" x14ac:dyDescent="0.25">
      <c r="A40" s="800">
        <v>231060902</v>
      </c>
      <c r="B40" s="800" t="s">
        <v>414</v>
      </c>
      <c r="C40" s="795">
        <v>45692</v>
      </c>
      <c r="D40" s="795" t="s">
        <v>94</v>
      </c>
      <c r="E40" s="799">
        <v>0.80694444444444446</v>
      </c>
      <c r="F40" s="799">
        <v>2.7777777777777779E-3</v>
      </c>
      <c r="G40" s="799">
        <v>0.19583333333333333</v>
      </c>
      <c r="H40" s="800">
        <v>4</v>
      </c>
      <c r="I40" s="800">
        <v>42</v>
      </c>
      <c r="J40" s="804">
        <v>282</v>
      </c>
      <c r="K40" s="805">
        <v>697</v>
      </c>
      <c r="L40" s="804">
        <v>168404.4</v>
      </c>
      <c r="M40" s="798" t="s">
        <v>454</v>
      </c>
      <c r="N40" s="806" t="s">
        <v>466</v>
      </c>
      <c r="O40" s="801" t="s">
        <v>89</v>
      </c>
      <c r="P40" s="801" t="s">
        <v>88</v>
      </c>
      <c r="Q40" s="800" t="s">
        <v>449</v>
      </c>
      <c r="R40" s="798" t="s">
        <v>167</v>
      </c>
      <c r="S40" s="793" t="s">
        <v>456</v>
      </c>
      <c r="T40" s="793">
        <f t="shared" si="7"/>
        <v>2</v>
      </c>
      <c r="U40" s="793">
        <f t="shared" si="8"/>
        <v>2025</v>
      </c>
      <c r="V40" s="793">
        <f t="shared" si="9"/>
        <v>3</v>
      </c>
      <c r="W40" s="802">
        <f>HLOOKUP(T40,'Feeder Count'!$B$1:$M$74,74,FALSE)</f>
        <v>49165</v>
      </c>
      <c r="X40" s="802">
        <f>VLOOKUP(ALL!B40,'Feeder Count'!$A$3:$M$73,(ALL!T40+1),FALSE)</f>
        <v>727</v>
      </c>
      <c r="Y40" s="793">
        <f t="shared" si="10"/>
        <v>0.95873452544704263</v>
      </c>
      <c r="Z40" s="793">
        <f t="shared" si="11"/>
        <v>231.64291609353506</v>
      </c>
      <c r="AA40" s="803">
        <f t="shared" si="12"/>
        <v>1.4176751754296757E-2</v>
      </c>
      <c r="AB40" s="803">
        <f t="shared" si="13"/>
        <v>3.4252903488253836</v>
      </c>
    </row>
    <row r="41" spans="1:28" ht="47.25" x14ac:dyDescent="0.25">
      <c r="A41" s="800">
        <v>231060936</v>
      </c>
      <c r="B41" s="800" t="s">
        <v>408</v>
      </c>
      <c r="C41" s="795">
        <v>45693</v>
      </c>
      <c r="D41" s="795" t="s">
        <v>94</v>
      </c>
      <c r="E41" s="799">
        <v>0.46527777777777773</v>
      </c>
      <c r="F41" s="799">
        <v>0.62847222222222221</v>
      </c>
      <c r="G41" s="799">
        <v>0.16319444444444445</v>
      </c>
      <c r="H41" s="800">
        <v>3</v>
      </c>
      <c r="I41" s="800">
        <v>55</v>
      </c>
      <c r="J41" s="804">
        <v>235</v>
      </c>
      <c r="K41" s="805">
        <v>31</v>
      </c>
      <c r="L41" s="804">
        <v>7285.2</v>
      </c>
      <c r="M41" s="798"/>
      <c r="N41" s="806" t="s">
        <v>467</v>
      </c>
      <c r="O41" s="801" t="s">
        <v>238</v>
      </c>
      <c r="P41" s="801" t="s">
        <v>228</v>
      </c>
      <c r="Q41" s="800" t="s">
        <v>449</v>
      </c>
      <c r="R41" s="798" t="s">
        <v>136</v>
      </c>
      <c r="S41" s="793" t="s">
        <v>456</v>
      </c>
      <c r="T41" s="793">
        <f t="shared" si="7"/>
        <v>2</v>
      </c>
      <c r="U41" s="793">
        <f t="shared" si="8"/>
        <v>2025</v>
      </c>
      <c r="V41" s="793">
        <f t="shared" si="9"/>
        <v>4</v>
      </c>
      <c r="W41" s="802">
        <f>HLOOKUP(T41,'Feeder Count'!$B$1:$M$74,74,FALSE)</f>
        <v>49165</v>
      </c>
      <c r="X41" s="802">
        <f>VLOOKUP(ALL!B41,'Feeder Count'!$A$3:$M$73,(ALL!T41+1),FALSE)</f>
        <v>641</v>
      </c>
      <c r="Y41" s="793">
        <f t="shared" si="10"/>
        <v>4.8361934477379097E-2</v>
      </c>
      <c r="Z41" s="793">
        <f t="shared" si="11"/>
        <v>11.365366614664586</v>
      </c>
      <c r="AA41" s="803">
        <f t="shared" si="12"/>
        <v>6.3052984846943968E-4</v>
      </c>
      <c r="AB41" s="803">
        <f t="shared" si="13"/>
        <v>0.14817858232482456</v>
      </c>
    </row>
    <row r="42" spans="1:28" ht="31.5" x14ac:dyDescent="0.25">
      <c r="A42" s="800">
        <v>231061069</v>
      </c>
      <c r="B42" s="800" t="s">
        <v>408</v>
      </c>
      <c r="C42" s="795">
        <v>45694</v>
      </c>
      <c r="D42" s="795" t="s">
        <v>94</v>
      </c>
      <c r="E42" s="799">
        <v>0.45833333333333331</v>
      </c>
      <c r="F42" s="799">
        <v>0.5229166666666667</v>
      </c>
      <c r="G42" s="799">
        <v>6.458333333333334E-2</v>
      </c>
      <c r="H42" s="800">
        <v>1</v>
      </c>
      <c r="I42" s="800">
        <v>33</v>
      </c>
      <c r="J42" s="804">
        <v>93</v>
      </c>
      <c r="K42" s="805">
        <v>4</v>
      </c>
      <c r="L42" s="804">
        <v>372</v>
      </c>
      <c r="M42" s="798"/>
      <c r="N42" s="806" t="s">
        <v>468</v>
      </c>
      <c r="O42" s="801" t="s">
        <v>238</v>
      </c>
      <c r="P42" s="801" t="s">
        <v>228</v>
      </c>
      <c r="Q42" s="800" t="s">
        <v>449</v>
      </c>
      <c r="R42" s="798" t="s">
        <v>136</v>
      </c>
      <c r="S42" s="793" t="s">
        <v>456</v>
      </c>
      <c r="T42" s="793">
        <f t="shared" si="7"/>
        <v>2</v>
      </c>
      <c r="U42" s="793">
        <f t="shared" si="8"/>
        <v>2025</v>
      </c>
      <c r="V42" s="793">
        <f t="shared" si="9"/>
        <v>5</v>
      </c>
      <c r="W42" s="802">
        <f>HLOOKUP(T42,'Feeder Count'!$B$1:$M$74,74,FALSE)</f>
        <v>49165</v>
      </c>
      <c r="X42" s="802">
        <f>VLOOKUP(ALL!B42,'Feeder Count'!$A$3:$M$73,(ALL!T42+1),FALSE)</f>
        <v>641</v>
      </c>
      <c r="Y42" s="793">
        <f t="shared" si="10"/>
        <v>6.2402496099843996E-3</v>
      </c>
      <c r="Z42" s="793">
        <f t="shared" si="11"/>
        <v>0.58034321372854913</v>
      </c>
      <c r="AA42" s="803">
        <f t="shared" si="12"/>
        <v>8.1358690125088982E-5</v>
      </c>
      <c r="AB42" s="803">
        <f t="shared" si="13"/>
        <v>7.5663581816332757E-3</v>
      </c>
    </row>
    <row r="43" spans="1:28" ht="63" x14ac:dyDescent="0.25">
      <c r="A43" s="800">
        <v>120038031</v>
      </c>
      <c r="B43" s="800" t="s">
        <v>389</v>
      </c>
      <c r="C43" s="795">
        <v>45695</v>
      </c>
      <c r="D43" s="795" t="s">
        <v>94</v>
      </c>
      <c r="E43" s="799">
        <v>9.9328703703703711E-2</v>
      </c>
      <c r="F43" s="799">
        <v>0.82634259259259257</v>
      </c>
      <c r="G43" s="799">
        <v>0.72638888888888886</v>
      </c>
      <c r="H43" s="800">
        <v>17</v>
      </c>
      <c r="I43" s="800">
        <v>26</v>
      </c>
      <c r="J43" s="804">
        <v>1046.9000000000001</v>
      </c>
      <c r="K43" s="805">
        <v>598</v>
      </c>
      <c r="L43" s="804">
        <v>310943.40000000002</v>
      </c>
      <c r="M43" s="798" t="s">
        <v>469</v>
      </c>
      <c r="N43" s="806" t="s">
        <v>470</v>
      </c>
      <c r="O43" s="801" t="s">
        <v>236</v>
      </c>
      <c r="P43" s="801" t="s">
        <v>221</v>
      </c>
      <c r="Q43" s="800" t="s">
        <v>449</v>
      </c>
      <c r="R43" s="798" t="s">
        <v>167</v>
      </c>
      <c r="S43" s="793" t="s">
        <v>460</v>
      </c>
      <c r="T43" s="793">
        <f t="shared" si="7"/>
        <v>2</v>
      </c>
      <c r="U43" s="793">
        <f t="shared" si="8"/>
        <v>2025</v>
      </c>
      <c r="V43" s="793">
        <f t="shared" si="9"/>
        <v>6</v>
      </c>
      <c r="W43" s="802">
        <f>HLOOKUP(T43,'Feeder Count'!$B$1:$M$74,74,FALSE)</f>
        <v>49165</v>
      </c>
      <c r="X43" s="802">
        <f>VLOOKUP(ALL!B43,'Feeder Count'!$A$3:$M$73,(ALL!T43+1),FALSE)</f>
        <v>743</v>
      </c>
      <c r="Y43" s="793">
        <f t="shared" si="10"/>
        <v>0.80484522207267828</v>
      </c>
      <c r="Z43" s="793">
        <f t="shared" si="11"/>
        <v>418.49717362045766</v>
      </c>
      <c r="AA43" s="803">
        <f t="shared" si="12"/>
        <v>1.2163124173700803E-2</v>
      </c>
      <c r="AB43" s="803">
        <f t="shared" si="13"/>
        <v>6.3244869317603989</v>
      </c>
    </row>
    <row r="44" spans="1:28" ht="47.25" x14ac:dyDescent="0.25">
      <c r="A44" s="800">
        <v>120038034</v>
      </c>
      <c r="B44" s="800" t="s">
        <v>404</v>
      </c>
      <c r="C44" s="795">
        <v>45695</v>
      </c>
      <c r="D44" s="795" t="s">
        <v>94</v>
      </c>
      <c r="E44" s="799">
        <v>0.13987268518518517</v>
      </c>
      <c r="F44" s="799">
        <v>0.3444444444444445</v>
      </c>
      <c r="G44" s="799">
        <v>0.20416666666666669</v>
      </c>
      <c r="H44" s="800">
        <v>4</v>
      </c>
      <c r="I44" s="800">
        <v>54</v>
      </c>
      <c r="J44" s="804">
        <v>294.58</v>
      </c>
      <c r="K44" s="805">
        <v>316</v>
      </c>
      <c r="L44" s="804">
        <v>70531.199999999997</v>
      </c>
      <c r="M44" s="798" t="s">
        <v>453</v>
      </c>
      <c r="N44" s="806" t="s">
        <v>471</v>
      </c>
      <c r="O44" s="801" t="s">
        <v>236</v>
      </c>
      <c r="P44" s="801" t="s">
        <v>223</v>
      </c>
      <c r="Q44" s="800" t="s">
        <v>449</v>
      </c>
      <c r="R44" s="798" t="s">
        <v>167</v>
      </c>
      <c r="S44" s="793" t="s">
        <v>456</v>
      </c>
      <c r="T44" s="793">
        <f t="shared" si="7"/>
        <v>2</v>
      </c>
      <c r="U44" s="793">
        <f t="shared" si="8"/>
        <v>2025</v>
      </c>
      <c r="V44" s="793">
        <f t="shared" si="9"/>
        <v>6</v>
      </c>
      <c r="W44" s="802">
        <f>HLOOKUP(T44,'Feeder Count'!$B$1:$M$74,74,FALSE)</f>
        <v>49165</v>
      </c>
      <c r="X44" s="802">
        <f>VLOOKUP(ALL!B44,'Feeder Count'!$A$3:$M$73,(ALL!T44+1),FALSE)</f>
        <v>3851</v>
      </c>
      <c r="Y44" s="793">
        <f t="shared" si="10"/>
        <v>8.2056608673071935E-2</v>
      </c>
      <c r="Z44" s="793">
        <f t="shared" si="11"/>
        <v>18.315035055829654</v>
      </c>
      <c r="AA44" s="803">
        <f t="shared" si="12"/>
        <v>6.4273365198820303E-3</v>
      </c>
      <c r="AB44" s="803">
        <f t="shared" si="13"/>
        <v>1.434581511237669</v>
      </c>
    </row>
    <row r="45" spans="1:28" ht="31.5" x14ac:dyDescent="0.25">
      <c r="A45" s="800">
        <v>120038045</v>
      </c>
      <c r="B45" s="800" t="s">
        <v>414</v>
      </c>
      <c r="C45" s="795">
        <v>45695</v>
      </c>
      <c r="D45" s="795" t="s">
        <v>94</v>
      </c>
      <c r="E45" s="799">
        <v>0.50486111111111109</v>
      </c>
      <c r="F45" s="799">
        <v>0.62097222222222226</v>
      </c>
      <c r="G45" s="799">
        <v>0.11597222222222221</v>
      </c>
      <c r="H45" s="800">
        <v>2</v>
      </c>
      <c r="I45" s="800">
        <v>47</v>
      </c>
      <c r="J45" s="804">
        <v>167.2</v>
      </c>
      <c r="K45" s="805">
        <v>697</v>
      </c>
      <c r="L45" s="804">
        <v>30848.3999999999</v>
      </c>
      <c r="M45" s="798" t="s">
        <v>454</v>
      </c>
      <c r="N45" s="806" t="s">
        <v>472</v>
      </c>
      <c r="O45" s="801" t="s">
        <v>237</v>
      </c>
      <c r="P45" s="801" t="s">
        <v>222</v>
      </c>
      <c r="Q45" s="800" t="s">
        <v>449</v>
      </c>
      <c r="R45" s="798" t="s">
        <v>167</v>
      </c>
      <c r="S45" s="793" t="s">
        <v>456</v>
      </c>
      <c r="T45" s="793">
        <f t="shared" si="7"/>
        <v>2</v>
      </c>
      <c r="U45" s="793">
        <f t="shared" si="8"/>
        <v>2025</v>
      </c>
      <c r="V45" s="793">
        <f t="shared" si="9"/>
        <v>6</v>
      </c>
      <c r="W45" s="802">
        <f>HLOOKUP(T45,'Feeder Count'!$B$1:$M$74,74,FALSE)</f>
        <v>49165</v>
      </c>
      <c r="X45" s="802">
        <f>VLOOKUP(ALL!B45,'Feeder Count'!$A$3:$M$73,(ALL!T45+1),FALSE)</f>
        <v>727</v>
      </c>
      <c r="Y45" s="793">
        <f t="shared" si="10"/>
        <v>0.95873452544704263</v>
      </c>
      <c r="Z45" s="793">
        <f t="shared" si="11"/>
        <v>42.432462173314853</v>
      </c>
      <c r="AA45" s="803">
        <f t="shared" si="12"/>
        <v>1.4176751754296757E-2</v>
      </c>
      <c r="AB45" s="803">
        <f t="shared" si="13"/>
        <v>0.62744635411369676</v>
      </c>
    </row>
    <row r="46" spans="1:28" ht="47.25" x14ac:dyDescent="0.25">
      <c r="A46" s="800">
        <v>120038047</v>
      </c>
      <c r="B46" s="800" t="s">
        <v>412</v>
      </c>
      <c r="C46" s="795">
        <v>45695</v>
      </c>
      <c r="D46" s="795" t="s">
        <v>94</v>
      </c>
      <c r="E46" s="799">
        <v>0.51597222222222217</v>
      </c>
      <c r="F46" s="799">
        <v>0.53263888888888888</v>
      </c>
      <c r="G46" s="799">
        <v>1.6666666666666666E-2</v>
      </c>
      <c r="H46" s="800">
        <v>0</v>
      </c>
      <c r="I46" s="800">
        <v>24</v>
      </c>
      <c r="J46" s="804">
        <v>24</v>
      </c>
      <c r="K46" s="805">
        <v>9</v>
      </c>
      <c r="L46" s="804">
        <v>216</v>
      </c>
      <c r="M46" s="798" t="s">
        <v>453</v>
      </c>
      <c r="N46" s="806" t="s">
        <v>473</v>
      </c>
      <c r="O46" s="801" t="s">
        <v>225</v>
      </c>
      <c r="P46" s="801" t="s">
        <v>224</v>
      </c>
      <c r="Q46" s="800" t="s">
        <v>449</v>
      </c>
      <c r="R46" s="798" t="s">
        <v>167</v>
      </c>
      <c r="S46" s="793" t="s">
        <v>456</v>
      </c>
      <c r="T46" s="793">
        <f t="shared" si="7"/>
        <v>2</v>
      </c>
      <c r="U46" s="793">
        <f t="shared" si="8"/>
        <v>2025</v>
      </c>
      <c r="V46" s="793">
        <f t="shared" si="9"/>
        <v>6</v>
      </c>
      <c r="W46" s="802">
        <f>HLOOKUP(T46,'Feeder Count'!$B$1:$M$74,74,FALSE)</f>
        <v>49165</v>
      </c>
      <c r="X46" s="802">
        <f>VLOOKUP(ALL!B46,'Feeder Count'!$A$3:$M$73,(ALL!T46+1),FALSE)</f>
        <v>2530</v>
      </c>
      <c r="Y46" s="793">
        <f t="shared" si="10"/>
        <v>3.5573122529644267E-3</v>
      </c>
      <c r="Z46" s="793">
        <f t="shared" si="11"/>
        <v>8.5375494071146252E-2</v>
      </c>
      <c r="AA46" s="803">
        <f t="shared" si="12"/>
        <v>1.8305705278145022E-4</v>
      </c>
      <c r="AB46" s="803">
        <f t="shared" si="13"/>
        <v>4.3933692667548051E-3</v>
      </c>
    </row>
    <row r="47" spans="1:28" ht="31.5" x14ac:dyDescent="0.25">
      <c r="A47" s="800">
        <v>120038050</v>
      </c>
      <c r="B47" s="800" t="s">
        <v>394</v>
      </c>
      <c r="C47" s="795">
        <v>45695</v>
      </c>
      <c r="D47" s="795" t="s">
        <v>94</v>
      </c>
      <c r="E47" s="799">
        <v>0.51898148148148149</v>
      </c>
      <c r="F47" s="799">
        <v>0.94783564814814814</v>
      </c>
      <c r="G47" s="799">
        <v>0.4284722222222222</v>
      </c>
      <c r="H47" s="800">
        <v>10</v>
      </c>
      <c r="I47" s="800">
        <v>17</v>
      </c>
      <c r="J47" s="804">
        <v>617.54999999999995</v>
      </c>
      <c r="K47" s="805">
        <v>1</v>
      </c>
      <c r="L47" s="804">
        <v>543</v>
      </c>
      <c r="M47" s="798" t="s">
        <v>474</v>
      </c>
      <c r="N47" s="806" t="s">
        <v>475</v>
      </c>
      <c r="O47" s="801" t="s">
        <v>236</v>
      </c>
      <c r="P47" s="801" t="s">
        <v>221</v>
      </c>
      <c r="Q47" s="800" t="s">
        <v>449</v>
      </c>
      <c r="R47" s="798" t="s">
        <v>167</v>
      </c>
      <c r="S47" s="793" t="s">
        <v>460</v>
      </c>
      <c r="T47" s="793">
        <f t="shared" si="7"/>
        <v>2</v>
      </c>
      <c r="U47" s="793">
        <f t="shared" si="8"/>
        <v>2025</v>
      </c>
      <c r="V47" s="793">
        <f t="shared" si="9"/>
        <v>6</v>
      </c>
      <c r="W47" s="802">
        <f>HLOOKUP(T47,'Feeder Count'!$B$1:$M$74,74,FALSE)</f>
        <v>49165</v>
      </c>
      <c r="X47" s="802">
        <f>VLOOKUP(ALL!B47,'Feeder Count'!$A$3:$M$73,(ALL!T47+1),FALSE)</f>
        <v>4479</v>
      </c>
      <c r="Y47" s="793">
        <f t="shared" si="10"/>
        <v>2.2326412145568208E-4</v>
      </c>
      <c r="Z47" s="793">
        <f t="shared" si="11"/>
        <v>0.12123241795043536</v>
      </c>
      <c r="AA47" s="803">
        <f t="shared" si="12"/>
        <v>2.0339672531272246E-5</v>
      </c>
      <c r="AB47" s="803">
        <f t="shared" si="13"/>
        <v>1.104444218448083E-2</v>
      </c>
    </row>
    <row r="48" spans="1:28" ht="31.5" x14ac:dyDescent="0.25">
      <c r="A48" s="800">
        <v>120038053</v>
      </c>
      <c r="B48" s="800" t="s">
        <v>394</v>
      </c>
      <c r="C48" s="795">
        <v>45695</v>
      </c>
      <c r="D48" s="795" t="s">
        <v>94</v>
      </c>
      <c r="E48" s="799">
        <v>0.56874999999999998</v>
      </c>
      <c r="F48" s="799">
        <v>0.94652777777777775</v>
      </c>
      <c r="G48" s="799">
        <v>0.37777777777777777</v>
      </c>
      <c r="H48" s="800">
        <v>9</v>
      </c>
      <c r="I48" s="800">
        <v>4</v>
      </c>
      <c r="J48" s="804">
        <v>544</v>
      </c>
      <c r="K48" s="805">
        <v>1</v>
      </c>
      <c r="L48" s="804">
        <v>544.20000000000005</v>
      </c>
      <c r="M48" s="798" t="s">
        <v>474</v>
      </c>
      <c r="N48" s="806" t="s">
        <v>476</v>
      </c>
      <c r="O48" s="801" t="s">
        <v>236</v>
      </c>
      <c r="P48" s="801" t="s">
        <v>221</v>
      </c>
      <c r="Q48" s="800" t="s">
        <v>449</v>
      </c>
      <c r="R48" s="798" t="s">
        <v>167</v>
      </c>
      <c r="S48" s="793" t="s">
        <v>460</v>
      </c>
      <c r="T48" s="793">
        <f t="shared" si="7"/>
        <v>2</v>
      </c>
      <c r="U48" s="793">
        <f t="shared" si="8"/>
        <v>2025</v>
      </c>
      <c r="V48" s="793">
        <f t="shared" si="9"/>
        <v>6</v>
      </c>
      <c r="W48" s="802">
        <f>HLOOKUP(T48,'Feeder Count'!$B$1:$M$74,74,FALSE)</f>
        <v>49165</v>
      </c>
      <c r="X48" s="802">
        <f>VLOOKUP(ALL!B48,'Feeder Count'!$A$3:$M$73,(ALL!T48+1),FALSE)</f>
        <v>4479</v>
      </c>
      <c r="Y48" s="793">
        <f t="shared" si="10"/>
        <v>2.2326412145568208E-4</v>
      </c>
      <c r="Z48" s="793">
        <f t="shared" si="11"/>
        <v>0.1215003348961822</v>
      </c>
      <c r="AA48" s="803">
        <f t="shared" si="12"/>
        <v>2.0339672531272246E-5</v>
      </c>
      <c r="AB48" s="803">
        <f t="shared" si="13"/>
        <v>1.1068849791518358E-2</v>
      </c>
    </row>
    <row r="49" spans="1:28" ht="63" x14ac:dyDescent="0.25">
      <c r="A49" s="800">
        <v>231061235</v>
      </c>
      <c r="B49" s="800" t="s">
        <v>392</v>
      </c>
      <c r="C49" s="795">
        <v>45695</v>
      </c>
      <c r="D49" s="795" t="s">
        <v>94</v>
      </c>
      <c r="E49" s="799">
        <v>0.73326388888888883</v>
      </c>
      <c r="F49" s="799">
        <v>0.79166666666666663</v>
      </c>
      <c r="G49" s="799">
        <v>5.8333333333333327E-2</v>
      </c>
      <c r="H49" s="800">
        <v>1</v>
      </c>
      <c r="I49" s="800">
        <v>24</v>
      </c>
      <c r="J49" s="804">
        <v>84.12</v>
      </c>
      <c r="K49" s="805">
        <v>16</v>
      </c>
      <c r="L49" s="804">
        <v>1345.8</v>
      </c>
      <c r="M49" s="798" t="s">
        <v>477</v>
      </c>
      <c r="N49" s="806" t="s">
        <v>478</v>
      </c>
      <c r="O49" s="801" t="s">
        <v>237</v>
      </c>
      <c r="P49" s="801" t="s">
        <v>479</v>
      </c>
      <c r="Q49" s="800" t="s">
        <v>449</v>
      </c>
      <c r="R49" s="798" t="s">
        <v>167</v>
      </c>
      <c r="S49" s="793" t="s">
        <v>460</v>
      </c>
      <c r="T49" s="793">
        <f t="shared" si="7"/>
        <v>2</v>
      </c>
      <c r="U49" s="793">
        <f t="shared" si="8"/>
        <v>2025</v>
      </c>
      <c r="V49" s="793">
        <f t="shared" si="9"/>
        <v>6</v>
      </c>
      <c r="W49" s="802">
        <f>HLOOKUP(T49,'Feeder Count'!$B$1:$M$74,74,FALSE)</f>
        <v>49165</v>
      </c>
      <c r="X49" s="802">
        <f>VLOOKUP(ALL!B49,'Feeder Count'!$A$3:$M$73,(ALL!T49+1),FALSE)</f>
        <v>888</v>
      </c>
      <c r="Y49" s="793">
        <f t="shared" si="10"/>
        <v>1.8018018018018018E-2</v>
      </c>
      <c r="Z49" s="793">
        <f t="shared" si="11"/>
        <v>1.5155405405405404</v>
      </c>
      <c r="AA49" s="803">
        <f t="shared" si="12"/>
        <v>3.2543476050035593E-4</v>
      </c>
      <c r="AB49" s="803">
        <f t="shared" si="13"/>
        <v>2.737313129258619E-2</v>
      </c>
    </row>
    <row r="50" spans="1:28" ht="31.5" x14ac:dyDescent="0.25">
      <c r="A50" s="800">
        <v>231061379</v>
      </c>
      <c r="B50" s="800" t="s">
        <v>408</v>
      </c>
      <c r="C50" s="795">
        <v>45698</v>
      </c>
      <c r="D50" s="795" t="s">
        <v>94</v>
      </c>
      <c r="E50" s="799">
        <v>0.4826388888888889</v>
      </c>
      <c r="F50" s="799">
        <v>0.6875</v>
      </c>
      <c r="G50" s="799">
        <v>0.20486111111111113</v>
      </c>
      <c r="H50" s="800">
        <v>4</v>
      </c>
      <c r="I50" s="800">
        <v>55</v>
      </c>
      <c r="J50" s="804">
        <v>295</v>
      </c>
      <c r="K50" s="805">
        <v>4</v>
      </c>
      <c r="L50" s="804">
        <v>1180.2</v>
      </c>
      <c r="M50" s="798"/>
      <c r="N50" s="806" t="s">
        <v>480</v>
      </c>
      <c r="O50" s="801" t="s">
        <v>238</v>
      </c>
      <c r="P50" s="801" t="s">
        <v>228</v>
      </c>
      <c r="Q50" s="800" t="s">
        <v>449</v>
      </c>
      <c r="R50" s="798" t="s">
        <v>136</v>
      </c>
      <c r="S50" s="793" t="s">
        <v>456</v>
      </c>
      <c r="T50" s="793">
        <f t="shared" si="7"/>
        <v>2</v>
      </c>
      <c r="U50" s="793">
        <f t="shared" si="8"/>
        <v>2025</v>
      </c>
      <c r="V50" s="793">
        <f t="shared" si="9"/>
        <v>2</v>
      </c>
      <c r="W50" s="802">
        <f>HLOOKUP(T50,'Feeder Count'!$B$1:$M$74,74,FALSE)</f>
        <v>49165</v>
      </c>
      <c r="X50" s="802">
        <f>VLOOKUP(ALL!B50,'Feeder Count'!$A$3:$M$73,(ALL!T50+1),FALSE)</f>
        <v>641</v>
      </c>
      <c r="Y50" s="793">
        <f t="shared" si="10"/>
        <v>6.2402496099843996E-3</v>
      </c>
      <c r="Z50" s="793">
        <f t="shared" si="11"/>
        <v>1.8411856474258972</v>
      </c>
      <c r="AA50" s="803">
        <f t="shared" si="12"/>
        <v>8.1358690125088982E-5</v>
      </c>
      <c r="AB50" s="803">
        <f t="shared" si="13"/>
        <v>2.4004881521407506E-2</v>
      </c>
    </row>
    <row r="51" spans="1:28" ht="31.5" x14ac:dyDescent="0.25">
      <c r="A51" s="800">
        <v>231061383</v>
      </c>
      <c r="B51" s="800" t="s">
        <v>414</v>
      </c>
      <c r="C51" s="795">
        <v>45698</v>
      </c>
      <c r="D51" s="795" t="s">
        <v>94</v>
      </c>
      <c r="E51" s="799">
        <v>0.49444444444444446</v>
      </c>
      <c r="F51" s="799">
        <v>0.70833333333333337</v>
      </c>
      <c r="G51" s="799">
        <v>0.21388888888888891</v>
      </c>
      <c r="H51" s="800">
        <v>5</v>
      </c>
      <c r="I51" s="800">
        <v>8</v>
      </c>
      <c r="J51" s="804">
        <v>308</v>
      </c>
      <c r="K51" s="805">
        <v>8</v>
      </c>
      <c r="L51" s="804">
        <v>2464.1999999999998</v>
      </c>
      <c r="M51" s="798"/>
      <c r="N51" s="806" t="s">
        <v>481</v>
      </c>
      <c r="O51" s="801" t="s">
        <v>238</v>
      </c>
      <c r="P51" s="801" t="s">
        <v>228</v>
      </c>
      <c r="Q51" s="800" t="s">
        <v>449</v>
      </c>
      <c r="R51" s="798" t="s">
        <v>136</v>
      </c>
      <c r="S51" s="793" t="s">
        <v>456</v>
      </c>
      <c r="T51" s="793">
        <f t="shared" si="7"/>
        <v>2</v>
      </c>
      <c r="U51" s="793">
        <f t="shared" si="8"/>
        <v>2025</v>
      </c>
      <c r="V51" s="793">
        <f t="shared" si="9"/>
        <v>2</v>
      </c>
      <c r="W51" s="802">
        <f>HLOOKUP(T51,'Feeder Count'!$B$1:$M$74,74,FALSE)</f>
        <v>49165</v>
      </c>
      <c r="X51" s="802">
        <f>VLOOKUP(ALL!B51,'Feeder Count'!$A$3:$M$73,(ALL!T51+1),FALSE)</f>
        <v>727</v>
      </c>
      <c r="Y51" s="793">
        <f t="shared" si="10"/>
        <v>1.1004126547455296E-2</v>
      </c>
      <c r="Z51" s="793">
        <f t="shared" si="11"/>
        <v>3.3895460797799171</v>
      </c>
      <c r="AA51" s="803">
        <f t="shared" si="12"/>
        <v>1.6271738025017796E-4</v>
      </c>
      <c r="AB51" s="803">
        <f t="shared" si="13"/>
        <v>5.012102105156107E-2</v>
      </c>
    </row>
    <row r="52" spans="1:28" ht="31.5" x14ac:dyDescent="0.25">
      <c r="A52" s="800">
        <v>120038113</v>
      </c>
      <c r="B52" s="800" t="s">
        <v>406</v>
      </c>
      <c r="C52" s="795">
        <v>45698</v>
      </c>
      <c r="D52" s="795" t="s">
        <v>94</v>
      </c>
      <c r="E52" s="799">
        <v>0.52880787037037036</v>
      </c>
      <c r="F52" s="799">
        <v>0.72928240740740735</v>
      </c>
      <c r="G52" s="799">
        <v>0.19999999999999998</v>
      </c>
      <c r="H52" s="800">
        <v>4</v>
      </c>
      <c r="I52" s="800">
        <v>48</v>
      </c>
      <c r="J52" s="804">
        <v>288.68</v>
      </c>
      <c r="K52" s="805">
        <v>38</v>
      </c>
      <c r="L52" s="804">
        <v>10969.8</v>
      </c>
      <c r="M52" s="798"/>
      <c r="N52" s="806" t="s">
        <v>482</v>
      </c>
      <c r="O52" s="801" t="s">
        <v>238</v>
      </c>
      <c r="P52" s="801" t="s">
        <v>228</v>
      </c>
      <c r="Q52" s="800" t="s">
        <v>449</v>
      </c>
      <c r="R52" s="798" t="s">
        <v>136</v>
      </c>
      <c r="S52" s="793" t="s">
        <v>456</v>
      </c>
      <c r="T52" s="793">
        <f t="shared" si="7"/>
        <v>2</v>
      </c>
      <c r="U52" s="793">
        <f t="shared" si="8"/>
        <v>2025</v>
      </c>
      <c r="V52" s="793">
        <f t="shared" si="9"/>
        <v>2</v>
      </c>
      <c r="W52" s="802">
        <f>HLOOKUP(T52,'Feeder Count'!$B$1:$M$74,74,FALSE)</f>
        <v>49165</v>
      </c>
      <c r="X52" s="802">
        <f>VLOOKUP(ALL!B52,'Feeder Count'!$A$3:$M$73,(ALL!T52+1),FALSE)</f>
        <v>4066</v>
      </c>
      <c r="Y52" s="793">
        <f t="shared" si="10"/>
        <v>9.3457943925233638E-3</v>
      </c>
      <c r="Z52" s="793">
        <f t="shared" si="11"/>
        <v>2.6979340875553368</v>
      </c>
      <c r="AA52" s="803">
        <f t="shared" si="12"/>
        <v>7.7290755618834536E-4</v>
      </c>
      <c r="AB52" s="803">
        <f t="shared" si="13"/>
        <v>0.22312213973355027</v>
      </c>
    </row>
    <row r="53" spans="1:28" ht="47.25" x14ac:dyDescent="0.25">
      <c r="A53" s="800">
        <v>120038121</v>
      </c>
      <c r="B53" s="800" t="s">
        <v>405</v>
      </c>
      <c r="C53" s="795">
        <v>45698</v>
      </c>
      <c r="D53" s="795" t="s">
        <v>94</v>
      </c>
      <c r="E53" s="799">
        <v>0.60902777777777783</v>
      </c>
      <c r="F53" s="799">
        <v>0.1879976851851852</v>
      </c>
      <c r="G53" s="799">
        <v>0.57847222222222217</v>
      </c>
      <c r="H53" s="800">
        <v>13</v>
      </c>
      <c r="I53" s="800">
        <v>53</v>
      </c>
      <c r="J53" s="804">
        <v>833.7</v>
      </c>
      <c r="K53" s="805">
        <v>59</v>
      </c>
      <c r="L53" s="804">
        <v>49189.2</v>
      </c>
      <c r="M53" s="798" t="s">
        <v>453</v>
      </c>
      <c r="N53" s="806" t="s">
        <v>483</v>
      </c>
      <c r="O53" s="801" t="s">
        <v>237</v>
      </c>
      <c r="P53" s="801" t="s">
        <v>222</v>
      </c>
      <c r="Q53" s="800" t="s">
        <v>449</v>
      </c>
      <c r="R53" s="798" t="s">
        <v>167</v>
      </c>
      <c r="S53" s="793" t="s">
        <v>456</v>
      </c>
      <c r="T53" s="793">
        <f t="shared" si="7"/>
        <v>2</v>
      </c>
      <c r="U53" s="793">
        <f t="shared" si="8"/>
        <v>2025</v>
      </c>
      <c r="V53" s="793">
        <f t="shared" si="9"/>
        <v>2</v>
      </c>
      <c r="W53" s="802">
        <f>HLOOKUP(T53,'Feeder Count'!$B$1:$M$74,74,FALSE)</f>
        <v>49165</v>
      </c>
      <c r="X53" s="802">
        <f>VLOOKUP(ALL!B53,'Feeder Count'!$A$3:$M$73,(ALL!T53+1),FALSE)</f>
        <v>3628</v>
      </c>
      <c r="Y53" s="793">
        <f t="shared" si="10"/>
        <v>1.6262403528114665E-2</v>
      </c>
      <c r="Z53" s="793">
        <f t="shared" si="11"/>
        <v>13.558213891951487</v>
      </c>
      <c r="AA53" s="803">
        <f t="shared" si="12"/>
        <v>1.2000406793450625E-3</v>
      </c>
      <c r="AB53" s="803">
        <f t="shared" si="13"/>
        <v>1.0004922200752566</v>
      </c>
    </row>
    <row r="54" spans="1:28" ht="31.5" x14ac:dyDescent="0.25">
      <c r="A54" s="800">
        <v>231061487</v>
      </c>
      <c r="B54" s="800" t="s">
        <v>405</v>
      </c>
      <c r="C54" s="795">
        <v>45699</v>
      </c>
      <c r="D54" s="795" t="s">
        <v>94</v>
      </c>
      <c r="E54" s="799">
        <v>0.51458333333333328</v>
      </c>
      <c r="F54" s="799">
        <v>0.6479166666666667</v>
      </c>
      <c r="G54" s="799">
        <v>0.13333333333333333</v>
      </c>
      <c r="H54" s="800">
        <v>3</v>
      </c>
      <c r="I54" s="800">
        <v>12</v>
      </c>
      <c r="J54" s="804">
        <v>192</v>
      </c>
      <c r="K54" s="805">
        <v>28</v>
      </c>
      <c r="L54" s="804">
        <v>5376</v>
      </c>
      <c r="M54" s="798"/>
      <c r="N54" s="806" t="s">
        <v>484</v>
      </c>
      <c r="O54" s="801" t="s">
        <v>238</v>
      </c>
      <c r="P54" s="801" t="s">
        <v>228</v>
      </c>
      <c r="Q54" s="800" t="s">
        <v>449</v>
      </c>
      <c r="R54" s="798" t="s">
        <v>136</v>
      </c>
      <c r="S54" s="793" t="s">
        <v>456</v>
      </c>
      <c r="T54" s="793">
        <f t="shared" si="7"/>
        <v>2</v>
      </c>
      <c r="U54" s="793">
        <f t="shared" si="8"/>
        <v>2025</v>
      </c>
      <c r="V54" s="793">
        <f t="shared" si="9"/>
        <v>3</v>
      </c>
      <c r="W54" s="802">
        <f>HLOOKUP(T54,'Feeder Count'!$B$1:$M$74,74,FALSE)</f>
        <v>49165</v>
      </c>
      <c r="X54" s="802">
        <f>VLOOKUP(ALL!B54,'Feeder Count'!$A$3:$M$73,(ALL!T54+1),FALSE)</f>
        <v>3628</v>
      </c>
      <c r="Y54" s="793">
        <f t="shared" si="10"/>
        <v>7.717750826901874E-3</v>
      </c>
      <c r="Z54" s="793">
        <f t="shared" si="11"/>
        <v>1.4818081587651599</v>
      </c>
      <c r="AA54" s="803">
        <f t="shared" si="12"/>
        <v>5.6951083087562293E-4</v>
      </c>
      <c r="AB54" s="803">
        <f t="shared" si="13"/>
        <v>0.1093460795281196</v>
      </c>
    </row>
    <row r="55" spans="1:28" ht="31.5" x14ac:dyDescent="0.25">
      <c r="A55" s="800">
        <v>231061490</v>
      </c>
      <c r="B55" s="800" t="s">
        <v>408</v>
      </c>
      <c r="C55" s="795">
        <v>45699</v>
      </c>
      <c r="D55" s="795" t="s">
        <v>94</v>
      </c>
      <c r="E55" s="799">
        <v>0.52777777777777779</v>
      </c>
      <c r="F55" s="799">
        <v>0.65625</v>
      </c>
      <c r="G55" s="799">
        <v>0.12847222222222224</v>
      </c>
      <c r="H55" s="800">
        <v>3</v>
      </c>
      <c r="I55" s="800">
        <v>5</v>
      </c>
      <c r="J55" s="804">
        <v>185</v>
      </c>
      <c r="K55" s="805">
        <v>4</v>
      </c>
      <c r="L55" s="804">
        <v>739.8</v>
      </c>
      <c r="M55" s="798"/>
      <c r="N55" s="806" t="s">
        <v>485</v>
      </c>
      <c r="O55" s="801" t="s">
        <v>238</v>
      </c>
      <c r="P55" s="801" t="s">
        <v>228</v>
      </c>
      <c r="Q55" s="800" t="s">
        <v>449</v>
      </c>
      <c r="R55" s="798" t="s">
        <v>136</v>
      </c>
      <c r="S55" s="793" t="s">
        <v>456</v>
      </c>
      <c r="T55" s="793">
        <f t="shared" si="7"/>
        <v>2</v>
      </c>
      <c r="U55" s="793">
        <f t="shared" si="8"/>
        <v>2025</v>
      </c>
      <c r="V55" s="793">
        <f t="shared" si="9"/>
        <v>3</v>
      </c>
      <c r="W55" s="802">
        <f>HLOOKUP(T55,'Feeder Count'!$B$1:$M$74,74,FALSE)</f>
        <v>49165</v>
      </c>
      <c r="X55" s="802">
        <f>VLOOKUP(ALL!B55,'Feeder Count'!$A$3:$M$73,(ALL!T55+1),FALSE)</f>
        <v>641</v>
      </c>
      <c r="Y55" s="793">
        <f t="shared" si="10"/>
        <v>6.2402496099843996E-3</v>
      </c>
      <c r="Z55" s="793">
        <f t="shared" si="11"/>
        <v>1.1541341653666146</v>
      </c>
      <c r="AA55" s="803">
        <f t="shared" si="12"/>
        <v>8.1358690125088982E-5</v>
      </c>
      <c r="AB55" s="803">
        <f t="shared" si="13"/>
        <v>1.5047289738635207E-2</v>
      </c>
    </row>
    <row r="56" spans="1:28" ht="47.25" x14ac:dyDescent="0.25">
      <c r="A56" s="800">
        <v>120038182</v>
      </c>
      <c r="B56" s="800" t="s">
        <v>406</v>
      </c>
      <c r="C56" s="795">
        <v>45700</v>
      </c>
      <c r="D56" s="795" t="s">
        <v>94</v>
      </c>
      <c r="E56" s="799">
        <v>0.51571759259259264</v>
      </c>
      <c r="F56" s="799">
        <v>0.66666666666666663</v>
      </c>
      <c r="G56" s="799">
        <v>0.15069444444444444</v>
      </c>
      <c r="H56" s="800">
        <v>3</v>
      </c>
      <c r="I56" s="800">
        <v>37</v>
      </c>
      <c r="J56" s="804">
        <v>217.38</v>
      </c>
      <c r="K56" s="805">
        <v>17</v>
      </c>
      <c r="L56" s="804">
        <v>3695.4</v>
      </c>
      <c r="M56" s="798" t="s">
        <v>453</v>
      </c>
      <c r="N56" s="806" t="s">
        <v>486</v>
      </c>
      <c r="O56" s="801" t="s">
        <v>238</v>
      </c>
      <c r="P56" s="801" t="s">
        <v>228</v>
      </c>
      <c r="Q56" s="800" t="s">
        <v>449</v>
      </c>
      <c r="R56" s="798" t="s">
        <v>136</v>
      </c>
      <c r="S56" s="793" t="s">
        <v>456</v>
      </c>
      <c r="T56" s="793">
        <f t="shared" si="7"/>
        <v>2</v>
      </c>
      <c r="U56" s="793">
        <f t="shared" si="8"/>
        <v>2025</v>
      </c>
      <c r="V56" s="793">
        <f t="shared" si="9"/>
        <v>4</v>
      </c>
      <c r="W56" s="802">
        <f>HLOOKUP(T56,'Feeder Count'!$B$1:$M$74,74,FALSE)</f>
        <v>49165</v>
      </c>
      <c r="X56" s="802">
        <f>VLOOKUP(ALL!B56,'Feeder Count'!$A$3:$M$73,(ALL!T56+1),FALSE)</f>
        <v>4066</v>
      </c>
      <c r="Y56" s="793">
        <f t="shared" si="10"/>
        <v>4.181013280865716E-3</v>
      </c>
      <c r="Z56" s="793">
        <f t="shared" si="11"/>
        <v>0.90885391047712738</v>
      </c>
      <c r="AA56" s="803">
        <f t="shared" si="12"/>
        <v>3.4577443303162821E-4</v>
      </c>
      <c r="AB56" s="803">
        <f t="shared" si="13"/>
        <v>7.5163225872063463E-2</v>
      </c>
    </row>
    <row r="57" spans="1:28" ht="31.5" x14ac:dyDescent="0.25">
      <c r="A57" s="800">
        <v>231061566</v>
      </c>
      <c r="B57" s="800" t="s">
        <v>408</v>
      </c>
      <c r="C57" s="795">
        <v>45700</v>
      </c>
      <c r="D57" s="795" t="s">
        <v>94</v>
      </c>
      <c r="E57" s="799">
        <v>0.54375000000000007</v>
      </c>
      <c r="F57" s="799">
        <v>0.70833333333333337</v>
      </c>
      <c r="G57" s="799">
        <v>0.16458333333333333</v>
      </c>
      <c r="H57" s="800">
        <v>3</v>
      </c>
      <c r="I57" s="800">
        <v>57</v>
      </c>
      <c r="J57" s="804">
        <v>237</v>
      </c>
      <c r="K57" s="805">
        <v>6</v>
      </c>
      <c r="L57" s="804">
        <v>1422</v>
      </c>
      <c r="M57" s="798"/>
      <c r="N57" s="806" t="s">
        <v>487</v>
      </c>
      <c r="O57" s="801" t="s">
        <v>238</v>
      </c>
      <c r="P57" s="801" t="s">
        <v>228</v>
      </c>
      <c r="Q57" s="800" t="s">
        <v>449</v>
      </c>
      <c r="R57" s="798" t="s">
        <v>136</v>
      </c>
      <c r="S57" s="793" t="s">
        <v>456</v>
      </c>
      <c r="T57" s="793">
        <f t="shared" si="7"/>
        <v>2</v>
      </c>
      <c r="U57" s="793">
        <f t="shared" si="8"/>
        <v>2025</v>
      </c>
      <c r="V57" s="793">
        <f t="shared" si="9"/>
        <v>4</v>
      </c>
      <c r="W57" s="802">
        <f>HLOOKUP(T57,'Feeder Count'!$B$1:$M$74,74,FALSE)</f>
        <v>49165</v>
      </c>
      <c r="X57" s="802">
        <f>VLOOKUP(ALL!B57,'Feeder Count'!$A$3:$M$73,(ALL!T57+1),FALSE)</f>
        <v>641</v>
      </c>
      <c r="Y57" s="793">
        <f t="shared" si="10"/>
        <v>9.3603744149765994E-3</v>
      </c>
      <c r="Z57" s="793">
        <f t="shared" si="11"/>
        <v>2.218408736349454</v>
      </c>
      <c r="AA57" s="803">
        <f t="shared" si="12"/>
        <v>1.2203803518763347E-4</v>
      </c>
      <c r="AB57" s="803">
        <f t="shared" si="13"/>
        <v>2.8923014339469134E-2</v>
      </c>
    </row>
    <row r="58" spans="1:28" ht="31.5" x14ac:dyDescent="0.25">
      <c r="A58" s="800">
        <v>120038214</v>
      </c>
      <c r="B58" s="800" t="s">
        <v>396</v>
      </c>
      <c r="C58" s="795">
        <v>45701</v>
      </c>
      <c r="D58" s="795" t="s">
        <v>94</v>
      </c>
      <c r="E58" s="799">
        <v>0.60763888888888895</v>
      </c>
      <c r="F58" s="799">
        <v>0.65972222222222221</v>
      </c>
      <c r="G58" s="799">
        <v>5.2083333333333336E-2</v>
      </c>
      <c r="H58" s="800">
        <v>1</v>
      </c>
      <c r="I58" s="800">
        <v>15</v>
      </c>
      <c r="J58" s="804">
        <v>75</v>
      </c>
      <c r="K58" s="805">
        <v>155</v>
      </c>
      <c r="L58" s="804">
        <v>11625</v>
      </c>
      <c r="M58" s="798" t="s">
        <v>474</v>
      </c>
      <c r="N58" s="806" t="s">
        <v>488</v>
      </c>
      <c r="O58" s="801" t="s">
        <v>89</v>
      </c>
      <c r="P58" s="801" t="s">
        <v>489</v>
      </c>
      <c r="Q58" s="800" t="s">
        <v>449</v>
      </c>
      <c r="R58" s="798" t="s">
        <v>167</v>
      </c>
      <c r="S58" s="793" t="s">
        <v>460</v>
      </c>
      <c r="T58" s="793">
        <f t="shared" si="7"/>
        <v>2</v>
      </c>
      <c r="U58" s="793">
        <f t="shared" si="8"/>
        <v>2025</v>
      </c>
      <c r="V58" s="793">
        <f t="shared" si="9"/>
        <v>5</v>
      </c>
      <c r="W58" s="802">
        <f>HLOOKUP(T58,'Feeder Count'!$B$1:$M$74,74,FALSE)</f>
        <v>49165</v>
      </c>
      <c r="X58" s="802">
        <f>VLOOKUP(ALL!B58,'Feeder Count'!$A$3:$M$73,(ALL!T58+1),FALSE)</f>
        <v>1621</v>
      </c>
      <c r="Y58" s="793">
        <f t="shared" si="10"/>
        <v>9.5619987661937078E-2</v>
      </c>
      <c r="Z58" s="793">
        <f t="shared" si="11"/>
        <v>7.1714990746452809</v>
      </c>
      <c r="AA58" s="803">
        <f t="shared" si="12"/>
        <v>3.1526492423471983E-3</v>
      </c>
      <c r="AB58" s="803">
        <f t="shared" si="13"/>
        <v>0.23644869317603986</v>
      </c>
    </row>
    <row r="59" spans="1:28" ht="31.5" x14ac:dyDescent="0.25">
      <c r="A59" s="800">
        <v>120038225</v>
      </c>
      <c r="B59" s="800" t="s">
        <v>373</v>
      </c>
      <c r="C59" s="795">
        <v>45701</v>
      </c>
      <c r="D59" s="795" t="s">
        <v>94</v>
      </c>
      <c r="E59" s="799">
        <v>0.66111111111111109</v>
      </c>
      <c r="F59" s="799">
        <v>0.71875</v>
      </c>
      <c r="G59" s="799">
        <v>5.7638888888888885E-2</v>
      </c>
      <c r="H59" s="800">
        <v>1</v>
      </c>
      <c r="I59" s="800">
        <v>23</v>
      </c>
      <c r="J59" s="804">
        <v>83</v>
      </c>
      <c r="K59" s="805">
        <v>48</v>
      </c>
      <c r="L59" s="804">
        <v>3984</v>
      </c>
      <c r="M59" s="798" t="s">
        <v>490</v>
      </c>
      <c r="N59" s="806" t="s">
        <v>491</v>
      </c>
      <c r="O59" s="801" t="s">
        <v>89</v>
      </c>
      <c r="P59" s="801" t="s">
        <v>489</v>
      </c>
      <c r="Q59" s="800" t="s">
        <v>449</v>
      </c>
      <c r="R59" s="798" t="s">
        <v>167</v>
      </c>
      <c r="S59" s="793" t="s">
        <v>460</v>
      </c>
      <c r="T59" s="793">
        <f t="shared" si="7"/>
        <v>2</v>
      </c>
      <c r="U59" s="793">
        <f t="shared" si="8"/>
        <v>2025</v>
      </c>
      <c r="V59" s="793">
        <f t="shared" si="9"/>
        <v>5</v>
      </c>
      <c r="W59" s="802">
        <f>HLOOKUP(T59,'Feeder Count'!$B$1:$M$74,74,FALSE)</f>
        <v>49165</v>
      </c>
      <c r="X59" s="802">
        <f>VLOOKUP(ALL!B59,'Feeder Count'!$A$3:$M$73,(ALL!T59+1),FALSE)</f>
        <v>1234</v>
      </c>
      <c r="Y59" s="793">
        <f t="shared" si="10"/>
        <v>3.8897893030794169E-2</v>
      </c>
      <c r="Z59" s="793">
        <f t="shared" si="11"/>
        <v>3.2285251215559159</v>
      </c>
      <c r="AA59" s="803">
        <f t="shared" si="12"/>
        <v>9.7630428150106779E-4</v>
      </c>
      <c r="AB59" s="803">
        <f t="shared" si="13"/>
        <v>8.1033255364588636E-2</v>
      </c>
    </row>
    <row r="60" spans="1:28" ht="31.5" x14ac:dyDescent="0.25">
      <c r="A60" s="800">
        <v>120038232</v>
      </c>
      <c r="B60" s="800" t="s">
        <v>380</v>
      </c>
      <c r="C60" s="795">
        <v>45701</v>
      </c>
      <c r="D60" s="795" t="s">
        <v>94</v>
      </c>
      <c r="E60" s="799">
        <v>0.71177083333333335</v>
      </c>
      <c r="F60" s="799">
        <v>0.80208333333333337</v>
      </c>
      <c r="G60" s="799">
        <v>9.0277777777777776E-2</v>
      </c>
      <c r="H60" s="800">
        <v>2</v>
      </c>
      <c r="I60" s="800">
        <v>10</v>
      </c>
      <c r="J60" s="804">
        <v>130.07</v>
      </c>
      <c r="K60" s="805">
        <v>1</v>
      </c>
      <c r="L60" s="804">
        <v>130.19999999999999</v>
      </c>
      <c r="M60" s="798" t="s">
        <v>492</v>
      </c>
      <c r="N60" s="806" t="s">
        <v>493</v>
      </c>
      <c r="O60" s="801" t="s">
        <v>236</v>
      </c>
      <c r="P60" s="801" t="s">
        <v>221</v>
      </c>
      <c r="Q60" s="800" t="s">
        <v>449</v>
      </c>
      <c r="R60" s="798" t="s">
        <v>167</v>
      </c>
      <c r="S60" s="793" t="s">
        <v>460</v>
      </c>
      <c r="T60" s="793">
        <f t="shared" si="7"/>
        <v>2</v>
      </c>
      <c r="U60" s="793">
        <f t="shared" si="8"/>
        <v>2025</v>
      </c>
      <c r="V60" s="793">
        <f t="shared" si="9"/>
        <v>5</v>
      </c>
      <c r="W60" s="802">
        <f>HLOOKUP(T60,'Feeder Count'!$B$1:$M$74,74,FALSE)</f>
        <v>49165</v>
      </c>
      <c r="X60" s="802">
        <f>VLOOKUP(ALL!B60,'Feeder Count'!$A$3:$M$73,(ALL!T60+1),FALSE)</f>
        <v>1348</v>
      </c>
      <c r="Y60" s="793">
        <f t="shared" si="10"/>
        <v>7.4183976261127599E-4</v>
      </c>
      <c r="Z60" s="793">
        <f t="shared" si="11"/>
        <v>9.6587537091988127E-2</v>
      </c>
      <c r="AA60" s="803">
        <f t="shared" si="12"/>
        <v>2.0339672531272246E-5</v>
      </c>
      <c r="AB60" s="803">
        <f t="shared" si="13"/>
        <v>2.6482253635716465E-3</v>
      </c>
    </row>
    <row r="61" spans="1:28" ht="31.5" x14ac:dyDescent="0.25">
      <c r="A61" s="800">
        <v>120038245</v>
      </c>
      <c r="B61" s="800" t="s">
        <v>494</v>
      </c>
      <c r="C61" s="795">
        <v>45701</v>
      </c>
      <c r="D61" s="795" t="s">
        <v>94</v>
      </c>
      <c r="E61" s="799">
        <v>0.82361111111111107</v>
      </c>
      <c r="F61" s="799">
        <v>0.37064814814814812</v>
      </c>
      <c r="G61" s="799">
        <v>0.54652777777777783</v>
      </c>
      <c r="H61" s="800">
        <v>13</v>
      </c>
      <c r="I61" s="800">
        <v>7</v>
      </c>
      <c r="J61" s="804">
        <v>787.72</v>
      </c>
      <c r="K61" s="805">
        <v>1616</v>
      </c>
      <c r="L61" s="804">
        <v>209904.59999999899</v>
      </c>
      <c r="M61" s="798" t="s">
        <v>474</v>
      </c>
      <c r="N61" s="806" t="s">
        <v>495</v>
      </c>
      <c r="O61" s="801" t="s">
        <v>236</v>
      </c>
      <c r="P61" s="801" t="s">
        <v>221</v>
      </c>
      <c r="Q61" s="800" t="s">
        <v>449</v>
      </c>
      <c r="R61" s="798" t="s">
        <v>167</v>
      </c>
      <c r="S61" s="793" t="s">
        <v>460</v>
      </c>
      <c r="T61" s="793">
        <f t="shared" si="7"/>
        <v>2</v>
      </c>
      <c r="U61" s="793">
        <f t="shared" si="8"/>
        <v>2025</v>
      </c>
      <c r="V61" s="793">
        <f t="shared" si="9"/>
        <v>5</v>
      </c>
      <c r="W61" s="802">
        <f>HLOOKUP(T61,'Feeder Count'!$B$1:$M$74,74,FALSE)</f>
        <v>49165</v>
      </c>
      <c r="X61" s="802" t="e">
        <f>VLOOKUP(ALL!B61,'Feeder Count'!$A$3:$M$73,(ALL!T61+1),FALSE)</f>
        <v>#N/A</v>
      </c>
      <c r="Y61" s="793" t="e">
        <f t="shared" si="10"/>
        <v>#N/A</v>
      </c>
      <c r="Z61" s="793" t="e">
        <f t="shared" si="11"/>
        <v>#N/A</v>
      </c>
      <c r="AA61" s="803">
        <f t="shared" si="12"/>
        <v>3.2868910810535952E-2</v>
      </c>
      <c r="AB61" s="803">
        <f t="shared" si="13"/>
        <v>4.2693908268076681</v>
      </c>
    </row>
    <row r="62" spans="1:28" ht="47.25" x14ac:dyDescent="0.25">
      <c r="A62" s="800">
        <v>120038262</v>
      </c>
      <c r="B62" s="800" t="s">
        <v>406</v>
      </c>
      <c r="C62" s="795">
        <v>45701</v>
      </c>
      <c r="D62" s="795" t="s">
        <v>94</v>
      </c>
      <c r="E62" s="799">
        <v>0.9819444444444444</v>
      </c>
      <c r="F62" s="799">
        <v>7.2916666666666671E-2</v>
      </c>
      <c r="G62" s="799">
        <v>9.0972222222222218E-2</v>
      </c>
      <c r="H62" s="800">
        <v>2</v>
      </c>
      <c r="I62" s="800">
        <v>11</v>
      </c>
      <c r="J62" s="804">
        <v>131</v>
      </c>
      <c r="K62" s="805">
        <v>46</v>
      </c>
      <c r="L62" s="804">
        <v>5787</v>
      </c>
      <c r="M62" s="798" t="s">
        <v>453</v>
      </c>
      <c r="N62" s="806" t="s">
        <v>496</v>
      </c>
      <c r="O62" s="801" t="s">
        <v>236</v>
      </c>
      <c r="P62" s="801" t="s">
        <v>223</v>
      </c>
      <c r="Q62" s="800" t="s">
        <v>449</v>
      </c>
      <c r="R62" s="798" t="s">
        <v>167</v>
      </c>
      <c r="S62" s="793" t="s">
        <v>456</v>
      </c>
      <c r="T62" s="793">
        <f t="shared" si="7"/>
        <v>2</v>
      </c>
      <c r="U62" s="793">
        <f t="shared" si="8"/>
        <v>2025</v>
      </c>
      <c r="V62" s="793">
        <f t="shared" si="9"/>
        <v>5</v>
      </c>
      <c r="W62" s="802">
        <f>HLOOKUP(T62,'Feeder Count'!$B$1:$M$74,74,FALSE)</f>
        <v>49165</v>
      </c>
      <c r="X62" s="802">
        <f>VLOOKUP(ALL!B62,'Feeder Count'!$A$3:$M$73,(ALL!T62+1),FALSE)</f>
        <v>4066</v>
      </c>
      <c r="Y62" s="793">
        <f t="shared" si="10"/>
        <v>1.1313330054107231E-2</v>
      </c>
      <c r="Z62" s="793">
        <f t="shared" si="11"/>
        <v>1.4232661091982293</v>
      </c>
      <c r="AA62" s="803">
        <f t="shared" si="12"/>
        <v>9.3562493643852332E-4</v>
      </c>
      <c r="AB62" s="803">
        <f t="shared" si="13"/>
        <v>0.11770568493847249</v>
      </c>
    </row>
    <row r="63" spans="1:28" ht="47.25" x14ac:dyDescent="0.25">
      <c r="A63" s="800">
        <v>120038284</v>
      </c>
      <c r="B63" s="800" t="s">
        <v>394</v>
      </c>
      <c r="C63" s="795">
        <v>45702</v>
      </c>
      <c r="D63" s="795" t="s">
        <v>94</v>
      </c>
      <c r="E63" s="799">
        <v>5.5555555555555558E-3</v>
      </c>
      <c r="F63" s="799">
        <v>6.1527777777777772E-2</v>
      </c>
      <c r="G63" s="799">
        <v>1.0555555555555556</v>
      </c>
      <c r="H63" s="800">
        <v>25</v>
      </c>
      <c r="I63" s="800">
        <v>20</v>
      </c>
      <c r="J63" s="804">
        <v>1520.58</v>
      </c>
      <c r="K63" s="805">
        <v>15</v>
      </c>
      <c r="L63" s="804">
        <v>22680.6</v>
      </c>
      <c r="M63" s="798" t="s">
        <v>474</v>
      </c>
      <c r="N63" s="806" t="s">
        <v>497</v>
      </c>
      <c r="O63" s="801" t="s">
        <v>89</v>
      </c>
      <c r="P63" s="801" t="s">
        <v>489</v>
      </c>
      <c r="Q63" s="800" t="s">
        <v>449</v>
      </c>
      <c r="R63" s="798" t="s">
        <v>167</v>
      </c>
      <c r="S63" s="793" t="s">
        <v>460</v>
      </c>
      <c r="T63" s="793">
        <f t="shared" si="7"/>
        <v>2</v>
      </c>
      <c r="U63" s="793">
        <f t="shared" si="8"/>
        <v>2025</v>
      </c>
      <c r="V63" s="793">
        <f t="shared" si="9"/>
        <v>6</v>
      </c>
      <c r="W63" s="802">
        <f>HLOOKUP(T63,'Feeder Count'!$B$1:$M$74,74,FALSE)</f>
        <v>49165</v>
      </c>
      <c r="X63" s="802">
        <f>VLOOKUP(ALL!B63,'Feeder Count'!$A$3:$M$73,(ALL!T63+1),FALSE)</f>
        <v>4479</v>
      </c>
      <c r="Y63" s="793">
        <f t="shared" si="10"/>
        <v>3.3489618218352311E-3</v>
      </c>
      <c r="Z63" s="793">
        <f t="shared" si="11"/>
        <v>5.0637642330877428</v>
      </c>
      <c r="AA63" s="803">
        <f t="shared" si="12"/>
        <v>3.050950879690837E-4</v>
      </c>
      <c r="AB63" s="803">
        <f t="shared" si="13"/>
        <v>0.46131597681277331</v>
      </c>
    </row>
    <row r="64" spans="1:28" ht="31.5" x14ac:dyDescent="0.25">
      <c r="A64" s="800">
        <v>120038272</v>
      </c>
      <c r="B64" s="800" t="s">
        <v>373</v>
      </c>
      <c r="C64" s="795">
        <v>45702</v>
      </c>
      <c r="D64" s="795" t="s">
        <v>94</v>
      </c>
      <c r="E64" s="799">
        <v>6.5972222222222224E-2</v>
      </c>
      <c r="F64" s="799">
        <v>0.19791666666666666</v>
      </c>
      <c r="G64" s="799">
        <v>0.13194444444444445</v>
      </c>
      <c r="H64" s="800">
        <v>3</v>
      </c>
      <c r="I64" s="800">
        <v>10</v>
      </c>
      <c r="J64" s="804">
        <v>190</v>
      </c>
      <c r="K64" s="805">
        <v>49</v>
      </c>
      <c r="L64" s="804">
        <v>6328.2</v>
      </c>
      <c r="M64" s="798" t="s">
        <v>490</v>
      </c>
      <c r="N64" s="806" t="s">
        <v>498</v>
      </c>
      <c r="O64" s="801" t="s">
        <v>89</v>
      </c>
      <c r="P64" s="801" t="s">
        <v>489</v>
      </c>
      <c r="Q64" s="800" t="s">
        <v>449</v>
      </c>
      <c r="R64" s="798" t="s">
        <v>167</v>
      </c>
      <c r="S64" s="793" t="s">
        <v>460</v>
      </c>
      <c r="T64" s="793">
        <f t="shared" si="7"/>
        <v>2</v>
      </c>
      <c r="U64" s="793">
        <f t="shared" si="8"/>
        <v>2025</v>
      </c>
      <c r="V64" s="793">
        <f t="shared" si="9"/>
        <v>6</v>
      </c>
      <c r="W64" s="802">
        <f>HLOOKUP(T64,'Feeder Count'!$B$1:$M$74,74,FALSE)</f>
        <v>49165</v>
      </c>
      <c r="X64" s="802">
        <f>VLOOKUP(ALL!B64,'Feeder Count'!$A$3:$M$73,(ALL!T64+1),FALSE)</f>
        <v>1234</v>
      </c>
      <c r="Y64" s="793">
        <f t="shared" si="10"/>
        <v>3.9708265802269042E-2</v>
      </c>
      <c r="Z64" s="793">
        <f t="shared" si="11"/>
        <v>5.1282009724473259</v>
      </c>
      <c r="AA64" s="803">
        <f t="shared" si="12"/>
        <v>9.9664395403234007E-4</v>
      </c>
      <c r="AB64" s="803">
        <f t="shared" si="13"/>
        <v>0.12871351571239703</v>
      </c>
    </row>
    <row r="65" spans="1:28" ht="31.5" x14ac:dyDescent="0.25">
      <c r="A65" s="800">
        <v>120038296</v>
      </c>
      <c r="B65" s="800" t="s">
        <v>394</v>
      </c>
      <c r="C65" s="795">
        <v>45702</v>
      </c>
      <c r="D65" s="795" t="s">
        <v>94</v>
      </c>
      <c r="E65" s="799">
        <v>8.0555555555555561E-2</v>
      </c>
      <c r="F65" s="799">
        <v>0.11458333333333333</v>
      </c>
      <c r="G65" s="799">
        <v>1.0340277777777778</v>
      </c>
      <c r="H65" s="800">
        <v>24</v>
      </c>
      <c r="I65" s="800">
        <v>49</v>
      </c>
      <c r="J65" s="804">
        <v>1489</v>
      </c>
      <c r="K65" s="805">
        <v>10</v>
      </c>
      <c r="L65" s="804">
        <v>14890.199999999901</v>
      </c>
      <c r="M65" s="798"/>
      <c r="N65" s="806" t="s">
        <v>499</v>
      </c>
      <c r="O65" s="801" t="s">
        <v>89</v>
      </c>
      <c r="P65" s="801" t="s">
        <v>489</v>
      </c>
      <c r="Q65" s="800" t="s">
        <v>449</v>
      </c>
      <c r="R65" s="798" t="s">
        <v>167</v>
      </c>
      <c r="S65" s="793" t="s">
        <v>460</v>
      </c>
      <c r="T65" s="793">
        <f t="shared" si="7"/>
        <v>2</v>
      </c>
      <c r="U65" s="793">
        <f t="shared" si="8"/>
        <v>2025</v>
      </c>
      <c r="V65" s="793">
        <f t="shared" si="9"/>
        <v>6</v>
      </c>
      <c r="W65" s="802">
        <f>HLOOKUP(T65,'Feeder Count'!$B$1:$M$74,74,FALSE)</f>
        <v>49165</v>
      </c>
      <c r="X65" s="802">
        <f>VLOOKUP(ALL!B65,'Feeder Count'!$A$3:$M$73,(ALL!T65+1),FALSE)</f>
        <v>4479</v>
      </c>
      <c r="Y65" s="793">
        <f t="shared" si="10"/>
        <v>2.2326412145568207E-3</v>
      </c>
      <c r="Z65" s="793">
        <f t="shared" si="11"/>
        <v>3.3244474212993751</v>
      </c>
      <c r="AA65" s="803">
        <f t="shared" si="12"/>
        <v>2.0339672531272246E-4</v>
      </c>
      <c r="AB65" s="803">
        <f t="shared" si="13"/>
        <v>0.30286179192514801</v>
      </c>
    </row>
    <row r="66" spans="1:28" ht="31.5" x14ac:dyDescent="0.25">
      <c r="A66" s="800">
        <v>120038303</v>
      </c>
      <c r="B66" s="800" t="s">
        <v>394</v>
      </c>
      <c r="C66" s="795">
        <v>45702</v>
      </c>
      <c r="D66" s="795" t="s">
        <v>94</v>
      </c>
      <c r="E66" s="799">
        <v>8.0555555555555561E-2</v>
      </c>
      <c r="F66" s="799">
        <v>0.36130787037037032</v>
      </c>
      <c r="G66" s="799">
        <v>1.2805555555555557</v>
      </c>
      <c r="H66" s="800">
        <v>30</v>
      </c>
      <c r="I66" s="800">
        <v>44</v>
      </c>
      <c r="J66" s="804">
        <v>1844.28</v>
      </c>
      <c r="K66" s="805">
        <v>2</v>
      </c>
      <c r="L66" s="804">
        <v>2903.4</v>
      </c>
      <c r="M66" s="798" t="s">
        <v>474</v>
      </c>
      <c r="N66" s="806" t="s">
        <v>500</v>
      </c>
      <c r="O66" s="801" t="s">
        <v>225</v>
      </c>
      <c r="P66" s="801" t="s">
        <v>224</v>
      </c>
      <c r="Q66" s="800" t="s">
        <v>449</v>
      </c>
      <c r="R66" s="798" t="s">
        <v>167</v>
      </c>
      <c r="S66" s="793" t="s">
        <v>460</v>
      </c>
      <c r="T66" s="793">
        <f t="shared" si="7"/>
        <v>2</v>
      </c>
      <c r="U66" s="793">
        <f t="shared" si="8"/>
        <v>2025</v>
      </c>
      <c r="V66" s="793">
        <f t="shared" si="9"/>
        <v>6</v>
      </c>
      <c r="W66" s="802">
        <f>HLOOKUP(T66,'Feeder Count'!$B$1:$M$74,74,FALSE)</f>
        <v>49165</v>
      </c>
      <c r="X66" s="802">
        <f>VLOOKUP(ALL!B66,'Feeder Count'!$A$3:$M$73,(ALL!T66+1),FALSE)</f>
        <v>4479</v>
      </c>
      <c r="Y66" s="793">
        <f t="shared" si="10"/>
        <v>4.4652824291136416E-4</v>
      </c>
      <c r="Z66" s="793">
        <f t="shared" si="11"/>
        <v>0.64822505023442734</v>
      </c>
      <c r="AA66" s="803">
        <f t="shared" si="12"/>
        <v>4.0679345062544491E-5</v>
      </c>
      <c r="AB66" s="803">
        <f t="shared" si="13"/>
        <v>5.905420522729584E-2</v>
      </c>
    </row>
    <row r="67" spans="1:28" ht="31.5" x14ac:dyDescent="0.25">
      <c r="A67" s="800">
        <v>121000092</v>
      </c>
      <c r="B67" s="800" t="s">
        <v>394</v>
      </c>
      <c r="C67" s="795">
        <v>45702</v>
      </c>
      <c r="D67" s="795" t="s">
        <v>94</v>
      </c>
      <c r="E67" s="799">
        <v>8.0555555555555561E-2</v>
      </c>
      <c r="F67" s="799">
        <v>8.8460648148148149E-2</v>
      </c>
      <c r="G67" s="799">
        <v>1.007638888888889</v>
      </c>
      <c r="H67" s="800">
        <v>24</v>
      </c>
      <c r="I67" s="800">
        <v>11</v>
      </c>
      <c r="J67" s="804">
        <v>1451.37</v>
      </c>
      <c r="K67" s="805">
        <v>3681</v>
      </c>
      <c r="L67" s="804">
        <v>41825.4</v>
      </c>
      <c r="M67" s="798" t="s">
        <v>474</v>
      </c>
      <c r="N67" s="806" t="s">
        <v>501</v>
      </c>
      <c r="O67" s="801" t="s">
        <v>89</v>
      </c>
      <c r="P67" s="801" t="s">
        <v>489</v>
      </c>
      <c r="Q67" s="800" t="s">
        <v>449</v>
      </c>
      <c r="R67" s="798" t="s">
        <v>167</v>
      </c>
      <c r="S67" s="793" t="s">
        <v>460</v>
      </c>
      <c r="T67" s="793">
        <f t="shared" si="7"/>
        <v>2</v>
      </c>
      <c r="U67" s="793">
        <f t="shared" si="8"/>
        <v>2025</v>
      </c>
      <c r="V67" s="793">
        <f t="shared" si="9"/>
        <v>6</v>
      </c>
      <c r="W67" s="802">
        <f>HLOOKUP(T67,'Feeder Count'!$B$1:$M$74,74,FALSE)</f>
        <v>49165</v>
      </c>
      <c r="X67" s="802">
        <f>VLOOKUP(ALL!B67,'Feeder Count'!$A$3:$M$73,(ALL!T67+1),FALSE)</f>
        <v>4479</v>
      </c>
      <c r="Y67" s="793">
        <f t="shared" si="10"/>
        <v>0.82183523107836576</v>
      </c>
      <c r="Z67" s="793">
        <f t="shared" si="11"/>
        <v>9.338111185532485</v>
      </c>
      <c r="AA67" s="803">
        <f t="shared" si="12"/>
        <v>7.4870334587613135E-2</v>
      </c>
      <c r="AB67" s="803">
        <f t="shared" si="13"/>
        <v>0.8507149394894743</v>
      </c>
    </row>
    <row r="68" spans="1:28" ht="78.75" x14ac:dyDescent="0.25">
      <c r="A68" s="800">
        <v>120038243</v>
      </c>
      <c r="B68" s="800" t="s">
        <v>398</v>
      </c>
      <c r="C68" s="795">
        <v>45702</v>
      </c>
      <c r="D68" s="795" t="s">
        <v>94</v>
      </c>
      <c r="E68" s="799">
        <v>8.7337962962962964E-2</v>
      </c>
      <c r="F68" s="799">
        <v>0.83910879629629631</v>
      </c>
      <c r="G68" s="799">
        <v>1.7513888888888889</v>
      </c>
      <c r="H68" s="800">
        <v>42</v>
      </c>
      <c r="I68" s="800">
        <v>2</v>
      </c>
      <c r="J68" s="804">
        <v>2522.5700000000002</v>
      </c>
      <c r="K68" s="805">
        <v>150</v>
      </c>
      <c r="L68" s="804">
        <v>91202.4</v>
      </c>
      <c r="M68" s="798"/>
      <c r="N68" s="806" t="s">
        <v>502</v>
      </c>
      <c r="O68" s="801" t="s">
        <v>89</v>
      </c>
      <c r="P68" s="801" t="s">
        <v>489</v>
      </c>
      <c r="Q68" s="800" t="s">
        <v>449</v>
      </c>
      <c r="R68" s="798" t="s">
        <v>167</v>
      </c>
      <c r="S68" s="793" t="s">
        <v>460</v>
      </c>
      <c r="T68" s="793">
        <f t="shared" si="7"/>
        <v>2</v>
      </c>
      <c r="U68" s="793">
        <f t="shared" si="8"/>
        <v>2025</v>
      </c>
      <c r="V68" s="793">
        <f t="shared" si="9"/>
        <v>6</v>
      </c>
      <c r="W68" s="802">
        <f>HLOOKUP(T68,'Feeder Count'!$B$1:$M$74,74,FALSE)</f>
        <v>49165</v>
      </c>
      <c r="X68" s="802">
        <f>VLOOKUP(ALL!B68,'Feeder Count'!$A$3:$M$73,(ALL!T68+1),FALSE)</f>
        <v>151</v>
      </c>
      <c r="Y68" s="793">
        <f t="shared" si="10"/>
        <v>0.99337748344370858</v>
      </c>
      <c r="Z68" s="793">
        <f t="shared" si="11"/>
        <v>603.98940397350987</v>
      </c>
      <c r="AA68" s="803">
        <f t="shared" si="12"/>
        <v>3.0509508796908369E-3</v>
      </c>
      <c r="AB68" s="803">
        <f t="shared" si="13"/>
        <v>1.8550269500661039</v>
      </c>
    </row>
    <row r="69" spans="1:28" ht="63" x14ac:dyDescent="0.25">
      <c r="A69" s="800">
        <v>120038276</v>
      </c>
      <c r="B69" s="800" t="s">
        <v>389</v>
      </c>
      <c r="C69" s="795">
        <v>45702</v>
      </c>
      <c r="D69" s="795" t="s">
        <v>94</v>
      </c>
      <c r="E69" s="799">
        <v>0.2673611111111111</v>
      </c>
      <c r="F69" s="799">
        <v>0.82243055555555555</v>
      </c>
      <c r="G69" s="799">
        <v>0.55486111111111114</v>
      </c>
      <c r="H69" s="800">
        <v>13</v>
      </c>
      <c r="I69" s="800">
        <v>19</v>
      </c>
      <c r="J69" s="804">
        <v>799.3</v>
      </c>
      <c r="K69" s="805">
        <v>598</v>
      </c>
      <c r="L69" s="804">
        <v>354031.8</v>
      </c>
      <c r="M69" s="798" t="s">
        <v>469</v>
      </c>
      <c r="N69" s="806" t="s">
        <v>503</v>
      </c>
      <c r="O69" s="801" t="s">
        <v>236</v>
      </c>
      <c r="P69" s="801" t="s">
        <v>221</v>
      </c>
      <c r="Q69" s="800" t="s">
        <v>449</v>
      </c>
      <c r="R69" s="798" t="s">
        <v>167</v>
      </c>
      <c r="S69" s="793" t="s">
        <v>460</v>
      </c>
      <c r="T69" s="793">
        <f t="shared" si="7"/>
        <v>2</v>
      </c>
      <c r="U69" s="793">
        <f t="shared" si="8"/>
        <v>2025</v>
      </c>
      <c r="V69" s="793">
        <f t="shared" si="9"/>
        <v>6</v>
      </c>
      <c r="W69" s="802">
        <f>HLOOKUP(T69,'Feeder Count'!$B$1:$M$74,74,FALSE)</f>
        <v>49165</v>
      </c>
      <c r="X69" s="802">
        <f>VLOOKUP(ALL!B69,'Feeder Count'!$A$3:$M$73,(ALL!T69+1),FALSE)</f>
        <v>743</v>
      </c>
      <c r="Y69" s="793">
        <f t="shared" si="10"/>
        <v>0.80484522207267828</v>
      </c>
      <c r="Z69" s="793">
        <f t="shared" si="11"/>
        <v>476.48963660834454</v>
      </c>
      <c r="AA69" s="803">
        <f t="shared" si="12"/>
        <v>1.2163124173700803E-2</v>
      </c>
      <c r="AB69" s="803">
        <f t="shared" si="13"/>
        <v>7.2008908776568692</v>
      </c>
    </row>
    <row r="70" spans="1:28" ht="63" x14ac:dyDescent="0.25">
      <c r="A70" s="800">
        <v>231061924</v>
      </c>
      <c r="B70" s="800" t="s">
        <v>412</v>
      </c>
      <c r="C70" s="795">
        <v>45702</v>
      </c>
      <c r="D70" s="795" t="s">
        <v>94</v>
      </c>
      <c r="E70" s="799">
        <v>0.3125</v>
      </c>
      <c r="F70" s="799">
        <v>0.41666666666666669</v>
      </c>
      <c r="G70" s="799">
        <v>0.10416666666666667</v>
      </c>
      <c r="H70" s="800">
        <v>2</v>
      </c>
      <c r="I70" s="800">
        <v>30</v>
      </c>
      <c r="J70" s="804">
        <v>150</v>
      </c>
      <c r="K70" s="805">
        <v>11</v>
      </c>
      <c r="L70" s="804">
        <v>1650</v>
      </c>
      <c r="M70" s="798"/>
      <c r="N70" s="806" t="s">
        <v>504</v>
      </c>
      <c r="O70" s="801" t="s">
        <v>89</v>
      </c>
      <c r="P70" s="801" t="s">
        <v>489</v>
      </c>
      <c r="Q70" s="800" t="s">
        <v>449</v>
      </c>
      <c r="R70" s="798" t="s">
        <v>167</v>
      </c>
      <c r="S70" s="793" t="s">
        <v>456</v>
      </c>
      <c r="T70" s="793">
        <f t="shared" si="7"/>
        <v>2</v>
      </c>
      <c r="U70" s="793">
        <f t="shared" si="8"/>
        <v>2025</v>
      </c>
      <c r="V70" s="793">
        <f t="shared" si="9"/>
        <v>6</v>
      </c>
      <c r="W70" s="802">
        <f>HLOOKUP(T70,'Feeder Count'!$B$1:$M$74,74,FALSE)</f>
        <v>49165</v>
      </c>
      <c r="X70" s="802">
        <f>VLOOKUP(ALL!B70,'Feeder Count'!$A$3:$M$73,(ALL!T70+1),FALSE)</f>
        <v>2530</v>
      </c>
      <c r="Y70" s="793">
        <f t="shared" si="10"/>
        <v>4.3478260869565218E-3</v>
      </c>
      <c r="Z70" s="793">
        <f t="shared" si="11"/>
        <v>0.65217391304347827</v>
      </c>
      <c r="AA70" s="803">
        <f t="shared" si="12"/>
        <v>2.2373639784399471E-4</v>
      </c>
      <c r="AB70" s="803">
        <f t="shared" si="13"/>
        <v>3.3560459676599208E-2</v>
      </c>
    </row>
    <row r="71" spans="1:28" ht="31.5" x14ac:dyDescent="0.25">
      <c r="A71" s="800">
        <v>120038282</v>
      </c>
      <c r="B71" s="800" t="s">
        <v>373</v>
      </c>
      <c r="C71" s="795">
        <v>45702</v>
      </c>
      <c r="D71" s="795" t="s">
        <v>94</v>
      </c>
      <c r="E71" s="799">
        <v>0.39035879629629627</v>
      </c>
      <c r="F71" s="799">
        <v>0.48651620370370369</v>
      </c>
      <c r="G71" s="799">
        <v>9.5833333333333326E-2</v>
      </c>
      <c r="H71" s="800">
        <v>2</v>
      </c>
      <c r="I71" s="800">
        <v>18</v>
      </c>
      <c r="J71" s="804">
        <v>138.47999999999999</v>
      </c>
      <c r="K71" s="805">
        <v>1</v>
      </c>
      <c r="L71" s="804">
        <v>138.6</v>
      </c>
      <c r="M71" s="798" t="s">
        <v>490</v>
      </c>
      <c r="N71" s="806" t="s">
        <v>505</v>
      </c>
      <c r="O71" s="801" t="s">
        <v>89</v>
      </c>
      <c r="P71" s="801" t="s">
        <v>489</v>
      </c>
      <c r="Q71" s="800" t="s">
        <v>449</v>
      </c>
      <c r="R71" s="798" t="s">
        <v>167</v>
      </c>
      <c r="S71" s="793" t="s">
        <v>460</v>
      </c>
      <c r="T71" s="793">
        <f t="shared" si="7"/>
        <v>2</v>
      </c>
      <c r="U71" s="793">
        <f t="shared" si="8"/>
        <v>2025</v>
      </c>
      <c r="V71" s="793">
        <f t="shared" si="9"/>
        <v>6</v>
      </c>
      <c r="W71" s="802">
        <f>HLOOKUP(T71,'Feeder Count'!$B$1:$M$74,74,FALSE)</f>
        <v>49165</v>
      </c>
      <c r="X71" s="802">
        <f>VLOOKUP(ALL!B71,'Feeder Count'!$A$3:$M$73,(ALL!T71+1),FALSE)</f>
        <v>1234</v>
      </c>
      <c r="Y71" s="793">
        <f t="shared" si="10"/>
        <v>8.1037277147487841E-4</v>
      </c>
      <c r="Z71" s="793">
        <f t="shared" si="11"/>
        <v>0.11231766612641815</v>
      </c>
      <c r="AA71" s="803">
        <f t="shared" si="12"/>
        <v>2.0339672531272246E-5</v>
      </c>
      <c r="AB71" s="803">
        <f t="shared" si="13"/>
        <v>2.8190786128343332E-3</v>
      </c>
    </row>
    <row r="72" spans="1:28" ht="47.25" x14ac:dyDescent="0.25">
      <c r="A72" s="800">
        <v>120038283</v>
      </c>
      <c r="B72" s="800" t="s">
        <v>405</v>
      </c>
      <c r="C72" s="795">
        <v>45702</v>
      </c>
      <c r="D72" s="795" t="s">
        <v>94</v>
      </c>
      <c r="E72" s="799">
        <v>0.40763888888888888</v>
      </c>
      <c r="F72" s="799">
        <v>0.44444444444444442</v>
      </c>
      <c r="G72" s="799">
        <v>3.6805555555555557E-2</v>
      </c>
      <c r="H72" s="800">
        <v>0</v>
      </c>
      <c r="I72" s="800">
        <v>53</v>
      </c>
      <c r="J72" s="804">
        <v>53</v>
      </c>
      <c r="K72" s="805">
        <v>32</v>
      </c>
      <c r="L72" s="804">
        <v>1696.2</v>
      </c>
      <c r="M72" s="798" t="s">
        <v>453</v>
      </c>
      <c r="N72" s="806" t="s">
        <v>506</v>
      </c>
      <c r="O72" s="801" t="s">
        <v>89</v>
      </c>
      <c r="P72" s="801" t="s">
        <v>88</v>
      </c>
      <c r="Q72" s="800" t="s">
        <v>449</v>
      </c>
      <c r="R72" s="798" t="s">
        <v>167</v>
      </c>
      <c r="S72" s="793" t="s">
        <v>456</v>
      </c>
      <c r="T72" s="793">
        <f t="shared" si="7"/>
        <v>2</v>
      </c>
      <c r="U72" s="793">
        <f t="shared" si="8"/>
        <v>2025</v>
      </c>
      <c r="V72" s="793">
        <f t="shared" si="9"/>
        <v>6</v>
      </c>
      <c r="W72" s="802">
        <f>HLOOKUP(T72,'Feeder Count'!$B$1:$M$74,74,FALSE)</f>
        <v>49165</v>
      </c>
      <c r="X72" s="802">
        <f>VLOOKUP(ALL!B72,'Feeder Count'!$A$3:$M$73,(ALL!T72+1),FALSE)</f>
        <v>3628</v>
      </c>
      <c r="Y72" s="793">
        <f t="shared" si="10"/>
        <v>8.8202866593164279E-3</v>
      </c>
      <c r="Z72" s="793">
        <f t="shared" si="11"/>
        <v>0.46753031973539139</v>
      </c>
      <c r="AA72" s="803">
        <f t="shared" si="12"/>
        <v>6.5086952100071186E-4</v>
      </c>
      <c r="AB72" s="803">
        <f t="shared" si="13"/>
        <v>3.4500152547543989E-2</v>
      </c>
    </row>
    <row r="73" spans="1:28" ht="47.25" x14ac:dyDescent="0.25">
      <c r="A73" s="800">
        <v>120038313</v>
      </c>
      <c r="B73" s="800" t="s">
        <v>405</v>
      </c>
      <c r="C73" s="795">
        <v>45702</v>
      </c>
      <c r="D73" s="795" t="s">
        <v>94</v>
      </c>
      <c r="E73" s="799">
        <v>0.4826388888888889</v>
      </c>
      <c r="F73" s="799">
        <v>0.52083333333333337</v>
      </c>
      <c r="G73" s="799">
        <v>3.8194444444444441E-2</v>
      </c>
      <c r="H73" s="800">
        <v>0</v>
      </c>
      <c r="I73" s="800">
        <v>55</v>
      </c>
      <c r="J73" s="804">
        <v>55</v>
      </c>
      <c r="K73" s="805">
        <v>139</v>
      </c>
      <c r="L73" s="804">
        <v>7622.4</v>
      </c>
      <c r="M73" s="798" t="s">
        <v>453</v>
      </c>
      <c r="N73" s="806" t="s">
        <v>507</v>
      </c>
      <c r="O73" s="801" t="s">
        <v>89</v>
      </c>
      <c r="P73" s="801" t="s">
        <v>88</v>
      </c>
      <c r="Q73" s="800" t="s">
        <v>449</v>
      </c>
      <c r="R73" s="798" t="s">
        <v>167</v>
      </c>
      <c r="S73" s="793" t="s">
        <v>456</v>
      </c>
      <c r="T73" s="793">
        <f t="shared" si="7"/>
        <v>2</v>
      </c>
      <c r="U73" s="793">
        <f t="shared" si="8"/>
        <v>2025</v>
      </c>
      <c r="V73" s="793">
        <f t="shared" si="9"/>
        <v>6</v>
      </c>
      <c r="W73" s="802">
        <f>HLOOKUP(T73,'Feeder Count'!$B$1:$M$74,74,FALSE)</f>
        <v>49165</v>
      </c>
      <c r="X73" s="802">
        <f>VLOOKUP(ALL!B73,'Feeder Count'!$A$3:$M$73,(ALL!T73+1),FALSE)</f>
        <v>3628</v>
      </c>
      <c r="Y73" s="793">
        <f t="shared" si="10"/>
        <v>3.8313120176405736E-2</v>
      </c>
      <c r="Z73" s="793">
        <f t="shared" si="11"/>
        <v>2.1009922822491731</v>
      </c>
      <c r="AA73" s="803">
        <f t="shared" si="12"/>
        <v>2.8272144818468421E-3</v>
      </c>
      <c r="AB73" s="803">
        <f t="shared" si="13"/>
        <v>0.15503711990236957</v>
      </c>
    </row>
    <row r="74" spans="1:28" ht="47.25" x14ac:dyDescent="0.25">
      <c r="A74" s="800">
        <v>120038314</v>
      </c>
      <c r="B74" s="800" t="s">
        <v>405</v>
      </c>
      <c r="C74" s="795">
        <v>45702</v>
      </c>
      <c r="D74" s="795" t="s">
        <v>94</v>
      </c>
      <c r="E74" s="799">
        <v>0.53125</v>
      </c>
      <c r="F74" s="799">
        <v>0.57291666666666663</v>
      </c>
      <c r="G74" s="799">
        <v>4.1666666666666664E-2</v>
      </c>
      <c r="H74" s="800">
        <v>1</v>
      </c>
      <c r="I74" s="800">
        <v>0</v>
      </c>
      <c r="J74" s="804">
        <v>60</v>
      </c>
      <c r="K74" s="805">
        <v>14</v>
      </c>
      <c r="L74" s="804">
        <v>840</v>
      </c>
      <c r="M74" s="798" t="s">
        <v>453</v>
      </c>
      <c r="N74" s="806" t="s">
        <v>508</v>
      </c>
      <c r="O74" s="801" t="s">
        <v>89</v>
      </c>
      <c r="P74" s="801" t="s">
        <v>489</v>
      </c>
      <c r="Q74" s="800" t="s">
        <v>449</v>
      </c>
      <c r="R74" s="798" t="s">
        <v>167</v>
      </c>
      <c r="S74" s="793" t="s">
        <v>456</v>
      </c>
      <c r="T74" s="793">
        <f t="shared" si="7"/>
        <v>2</v>
      </c>
      <c r="U74" s="793">
        <f t="shared" si="8"/>
        <v>2025</v>
      </c>
      <c r="V74" s="793">
        <f t="shared" si="9"/>
        <v>6</v>
      </c>
      <c r="W74" s="802">
        <f>HLOOKUP(T74,'Feeder Count'!$B$1:$M$74,74,FALSE)</f>
        <v>49165</v>
      </c>
      <c r="X74" s="802">
        <f>VLOOKUP(ALL!B74,'Feeder Count'!$A$3:$M$73,(ALL!T74+1),FALSE)</f>
        <v>3628</v>
      </c>
      <c r="Y74" s="793">
        <f t="shared" si="10"/>
        <v>3.858875413450937E-3</v>
      </c>
      <c r="Z74" s="793">
        <f t="shared" si="11"/>
        <v>0.23153252480705622</v>
      </c>
      <c r="AA74" s="803">
        <f t="shared" si="12"/>
        <v>2.8475541543781146E-4</v>
      </c>
      <c r="AB74" s="803">
        <f t="shared" si="13"/>
        <v>1.7085324926268686E-2</v>
      </c>
    </row>
    <row r="75" spans="1:28" ht="47.25" x14ac:dyDescent="0.25">
      <c r="A75" s="800">
        <v>120038319</v>
      </c>
      <c r="B75" s="800" t="s">
        <v>405</v>
      </c>
      <c r="C75" s="795">
        <v>45702</v>
      </c>
      <c r="D75" s="795" t="s">
        <v>94</v>
      </c>
      <c r="E75" s="799">
        <v>0.5708333333333333</v>
      </c>
      <c r="F75" s="799">
        <v>0.68753472222222223</v>
      </c>
      <c r="G75" s="799">
        <v>0.11666666666666665</v>
      </c>
      <c r="H75" s="800">
        <v>2</v>
      </c>
      <c r="I75" s="800">
        <v>48</v>
      </c>
      <c r="J75" s="804">
        <v>168.03</v>
      </c>
      <c r="K75" s="805">
        <v>139</v>
      </c>
      <c r="L75" s="804">
        <v>6399</v>
      </c>
      <c r="M75" s="798" t="s">
        <v>453</v>
      </c>
      <c r="N75" s="806" t="s">
        <v>509</v>
      </c>
      <c r="O75" s="801" t="s">
        <v>237</v>
      </c>
      <c r="P75" s="801" t="s">
        <v>225</v>
      </c>
      <c r="Q75" s="800" t="s">
        <v>449</v>
      </c>
      <c r="R75" s="798" t="s">
        <v>167</v>
      </c>
      <c r="S75" s="793" t="s">
        <v>456</v>
      </c>
      <c r="T75" s="793">
        <f t="shared" si="7"/>
        <v>2</v>
      </c>
      <c r="U75" s="793">
        <f t="shared" si="8"/>
        <v>2025</v>
      </c>
      <c r="V75" s="793">
        <f t="shared" si="9"/>
        <v>6</v>
      </c>
      <c r="W75" s="802">
        <f>HLOOKUP(T75,'Feeder Count'!$B$1:$M$74,74,FALSE)</f>
        <v>49165</v>
      </c>
      <c r="X75" s="802">
        <f>VLOOKUP(ALL!B75,'Feeder Count'!$A$3:$M$73,(ALL!T75+1),FALSE)</f>
        <v>3628</v>
      </c>
      <c r="Y75" s="793">
        <f t="shared" si="10"/>
        <v>3.8313120176405736E-2</v>
      </c>
      <c r="Z75" s="793">
        <f t="shared" si="11"/>
        <v>1.7637816979051819</v>
      </c>
      <c r="AA75" s="803">
        <f t="shared" si="12"/>
        <v>2.8272144818468421E-3</v>
      </c>
      <c r="AB75" s="803">
        <f t="shared" si="13"/>
        <v>0.13015356452761109</v>
      </c>
    </row>
    <row r="76" spans="1:28" ht="31.5" x14ac:dyDescent="0.25">
      <c r="A76" s="800">
        <v>120038328</v>
      </c>
      <c r="B76" s="800" t="s">
        <v>407</v>
      </c>
      <c r="C76" s="795">
        <v>45702</v>
      </c>
      <c r="D76" s="795" t="s">
        <v>94</v>
      </c>
      <c r="E76" s="799">
        <v>0.57500000000000007</v>
      </c>
      <c r="F76" s="799">
        <v>0.62939814814814821</v>
      </c>
      <c r="G76" s="799">
        <v>5.4166666666666669E-2</v>
      </c>
      <c r="H76" s="800">
        <v>1</v>
      </c>
      <c r="I76" s="800">
        <v>18</v>
      </c>
      <c r="J76" s="804">
        <v>78.319999999999993</v>
      </c>
      <c r="K76" s="805">
        <v>273</v>
      </c>
      <c r="L76" s="804">
        <v>21169.200000000001</v>
      </c>
      <c r="M76" s="798"/>
      <c r="N76" s="806" t="s">
        <v>510</v>
      </c>
      <c r="O76" s="801" t="s">
        <v>89</v>
      </c>
      <c r="P76" s="801" t="s">
        <v>489</v>
      </c>
      <c r="Q76" s="800" t="s">
        <v>449</v>
      </c>
      <c r="R76" s="798" t="s">
        <v>167</v>
      </c>
      <c r="S76" s="793" t="s">
        <v>456</v>
      </c>
      <c r="T76" s="793">
        <f t="shared" ref="T76:T139" si="14">MONTH(C76)</f>
        <v>2</v>
      </c>
      <c r="U76" s="793">
        <f t="shared" ref="U76:U139" si="15">YEAR(C76)</f>
        <v>2025</v>
      </c>
      <c r="V76" s="793">
        <f t="shared" ref="V76:V139" si="16">WEEKDAY(C76)</f>
        <v>6</v>
      </c>
      <c r="W76" s="802">
        <f>HLOOKUP(T76,'Feeder Count'!$B$1:$M$74,74,FALSE)</f>
        <v>49165</v>
      </c>
      <c r="X76" s="802">
        <f>VLOOKUP(ALL!B76,'Feeder Count'!$A$3:$M$73,(ALL!T76+1),FALSE)</f>
        <v>3852</v>
      </c>
      <c r="Y76" s="793">
        <f t="shared" ref="Y76:Y139" si="17">K76/X76</f>
        <v>7.0872274143302175E-2</v>
      </c>
      <c r="Z76" s="793">
        <f t="shared" ref="Z76:Z139" si="18">L76/X76</f>
        <v>5.4956386292834889</v>
      </c>
      <c r="AA76" s="803">
        <f t="shared" ref="AA76:AA139" si="19">K76/W76</f>
        <v>5.5527306010373237E-3</v>
      </c>
      <c r="AB76" s="803">
        <f t="shared" ref="AB76:AB139" si="20">L76/W76</f>
        <v>0.43057459574900847</v>
      </c>
    </row>
    <row r="77" spans="1:28" ht="31.5" x14ac:dyDescent="0.25">
      <c r="A77" s="800">
        <v>120038335</v>
      </c>
      <c r="B77" s="800" t="s">
        <v>400</v>
      </c>
      <c r="C77" s="795">
        <v>45702</v>
      </c>
      <c r="D77" s="795" t="s">
        <v>94</v>
      </c>
      <c r="E77" s="799">
        <v>0.59445601851851848</v>
      </c>
      <c r="F77" s="799">
        <v>0.83923611111111107</v>
      </c>
      <c r="G77" s="799">
        <v>0.24444444444444446</v>
      </c>
      <c r="H77" s="800">
        <v>5</v>
      </c>
      <c r="I77" s="800">
        <v>52</v>
      </c>
      <c r="J77" s="804">
        <v>352.47</v>
      </c>
      <c r="K77" s="805">
        <v>42</v>
      </c>
      <c r="L77" s="804">
        <v>14059.199999999901</v>
      </c>
      <c r="M77" s="798" t="s">
        <v>490</v>
      </c>
      <c r="N77" s="806" t="s">
        <v>511</v>
      </c>
      <c r="O77" s="801" t="s">
        <v>89</v>
      </c>
      <c r="P77" s="801" t="s">
        <v>489</v>
      </c>
      <c r="Q77" s="800" t="s">
        <v>449</v>
      </c>
      <c r="R77" s="798" t="s">
        <v>167</v>
      </c>
      <c r="S77" s="793" t="s">
        <v>460</v>
      </c>
      <c r="T77" s="793">
        <f t="shared" si="14"/>
        <v>2</v>
      </c>
      <c r="U77" s="793">
        <f t="shared" si="15"/>
        <v>2025</v>
      </c>
      <c r="V77" s="793">
        <f t="shared" si="16"/>
        <v>6</v>
      </c>
      <c r="W77" s="802">
        <f>HLOOKUP(T77,'Feeder Count'!$B$1:$M$74,74,FALSE)</f>
        <v>49165</v>
      </c>
      <c r="X77" s="802">
        <f>VLOOKUP(ALL!B77,'Feeder Count'!$A$3:$M$73,(ALL!T77+1),FALSE)</f>
        <v>48</v>
      </c>
      <c r="Y77" s="793">
        <f t="shared" si="17"/>
        <v>0.875</v>
      </c>
      <c r="Z77" s="793">
        <f t="shared" si="18"/>
        <v>292.89999999999793</v>
      </c>
      <c r="AA77" s="803">
        <f t="shared" si="19"/>
        <v>8.5426624631343439E-4</v>
      </c>
      <c r="AB77" s="803">
        <f t="shared" si="20"/>
        <v>0.28595952405166075</v>
      </c>
    </row>
    <row r="78" spans="1:28" ht="47.25" x14ac:dyDescent="0.25">
      <c r="A78" s="800">
        <v>120038336</v>
      </c>
      <c r="B78" s="800" t="s">
        <v>406</v>
      </c>
      <c r="C78" s="795">
        <v>45702</v>
      </c>
      <c r="D78" s="795" t="s">
        <v>94</v>
      </c>
      <c r="E78" s="799">
        <v>0.60018518518518515</v>
      </c>
      <c r="F78" s="799">
        <v>0.70763888888888893</v>
      </c>
      <c r="G78" s="799">
        <v>0.10694444444444444</v>
      </c>
      <c r="H78" s="800">
        <v>2</v>
      </c>
      <c r="I78" s="800">
        <v>34</v>
      </c>
      <c r="J78" s="804">
        <v>154.75</v>
      </c>
      <c r="K78" s="805">
        <v>1</v>
      </c>
      <c r="L78" s="804">
        <v>154.80000000000001</v>
      </c>
      <c r="M78" s="798" t="s">
        <v>453</v>
      </c>
      <c r="N78" s="806" t="s">
        <v>512</v>
      </c>
      <c r="O78" s="801" t="s">
        <v>237</v>
      </c>
      <c r="P78" s="801" t="s">
        <v>233</v>
      </c>
      <c r="Q78" s="800" t="s">
        <v>449</v>
      </c>
      <c r="R78" s="798" t="s">
        <v>167</v>
      </c>
      <c r="S78" s="793" t="s">
        <v>456</v>
      </c>
      <c r="T78" s="793">
        <f t="shared" si="14"/>
        <v>2</v>
      </c>
      <c r="U78" s="793">
        <f t="shared" si="15"/>
        <v>2025</v>
      </c>
      <c r="V78" s="793">
        <f t="shared" si="16"/>
        <v>6</v>
      </c>
      <c r="W78" s="802">
        <f>HLOOKUP(T78,'Feeder Count'!$B$1:$M$74,74,FALSE)</f>
        <v>49165</v>
      </c>
      <c r="X78" s="802">
        <f>VLOOKUP(ALL!B78,'Feeder Count'!$A$3:$M$73,(ALL!T78+1),FALSE)</f>
        <v>4066</v>
      </c>
      <c r="Y78" s="793">
        <f t="shared" si="17"/>
        <v>2.4594195769798326E-4</v>
      </c>
      <c r="Z78" s="793">
        <f t="shared" si="18"/>
        <v>3.8071815051647813E-2</v>
      </c>
      <c r="AA78" s="803">
        <f t="shared" si="19"/>
        <v>2.0339672531272246E-5</v>
      </c>
      <c r="AB78" s="803">
        <f t="shared" si="20"/>
        <v>3.1485813078409438E-3</v>
      </c>
    </row>
    <row r="79" spans="1:28" ht="31.5" x14ac:dyDescent="0.25">
      <c r="A79" s="800">
        <v>121000083</v>
      </c>
      <c r="B79" s="800" t="s">
        <v>394</v>
      </c>
      <c r="C79" s="795">
        <v>45702</v>
      </c>
      <c r="D79" s="795" t="s">
        <v>94</v>
      </c>
      <c r="E79" s="799">
        <v>0.68809027777777787</v>
      </c>
      <c r="F79" s="799">
        <v>0.87847222222222221</v>
      </c>
      <c r="G79" s="799">
        <v>0.19027777777777777</v>
      </c>
      <c r="H79" s="800">
        <v>4</v>
      </c>
      <c r="I79" s="800">
        <v>34</v>
      </c>
      <c r="J79" s="804">
        <v>274.17</v>
      </c>
      <c r="K79" s="805">
        <v>19</v>
      </c>
      <c r="L79" s="804">
        <v>5208.6000000000004</v>
      </c>
      <c r="M79" s="798" t="s">
        <v>474</v>
      </c>
      <c r="N79" s="806" t="s">
        <v>513</v>
      </c>
      <c r="O79" s="801" t="s">
        <v>89</v>
      </c>
      <c r="P79" s="801" t="s">
        <v>489</v>
      </c>
      <c r="Q79" s="800" t="s">
        <v>449</v>
      </c>
      <c r="R79" s="798" t="s">
        <v>167</v>
      </c>
      <c r="S79" s="793" t="s">
        <v>460</v>
      </c>
      <c r="T79" s="793">
        <f t="shared" si="14"/>
        <v>2</v>
      </c>
      <c r="U79" s="793">
        <f t="shared" si="15"/>
        <v>2025</v>
      </c>
      <c r="V79" s="793">
        <f t="shared" si="16"/>
        <v>6</v>
      </c>
      <c r="W79" s="802">
        <f>HLOOKUP(T79,'Feeder Count'!$B$1:$M$74,74,FALSE)</f>
        <v>49165</v>
      </c>
      <c r="X79" s="802">
        <f>VLOOKUP(ALL!B79,'Feeder Count'!$A$3:$M$73,(ALL!T79+1),FALSE)</f>
        <v>4479</v>
      </c>
      <c r="Y79" s="793">
        <f t="shared" si="17"/>
        <v>4.2420183076579592E-3</v>
      </c>
      <c r="Z79" s="793">
        <f t="shared" si="18"/>
        <v>1.1628935030140657</v>
      </c>
      <c r="AA79" s="803">
        <f t="shared" si="19"/>
        <v>3.8645377809417268E-4</v>
      </c>
      <c r="AB79" s="803">
        <f t="shared" si="20"/>
        <v>0.10594121834638463</v>
      </c>
    </row>
    <row r="80" spans="1:28" ht="63" x14ac:dyDescent="0.25">
      <c r="A80" s="800">
        <v>121000063</v>
      </c>
      <c r="B80" s="800" t="s">
        <v>392</v>
      </c>
      <c r="C80" s="795">
        <v>45702</v>
      </c>
      <c r="D80" s="795" t="s">
        <v>94</v>
      </c>
      <c r="E80" s="799">
        <v>0.71527777777777779</v>
      </c>
      <c r="F80" s="799">
        <v>0.90725694444444438</v>
      </c>
      <c r="G80" s="799">
        <v>0.19166666666666665</v>
      </c>
      <c r="H80" s="800">
        <v>4</v>
      </c>
      <c r="I80" s="800">
        <v>36</v>
      </c>
      <c r="J80" s="804">
        <v>276.43</v>
      </c>
      <c r="K80" s="805">
        <v>158</v>
      </c>
      <c r="L80" s="804">
        <v>43678.8</v>
      </c>
      <c r="M80" s="798" t="s">
        <v>477</v>
      </c>
      <c r="N80" s="806" t="s">
        <v>514</v>
      </c>
      <c r="O80" s="801" t="s">
        <v>89</v>
      </c>
      <c r="P80" s="801" t="s">
        <v>489</v>
      </c>
      <c r="Q80" s="800" t="s">
        <v>449</v>
      </c>
      <c r="R80" s="798" t="s">
        <v>167</v>
      </c>
      <c r="S80" s="793" t="s">
        <v>460</v>
      </c>
      <c r="T80" s="793">
        <f t="shared" si="14"/>
        <v>2</v>
      </c>
      <c r="U80" s="793">
        <f t="shared" si="15"/>
        <v>2025</v>
      </c>
      <c r="V80" s="793">
        <f t="shared" si="16"/>
        <v>6</v>
      </c>
      <c r="W80" s="802">
        <f>HLOOKUP(T80,'Feeder Count'!$B$1:$M$74,74,FALSE)</f>
        <v>49165</v>
      </c>
      <c r="X80" s="802">
        <f>VLOOKUP(ALL!B80,'Feeder Count'!$A$3:$M$73,(ALL!T80+1),FALSE)</f>
        <v>888</v>
      </c>
      <c r="Y80" s="793">
        <f t="shared" si="17"/>
        <v>0.17792792792792791</v>
      </c>
      <c r="Z80" s="793">
        <f t="shared" si="18"/>
        <v>49.18783783783784</v>
      </c>
      <c r="AA80" s="803">
        <f t="shared" si="19"/>
        <v>3.2136682599410151E-3</v>
      </c>
      <c r="AB80" s="803">
        <f t="shared" si="20"/>
        <v>0.88841248855893429</v>
      </c>
    </row>
    <row r="81" spans="1:28" ht="47.25" x14ac:dyDescent="0.25">
      <c r="A81" s="800">
        <v>121000081</v>
      </c>
      <c r="B81" s="800" t="s">
        <v>405</v>
      </c>
      <c r="C81" s="795">
        <v>45702</v>
      </c>
      <c r="D81" s="795" t="s">
        <v>94</v>
      </c>
      <c r="E81" s="799">
        <v>0.76754629629629623</v>
      </c>
      <c r="F81" s="799">
        <v>0.82965277777777768</v>
      </c>
      <c r="G81" s="799">
        <v>6.1805555555555558E-2</v>
      </c>
      <c r="H81" s="800">
        <v>1</v>
      </c>
      <c r="I81" s="800">
        <v>29</v>
      </c>
      <c r="J81" s="804">
        <v>89.42</v>
      </c>
      <c r="K81" s="805">
        <v>1</v>
      </c>
      <c r="L81" s="804">
        <v>89.4</v>
      </c>
      <c r="M81" s="798" t="s">
        <v>453</v>
      </c>
      <c r="N81" s="806" t="s">
        <v>515</v>
      </c>
      <c r="O81" s="801" t="s">
        <v>237</v>
      </c>
      <c r="P81" s="801" t="s">
        <v>479</v>
      </c>
      <c r="Q81" s="800" t="s">
        <v>449</v>
      </c>
      <c r="R81" s="798" t="s">
        <v>167</v>
      </c>
      <c r="S81" s="793" t="s">
        <v>456</v>
      </c>
      <c r="T81" s="793">
        <f t="shared" si="14"/>
        <v>2</v>
      </c>
      <c r="U81" s="793">
        <f t="shared" si="15"/>
        <v>2025</v>
      </c>
      <c r="V81" s="793">
        <f t="shared" si="16"/>
        <v>6</v>
      </c>
      <c r="W81" s="802">
        <f>HLOOKUP(T81,'Feeder Count'!$B$1:$M$74,74,FALSE)</f>
        <v>49165</v>
      </c>
      <c r="X81" s="802">
        <f>VLOOKUP(ALL!B81,'Feeder Count'!$A$3:$M$73,(ALL!T81+1),FALSE)</f>
        <v>3628</v>
      </c>
      <c r="Y81" s="793">
        <f t="shared" si="17"/>
        <v>2.7563395810363837E-4</v>
      </c>
      <c r="Z81" s="793">
        <f t="shared" si="18"/>
        <v>2.4641675854465271E-2</v>
      </c>
      <c r="AA81" s="803">
        <f t="shared" si="19"/>
        <v>2.0339672531272246E-5</v>
      </c>
      <c r="AB81" s="803">
        <f t="shared" si="20"/>
        <v>1.8183667242957389E-3</v>
      </c>
    </row>
    <row r="82" spans="1:28" ht="47.25" x14ac:dyDescent="0.25">
      <c r="A82" s="800">
        <v>121000173</v>
      </c>
      <c r="B82" s="800" t="s">
        <v>406</v>
      </c>
      <c r="C82" s="795">
        <v>45703</v>
      </c>
      <c r="D82" s="795" t="s">
        <v>94</v>
      </c>
      <c r="E82" s="799">
        <v>0.53472222222222221</v>
      </c>
      <c r="F82" s="799">
        <v>3.4722222222222224E-2</v>
      </c>
      <c r="G82" s="799">
        <v>0.5</v>
      </c>
      <c r="H82" s="800">
        <v>12</v>
      </c>
      <c r="I82" s="800">
        <v>0</v>
      </c>
      <c r="J82" s="804">
        <v>720</v>
      </c>
      <c r="K82" s="805">
        <v>1</v>
      </c>
      <c r="L82" s="804">
        <v>720</v>
      </c>
      <c r="M82" s="798" t="s">
        <v>453</v>
      </c>
      <c r="N82" s="806" t="s">
        <v>516</v>
      </c>
      <c r="O82" s="801" t="s">
        <v>237</v>
      </c>
      <c r="P82" s="801" t="s">
        <v>222</v>
      </c>
      <c r="Q82" s="800" t="s">
        <v>449</v>
      </c>
      <c r="R82" s="798" t="s">
        <v>167</v>
      </c>
      <c r="S82" s="793" t="s">
        <v>456</v>
      </c>
      <c r="T82" s="793">
        <f t="shared" si="14"/>
        <v>2</v>
      </c>
      <c r="U82" s="793">
        <f t="shared" si="15"/>
        <v>2025</v>
      </c>
      <c r="V82" s="793">
        <f t="shared" si="16"/>
        <v>7</v>
      </c>
      <c r="W82" s="802">
        <f>HLOOKUP(T82,'Feeder Count'!$B$1:$M$74,74,FALSE)</f>
        <v>49165</v>
      </c>
      <c r="X82" s="802">
        <f>VLOOKUP(ALL!B82,'Feeder Count'!$A$3:$M$73,(ALL!T82+1),FALSE)</f>
        <v>4066</v>
      </c>
      <c r="Y82" s="793">
        <f t="shared" si="17"/>
        <v>2.4594195769798326E-4</v>
      </c>
      <c r="Z82" s="793">
        <f t="shared" si="18"/>
        <v>0.17707820954254797</v>
      </c>
      <c r="AA82" s="803">
        <f t="shared" si="19"/>
        <v>2.0339672531272246E-5</v>
      </c>
      <c r="AB82" s="803">
        <f t="shared" si="20"/>
        <v>1.4644564222516018E-2</v>
      </c>
    </row>
    <row r="83" spans="1:28" ht="31.5" x14ac:dyDescent="0.25">
      <c r="A83" s="800">
        <v>231062282</v>
      </c>
      <c r="B83" s="800" t="s">
        <v>405</v>
      </c>
      <c r="C83" s="795">
        <v>45703</v>
      </c>
      <c r="D83" s="795" t="s">
        <v>94</v>
      </c>
      <c r="E83" s="799">
        <v>0.60972222222222217</v>
      </c>
      <c r="F83" s="799">
        <v>0.625</v>
      </c>
      <c r="G83" s="799">
        <v>1.5277777777777777E-2</v>
      </c>
      <c r="H83" s="800">
        <v>0</v>
      </c>
      <c r="I83" s="800">
        <v>22</v>
      </c>
      <c r="J83" s="804">
        <v>22</v>
      </c>
      <c r="K83" s="805">
        <v>21</v>
      </c>
      <c r="L83" s="804">
        <v>462</v>
      </c>
      <c r="M83" s="798"/>
      <c r="N83" s="806" t="s">
        <v>517</v>
      </c>
      <c r="O83" s="801" t="s">
        <v>89</v>
      </c>
      <c r="P83" s="801" t="s">
        <v>489</v>
      </c>
      <c r="Q83" s="800" t="s">
        <v>449</v>
      </c>
      <c r="R83" s="798" t="s">
        <v>167</v>
      </c>
      <c r="S83" s="793" t="s">
        <v>456</v>
      </c>
      <c r="T83" s="793">
        <f t="shared" si="14"/>
        <v>2</v>
      </c>
      <c r="U83" s="793">
        <f t="shared" si="15"/>
        <v>2025</v>
      </c>
      <c r="V83" s="793">
        <f t="shared" si="16"/>
        <v>7</v>
      </c>
      <c r="W83" s="802">
        <f>HLOOKUP(T83,'Feeder Count'!$B$1:$M$74,74,FALSE)</f>
        <v>49165</v>
      </c>
      <c r="X83" s="802">
        <f>VLOOKUP(ALL!B83,'Feeder Count'!$A$3:$M$73,(ALL!T83+1),FALSE)</f>
        <v>3628</v>
      </c>
      <c r="Y83" s="793">
        <f t="shared" si="17"/>
        <v>5.7883131201764059E-3</v>
      </c>
      <c r="Z83" s="793">
        <f t="shared" si="18"/>
        <v>0.12734288864388094</v>
      </c>
      <c r="AA83" s="803">
        <f t="shared" si="19"/>
        <v>4.271331231567172E-4</v>
      </c>
      <c r="AB83" s="803">
        <f t="shared" si="20"/>
        <v>9.3969287094477771E-3</v>
      </c>
    </row>
    <row r="84" spans="1:28" ht="63" x14ac:dyDescent="0.25">
      <c r="A84" s="800">
        <v>121000123</v>
      </c>
      <c r="B84" s="800" t="s">
        <v>389</v>
      </c>
      <c r="C84" s="795">
        <v>45703</v>
      </c>
      <c r="D84" s="795" t="s">
        <v>94</v>
      </c>
      <c r="E84" s="799">
        <v>0.72083333333333333</v>
      </c>
      <c r="F84" s="799">
        <v>0.97916666666666663</v>
      </c>
      <c r="G84" s="799">
        <v>0.25833333333333336</v>
      </c>
      <c r="H84" s="800">
        <v>6</v>
      </c>
      <c r="I84" s="800">
        <v>12</v>
      </c>
      <c r="J84" s="804">
        <v>372</v>
      </c>
      <c r="K84" s="805">
        <v>43</v>
      </c>
      <c r="L84" s="804">
        <v>14610</v>
      </c>
      <c r="M84" s="798" t="s">
        <v>469</v>
      </c>
      <c r="N84" s="806" t="s">
        <v>518</v>
      </c>
      <c r="O84" s="801" t="s">
        <v>89</v>
      </c>
      <c r="P84" s="801" t="s">
        <v>489</v>
      </c>
      <c r="Q84" s="800" t="s">
        <v>449</v>
      </c>
      <c r="R84" s="798" t="s">
        <v>167</v>
      </c>
      <c r="S84" s="793" t="s">
        <v>460</v>
      </c>
      <c r="T84" s="793">
        <f t="shared" si="14"/>
        <v>2</v>
      </c>
      <c r="U84" s="793">
        <f t="shared" si="15"/>
        <v>2025</v>
      </c>
      <c r="V84" s="793">
        <f t="shared" si="16"/>
        <v>7</v>
      </c>
      <c r="W84" s="802">
        <f>HLOOKUP(T84,'Feeder Count'!$B$1:$M$74,74,FALSE)</f>
        <v>49165</v>
      </c>
      <c r="X84" s="802">
        <f>VLOOKUP(ALL!B84,'Feeder Count'!$A$3:$M$73,(ALL!T84+1),FALSE)</f>
        <v>743</v>
      </c>
      <c r="Y84" s="793">
        <f t="shared" si="17"/>
        <v>5.7873485868102287E-2</v>
      </c>
      <c r="Z84" s="793">
        <f t="shared" si="18"/>
        <v>19.663526244952894</v>
      </c>
      <c r="AA84" s="803">
        <f t="shared" si="19"/>
        <v>8.7460591884470657E-4</v>
      </c>
      <c r="AB84" s="803">
        <f t="shared" si="20"/>
        <v>0.29716261568188751</v>
      </c>
    </row>
    <row r="85" spans="1:28" ht="31.5" x14ac:dyDescent="0.25">
      <c r="A85" s="800">
        <v>121000174</v>
      </c>
      <c r="B85" s="800" t="s">
        <v>398</v>
      </c>
      <c r="C85" s="795">
        <v>45703</v>
      </c>
      <c r="D85" s="795" t="s">
        <v>94</v>
      </c>
      <c r="E85" s="799">
        <v>0.98888888888888893</v>
      </c>
      <c r="F85" s="799">
        <v>0.16666666666666666</v>
      </c>
      <c r="G85" s="799">
        <v>0.17777777777777778</v>
      </c>
      <c r="H85" s="800">
        <v>4</v>
      </c>
      <c r="I85" s="800">
        <v>16</v>
      </c>
      <c r="J85" s="804">
        <v>256</v>
      </c>
      <c r="K85" s="805">
        <v>19</v>
      </c>
      <c r="L85" s="804">
        <v>4864.2</v>
      </c>
      <c r="M85" s="798"/>
      <c r="N85" s="806" t="s">
        <v>519</v>
      </c>
      <c r="O85" s="801" t="s">
        <v>89</v>
      </c>
      <c r="P85" s="801" t="s">
        <v>88</v>
      </c>
      <c r="Q85" s="800" t="s">
        <v>449</v>
      </c>
      <c r="R85" s="798" t="s">
        <v>167</v>
      </c>
      <c r="S85" s="793" t="s">
        <v>460</v>
      </c>
      <c r="T85" s="793">
        <f t="shared" si="14"/>
        <v>2</v>
      </c>
      <c r="U85" s="793">
        <f t="shared" si="15"/>
        <v>2025</v>
      </c>
      <c r="V85" s="793">
        <f t="shared" si="16"/>
        <v>7</v>
      </c>
      <c r="W85" s="802">
        <f>HLOOKUP(T85,'Feeder Count'!$B$1:$M$74,74,FALSE)</f>
        <v>49165</v>
      </c>
      <c r="X85" s="802">
        <f>VLOOKUP(ALL!B85,'Feeder Count'!$A$3:$M$73,(ALL!T85+1),FALSE)</f>
        <v>151</v>
      </c>
      <c r="Y85" s="793">
        <f t="shared" si="17"/>
        <v>0.12582781456953643</v>
      </c>
      <c r="Z85" s="793">
        <f t="shared" si="18"/>
        <v>32.213245033112578</v>
      </c>
      <c r="AA85" s="803">
        <f t="shared" si="19"/>
        <v>3.8645377809417268E-4</v>
      </c>
      <c r="AB85" s="803">
        <f t="shared" si="20"/>
        <v>9.8936235126614452E-2</v>
      </c>
    </row>
    <row r="86" spans="1:28" ht="47.25" x14ac:dyDescent="0.25">
      <c r="A86" s="800">
        <v>121000193</v>
      </c>
      <c r="B86" s="800" t="s">
        <v>396</v>
      </c>
      <c r="C86" s="795">
        <v>45704</v>
      </c>
      <c r="D86" s="795" t="s">
        <v>94</v>
      </c>
      <c r="E86" s="799">
        <v>0.69027777777777777</v>
      </c>
      <c r="F86" s="799">
        <v>0.80208333333333337</v>
      </c>
      <c r="G86" s="799">
        <v>0.11180555555555556</v>
      </c>
      <c r="H86" s="800">
        <v>2</v>
      </c>
      <c r="I86" s="800">
        <v>41</v>
      </c>
      <c r="J86" s="804">
        <v>161</v>
      </c>
      <c r="K86" s="805">
        <v>93</v>
      </c>
      <c r="L86" s="804">
        <v>14973</v>
      </c>
      <c r="M86" s="798" t="s">
        <v>474</v>
      </c>
      <c r="N86" s="806" t="s">
        <v>520</v>
      </c>
      <c r="O86" s="801" t="s">
        <v>89</v>
      </c>
      <c r="P86" s="801" t="s">
        <v>489</v>
      </c>
      <c r="Q86" s="800" t="s">
        <v>449</v>
      </c>
      <c r="R86" s="798" t="s">
        <v>167</v>
      </c>
      <c r="S86" s="793" t="s">
        <v>460</v>
      </c>
      <c r="T86" s="793">
        <f t="shared" si="14"/>
        <v>2</v>
      </c>
      <c r="U86" s="793">
        <f t="shared" si="15"/>
        <v>2025</v>
      </c>
      <c r="V86" s="793">
        <f t="shared" si="16"/>
        <v>1</v>
      </c>
      <c r="W86" s="802">
        <f>HLOOKUP(T86,'Feeder Count'!$B$1:$M$74,74,FALSE)</f>
        <v>49165</v>
      </c>
      <c r="X86" s="802">
        <f>VLOOKUP(ALL!B86,'Feeder Count'!$A$3:$M$73,(ALL!T86+1),FALSE)</f>
        <v>1621</v>
      </c>
      <c r="Y86" s="793">
        <f t="shared" si="17"/>
        <v>5.7371992597162247E-2</v>
      </c>
      <c r="Z86" s="793">
        <f t="shared" si="18"/>
        <v>9.2368908081431211</v>
      </c>
      <c r="AA86" s="803">
        <f t="shared" si="19"/>
        <v>1.8915895454083189E-3</v>
      </c>
      <c r="AB86" s="803">
        <f t="shared" si="20"/>
        <v>0.30454591681073934</v>
      </c>
    </row>
    <row r="87" spans="1:28" ht="31.5" x14ac:dyDescent="0.25">
      <c r="A87" s="800">
        <v>120038359</v>
      </c>
      <c r="B87" s="800" t="s">
        <v>374</v>
      </c>
      <c r="C87" s="795">
        <v>45705</v>
      </c>
      <c r="D87" s="795" t="s">
        <v>94</v>
      </c>
      <c r="E87" s="799">
        <v>0.51041666666666663</v>
      </c>
      <c r="F87" s="799">
        <v>0.66666666666666663</v>
      </c>
      <c r="G87" s="799">
        <v>0.15625</v>
      </c>
      <c r="H87" s="800">
        <v>3</v>
      </c>
      <c r="I87" s="800">
        <v>45</v>
      </c>
      <c r="J87" s="804">
        <v>225</v>
      </c>
      <c r="K87" s="805">
        <v>5</v>
      </c>
      <c r="L87" s="804">
        <v>1125</v>
      </c>
      <c r="M87" s="798" t="s">
        <v>490</v>
      </c>
      <c r="N87" s="806" t="s">
        <v>521</v>
      </c>
      <c r="O87" s="801" t="s">
        <v>89</v>
      </c>
      <c r="P87" s="801" t="s">
        <v>489</v>
      </c>
      <c r="Q87" s="800" t="s">
        <v>449</v>
      </c>
      <c r="R87" s="798" t="s">
        <v>167</v>
      </c>
      <c r="S87" s="793" t="s">
        <v>460</v>
      </c>
      <c r="T87" s="793">
        <f t="shared" si="14"/>
        <v>2</v>
      </c>
      <c r="U87" s="793">
        <f t="shared" si="15"/>
        <v>2025</v>
      </c>
      <c r="V87" s="793">
        <f t="shared" si="16"/>
        <v>2</v>
      </c>
      <c r="W87" s="802">
        <f>HLOOKUP(T87,'Feeder Count'!$B$1:$M$74,74,FALSE)</f>
        <v>49165</v>
      </c>
      <c r="X87" s="802">
        <f>VLOOKUP(ALL!B87,'Feeder Count'!$A$3:$M$73,(ALL!T87+1),FALSE)</f>
        <v>56</v>
      </c>
      <c r="Y87" s="793">
        <f t="shared" si="17"/>
        <v>8.9285714285714288E-2</v>
      </c>
      <c r="Z87" s="793">
        <f t="shared" si="18"/>
        <v>20.089285714285715</v>
      </c>
      <c r="AA87" s="803">
        <f t="shared" si="19"/>
        <v>1.0169836265636123E-4</v>
      </c>
      <c r="AB87" s="803">
        <f t="shared" si="20"/>
        <v>2.2882131597681276E-2</v>
      </c>
    </row>
    <row r="88" spans="1:28" ht="31.5" x14ac:dyDescent="0.25">
      <c r="A88" s="800">
        <v>120038373</v>
      </c>
      <c r="B88" s="800" t="s">
        <v>385</v>
      </c>
      <c r="C88" s="795">
        <v>45705</v>
      </c>
      <c r="D88" s="795" t="s">
        <v>94</v>
      </c>
      <c r="E88" s="799">
        <v>0.56597222222222221</v>
      </c>
      <c r="F88" s="799">
        <v>0.58354166666666674</v>
      </c>
      <c r="G88" s="799">
        <v>1.7361111111111112E-2</v>
      </c>
      <c r="H88" s="800">
        <v>0</v>
      </c>
      <c r="I88" s="800">
        <v>25</v>
      </c>
      <c r="J88" s="804">
        <v>25.3</v>
      </c>
      <c r="K88" s="805">
        <v>1941</v>
      </c>
      <c r="L88" s="804">
        <v>47778</v>
      </c>
      <c r="M88" s="798" t="s">
        <v>457</v>
      </c>
      <c r="N88" s="806" t="s">
        <v>522</v>
      </c>
      <c r="O88" s="801" t="s">
        <v>523</v>
      </c>
      <c r="P88" s="801" t="s">
        <v>524</v>
      </c>
      <c r="Q88" s="800" t="s">
        <v>449</v>
      </c>
      <c r="R88" s="798" t="s">
        <v>171</v>
      </c>
      <c r="S88" s="793" t="s">
        <v>460</v>
      </c>
      <c r="T88" s="793">
        <f t="shared" si="14"/>
        <v>2</v>
      </c>
      <c r="U88" s="793">
        <f t="shared" si="15"/>
        <v>2025</v>
      </c>
      <c r="V88" s="793">
        <f t="shared" si="16"/>
        <v>2</v>
      </c>
      <c r="W88" s="802">
        <f>HLOOKUP(T88,'Feeder Count'!$B$1:$M$74,74,FALSE)</f>
        <v>49165</v>
      </c>
      <c r="X88" s="802">
        <f>VLOOKUP(ALL!B88,'Feeder Count'!$A$3:$M$73,(ALL!T88+1),FALSE)</f>
        <v>1214</v>
      </c>
      <c r="Y88" s="793">
        <f t="shared" si="17"/>
        <v>1.598846787479407</v>
      </c>
      <c r="Z88" s="793">
        <f t="shared" si="18"/>
        <v>39.355848434925868</v>
      </c>
      <c r="AA88" s="803">
        <f t="shared" si="19"/>
        <v>3.947930438319943E-2</v>
      </c>
      <c r="AB88" s="803">
        <f t="shared" si="20"/>
        <v>0.97178887419912541</v>
      </c>
    </row>
    <row r="89" spans="1:28" ht="47.25" x14ac:dyDescent="0.25">
      <c r="A89" s="800">
        <v>120038379</v>
      </c>
      <c r="B89" s="800" t="s">
        <v>406</v>
      </c>
      <c r="C89" s="795">
        <v>45705</v>
      </c>
      <c r="D89" s="795" t="s">
        <v>94</v>
      </c>
      <c r="E89" s="799">
        <v>0.59375</v>
      </c>
      <c r="F89" s="799">
        <v>0.625</v>
      </c>
      <c r="G89" s="799">
        <v>3.125E-2</v>
      </c>
      <c r="H89" s="800">
        <v>0</v>
      </c>
      <c r="I89" s="800">
        <v>45</v>
      </c>
      <c r="J89" s="804">
        <v>45</v>
      </c>
      <c r="K89" s="805">
        <v>2</v>
      </c>
      <c r="L89" s="804">
        <v>90</v>
      </c>
      <c r="M89" s="798"/>
      <c r="N89" s="806" t="s">
        <v>525</v>
      </c>
      <c r="O89" s="801" t="s">
        <v>447</v>
      </c>
      <c r="P89" s="801" t="s">
        <v>230</v>
      </c>
      <c r="Q89" s="800" t="s">
        <v>449</v>
      </c>
      <c r="R89" s="798" t="s">
        <v>450</v>
      </c>
      <c r="S89" s="793" t="s">
        <v>456</v>
      </c>
      <c r="T89" s="793">
        <f t="shared" si="14"/>
        <v>2</v>
      </c>
      <c r="U89" s="793">
        <f t="shared" si="15"/>
        <v>2025</v>
      </c>
      <c r="V89" s="793">
        <f t="shared" si="16"/>
        <v>2</v>
      </c>
      <c r="W89" s="802">
        <f>HLOOKUP(T89,'Feeder Count'!$B$1:$M$74,74,FALSE)</f>
        <v>49165</v>
      </c>
      <c r="X89" s="802">
        <f>VLOOKUP(ALL!B89,'Feeder Count'!$A$3:$M$73,(ALL!T89+1),FALSE)</f>
        <v>4066</v>
      </c>
      <c r="Y89" s="793">
        <f t="shared" si="17"/>
        <v>4.9188391539596653E-4</v>
      </c>
      <c r="Z89" s="793">
        <f t="shared" si="18"/>
        <v>2.2134776192818496E-2</v>
      </c>
      <c r="AA89" s="803">
        <f t="shared" si="19"/>
        <v>4.0679345062544491E-5</v>
      </c>
      <c r="AB89" s="803">
        <f t="shared" si="20"/>
        <v>1.8305705278145023E-3</v>
      </c>
    </row>
    <row r="90" spans="1:28" ht="31.5" x14ac:dyDescent="0.25">
      <c r="A90" s="800">
        <v>120038405</v>
      </c>
      <c r="B90" s="800" t="s">
        <v>373</v>
      </c>
      <c r="C90" s="795">
        <v>45705</v>
      </c>
      <c r="D90" s="795" t="s">
        <v>94</v>
      </c>
      <c r="E90" s="799">
        <v>0.82869212962962957</v>
      </c>
      <c r="F90" s="799">
        <v>0.875</v>
      </c>
      <c r="G90" s="799">
        <v>4.5833333333333337E-2</v>
      </c>
      <c r="H90" s="800">
        <v>1</v>
      </c>
      <c r="I90" s="800">
        <v>6</v>
      </c>
      <c r="J90" s="804">
        <v>66.680000000000007</v>
      </c>
      <c r="K90" s="805">
        <v>2</v>
      </c>
      <c r="L90" s="804">
        <v>133.19999999999999</v>
      </c>
      <c r="M90" s="798" t="s">
        <v>490</v>
      </c>
      <c r="N90" s="806" t="s">
        <v>526</v>
      </c>
      <c r="O90" s="801" t="s">
        <v>89</v>
      </c>
      <c r="P90" s="801" t="s">
        <v>489</v>
      </c>
      <c r="Q90" s="800" t="s">
        <v>449</v>
      </c>
      <c r="R90" s="798" t="s">
        <v>167</v>
      </c>
      <c r="S90" s="793" t="s">
        <v>460</v>
      </c>
      <c r="T90" s="793">
        <f t="shared" si="14"/>
        <v>2</v>
      </c>
      <c r="U90" s="793">
        <f t="shared" si="15"/>
        <v>2025</v>
      </c>
      <c r="V90" s="793">
        <f t="shared" si="16"/>
        <v>2</v>
      </c>
      <c r="W90" s="802">
        <f>HLOOKUP(T90,'Feeder Count'!$B$1:$M$74,74,FALSE)</f>
        <v>49165</v>
      </c>
      <c r="X90" s="802">
        <f>VLOOKUP(ALL!B90,'Feeder Count'!$A$3:$M$73,(ALL!T90+1),FALSE)</f>
        <v>1234</v>
      </c>
      <c r="Y90" s="793">
        <f t="shared" si="17"/>
        <v>1.6207455429497568E-3</v>
      </c>
      <c r="Z90" s="793">
        <f t="shared" si="18"/>
        <v>0.1079416531604538</v>
      </c>
      <c r="AA90" s="803">
        <f t="shared" si="19"/>
        <v>4.0679345062544491E-5</v>
      </c>
      <c r="AB90" s="803">
        <f t="shared" si="20"/>
        <v>2.7092443811654629E-3</v>
      </c>
    </row>
    <row r="91" spans="1:28" ht="31.5" x14ac:dyDescent="0.25">
      <c r="A91" s="800">
        <v>231062612</v>
      </c>
      <c r="B91" s="800" t="s">
        <v>406</v>
      </c>
      <c r="C91" s="795">
        <v>45706</v>
      </c>
      <c r="D91" s="795" t="s">
        <v>94</v>
      </c>
      <c r="E91" s="799">
        <v>0.47916666666666669</v>
      </c>
      <c r="F91" s="799">
        <v>0.71180555555555547</v>
      </c>
      <c r="G91" s="799">
        <v>1.2326388888888888</v>
      </c>
      <c r="H91" s="800">
        <v>29</v>
      </c>
      <c r="I91" s="800">
        <v>35</v>
      </c>
      <c r="J91" s="804">
        <v>1775</v>
      </c>
      <c r="K91" s="805">
        <v>2</v>
      </c>
      <c r="L91" s="804">
        <v>3550.2</v>
      </c>
      <c r="M91" s="798"/>
      <c r="N91" s="806" t="s">
        <v>527</v>
      </c>
      <c r="O91" s="801" t="s">
        <v>238</v>
      </c>
      <c r="P91" s="801" t="s">
        <v>228</v>
      </c>
      <c r="Q91" s="800" t="s">
        <v>449</v>
      </c>
      <c r="R91" s="798" t="s">
        <v>136</v>
      </c>
      <c r="S91" s="793" t="s">
        <v>456</v>
      </c>
      <c r="T91" s="793">
        <f t="shared" si="14"/>
        <v>2</v>
      </c>
      <c r="U91" s="793">
        <f t="shared" si="15"/>
        <v>2025</v>
      </c>
      <c r="V91" s="793">
        <f t="shared" si="16"/>
        <v>3</v>
      </c>
      <c r="W91" s="802">
        <f>HLOOKUP(T91,'Feeder Count'!$B$1:$M$74,74,FALSE)</f>
        <v>49165</v>
      </c>
      <c r="X91" s="802">
        <f>VLOOKUP(ALL!B91,'Feeder Count'!$A$3:$M$73,(ALL!T91+1),FALSE)</f>
        <v>4066</v>
      </c>
      <c r="Y91" s="793">
        <f t="shared" si="17"/>
        <v>4.9188391539596653E-4</v>
      </c>
      <c r="Z91" s="793">
        <f t="shared" si="18"/>
        <v>0.87314313821938017</v>
      </c>
      <c r="AA91" s="803">
        <f t="shared" si="19"/>
        <v>4.0679345062544491E-5</v>
      </c>
      <c r="AB91" s="803">
        <f t="shared" si="20"/>
        <v>7.2209905420522733E-2</v>
      </c>
    </row>
    <row r="92" spans="1:28" ht="63" x14ac:dyDescent="0.25">
      <c r="A92" s="800">
        <v>120038438</v>
      </c>
      <c r="B92" s="800" t="s">
        <v>371</v>
      </c>
      <c r="C92" s="795">
        <v>45706</v>
      </c>
      <c r="D92" s="795" t="s">
        <v>94</v>
      </c>
      <c r="E92" s="799">
        <v>0.5854166666666667</v>
      </c>
      <c r="F92" s="799">
        <v>0.78686342592592595</v>
      </c>
      <c r="G92" s="799">
        <v>0.20138888888888887</v>
      </c>
      <c r="H92" s="800">
        <v>4</v>
      </c>
      <c r="I92" s="800">
        <v>50</v>
      </c>
      <c r="J92" s="804">
        <v>290.07</v>
      </c>
      <c r="K92" s="805">
        <v>211</v>
      </c>
      <c r="L92" s="804">
        <v>17790.599999999999</v>
      </c>
      <c r="M92" s="798" t="s">
        <v>528</v>
      </c>
      <c r="N92" s="806" t="s">
        <v>529</v>
      </c>
      <c r="O92" s="801" t="s">
        <v>238</v>
      </c>
      <c r="P92" s="801" t="s">
        <v>228</v>
      </c>
      <c r="Q92" s="800" t="s">
        <v>449</v>
      </c>
      <c r="R92" s="798" t="s">
        <v>136</v>
      </c>
      <c r="S92" s="793" t="s">
        <v>460</v>
      </c>
      <c r="T92" s="793">
        <f t="shared" si="14"/>
        <v>2</v>
      </c>
      <c r="U92" s="793">
        <f t="shared" si="15"/>
        <v>2025</v>
      </c>
      <c r="V92" s="793">
        <f t="shared" si="16"/>
        <v>3</v>
      </c>
      <c r="W92" s="802">
        <f>HLOOKUP(T92,'Feeder Count'!$B$1:$M$74,74,FALSE)</f>
        <v>49165</v>
      </c>
      <c r="X92" s="802">
        <f>VLOOKUP(ALL!B92,'Feeder Count'!$A$3:$M$73,(ALL!T92+1),FALSE)</f>
        <v>272</v>
      </c>
      <c r="Y92" s="793">
        <f t="shared" si="17"/>
        <v>0.77573529411764708</v>
      </c>
      <c r="Z92" s="793">
        <f t="shared" si="18"/>
        <v>65.406617647058823</v>
      </c>
      <c r="AA92" s="803">
        <f t="shared" si="19"/>
        <v>4.2916709040984437E-3</v>
      </c>
      <c r="AB92" s="803">
        <f t="shared" si="20"/>
        <v>0.36185497813485201</v>
      </c>
    </row>
    <row r="93" spans="1:28" ht="47.25" x14ac:dyDescent="0.25">
      <c r="A93" s="800">
        <v>231062721</v>
      </c>
      <c r="B93" s="800" t="s">
        <v>406</v>
      </c>
      <c r="C93" s="795">
        <v>45707</v>
      </c>
      <c r="D93" s="795" t="s">
        <v>94</v>
      </c>
      <c r="E93" s="799">
        <v>0.69513888888888886</v>
      </c>
      <c r="F93" s="799">
        <v>0.74375000000000002</v>
      </c>
      <c r="G93" s="799">
        <v>4.8611111111111112E-2</v>
      </c>
      <c r="H93" s="800">
        <v>1</v>
      </c>
      <c r="I93" s="800">
        <v>10</v>
      </c>
      <c r="J93" s="804">
        <v>70</v>
      </c>
      <c r="K93" s="805">
        <v>55</v>
      </c>
      <c r="L93" s="804">
        <v>3850.2</v>
      </c>
      <c r="M93" s="798" t="s">
        <v>453</v>
      </c>
      <c r="N93" s="806" t="s">
        <v>530</v>
      </c>
      <c r="O93" s="801" t="s">
        <v>238</v>
      </c>
      <c r="P93" s="801" t="s">
        <v>228</v>
      </c>
      <c r="Q93" s="800" t="s">
        <v>449</v>
      </c>
      <c r="R93" s="798" t="s">
        <v>136</v>
      </c>
      <c r="S93" s="793" t="s">
        <v>456</v>
      </c>
      <c r="T93" s="793">
        <f t="shared" si="14"/>
        <v>2</v>
      </c>
      <c r="U93" s="793">
        <f t="shared" si="15"/>
        <v>2025</v>
      </c>
      <c r="V93" s="793">
        <f t="shared" si="16"/>
        <v>4</v>
      </c>
      <c r="W93" s="802">
        <f>HLOOKUP(T93,'Feeder Count'!$B$1:$M$74,74,FALSE)</f>
        <v>49165</v>
      </c>
      <c r="X93" s="802">
        <f>VLOOKUP(ALL!B93,'Feeder Count'!$A$3:$M$73,(ALL!T93+1),FALSE)</f>
        <v>4066</v>
      </c>
      <c r="Y93" s="793">
        <f t="shared" si="17"/>
        <v>1.3526807673389081E-2</v>
      </c>
      <c r="Z93" s="793">
        <f t="shared" si="18"/>
        <v>0.94692572552877519</v>
      </c>
      <c r="AA93" s="803">
        <f t="shared" si="19"/>
        <v>1.1186819892199736E-3</v>
      </c>
      <c r="AB93" s="803">
        <f t="shared" si="20"/>
        <v>7.8311807179904394E-2</v>
      </c>
    </row>
    <row r="94" spans="1:28" ht="31.5" x14ac:dyDescent="0.25">
      <c r="A94" s="800">
        <v>231062785</v>
      </c>
      <c r="B94" s="800" t="s">
        <v>406</v>
      </c>
      <c r="C94" s="795">
        <v>45708</v>
      </c>
      <c r="D94" s="795" t="s">
        <v>94</v>
      </c>
      <c r="E94" s="799">
        <v>0.51041666666666663</v>
      </c>
      <c r="F94" s="799">
        <v>0.72569444444444453</v>
      </c>
      <c r="G94" s="799">
        <v>0.21527777777777779</v>
      </c>
      <c r="H94" s="800">
        <v>5</v>
      </c>
      <c r="I94" s="800">
        <v>10</v>
      </c>
      <c r="J94" s="804">
        <v>310</v>
      </c>
      <c r="K94" s="805">
        <v>2</v>
      </c>
      <c r="L94" s="804">
        <v>619.79999999999995</v>
      </c>
      <c r="M94" s="798"/>
      <c r="N94" s="806" t="s">
        <v>531</v>
      </c>
      <c r="O94" s="801" t="s">
        <v>238</v>
      </c>
      <c r="P94" s="801" t="s">
        <v>228</v>
      </c>
      <c r="Q94" s="800" t="s">
        <v>449</v>
      </c>
      <c r="R94" s="798" t="s">
        <v>136</v>
      </c>
      <c r="S94" s="793" t="s">
        <v>456</v>
      </c>
      <c r="T94" s="793">
        <f t="shared" si="14"/>
        <v>2</v>
      </c>
      <c r="U94" s="793">
        <f t="shared" si="15"/>
        <v>2025</v>
      </c>
      <c r="V94" s="793">
        <f t="shared" si="16"/>
        <v>5</v>
      </c>
      <c r="W94" s="802">
        <f>HLOOKUP(T94,'Feeder Count'!$B$1:$M$74,74,FALSE)</f>
        <v>49165</v>
      </c>
      <c r="X94" s="802">
        <f>VLOOKUP(ALL!B94,'Feeder Count'!$A$3:$M$73,(ALL!T94+1),FALSE)</f>
        <v>4066</v>
      </c>
      <c r="Y94" s="793">
        <f t="shared" si="17"/>
        <v>4.9188391539596653E-4</v>
      </c>
      <c r="Z94" s="793">
        <f t="shared" si="18"/>
        <v>0.15243482538121003</v>
      </c>
      <c r="AA94" s="803">
        <f t="shared" si="19"/>
        <v>4.0679345062544491E-5</v>
      </c>
      <c r="AB94" s="803">
        <f t="shared" si="20"/>
        <v>1.2606529034882538E-2</v>
      </c>
    </row>
    <row r="95" spans="1:28" ht="47.25" x14ac:dyDescent="0.25">
      <c r="A95" s="800">
        <v>120038849</v>
      </c>
      <c r="B95" s="800" t="s">
        <v>532</v>
      </c>
      <c r="C95" s="795">
        <v>45708</v>
      </c>
      <c r="D95" s="795" t="s">
        <v>94</v>
      </c>
      <c r="E95" s="799">
        <v>0.75069444444444444</v>
      </c>
      <c r="F95" s="799">
        <v>0.76078703703703709</v>
      </c>
      <c r="G95" s="799">
        <v>9.7222222222222224E-3</v>
      </c>
      <c r="H95" s="800">
        <v>0</v>
      </c>
      <c r="I95" s="800">
        <v>14</v>
      </c>
      <c r="J95" s="804">
        <v>14.53</v>
      </c>
      <c r="K95" s="805">
        <v>1941</v>
      </c>
      <c r="L95" s="804">
        <v>22799.4</v>
      </c>
      <c r="M95" s="798" t="s">
        <v>457</v>
      </c>
      <c r="N95" s="806" t="s">
        <v>533</v>
      </c>
      <c r="O95" s="801" t="s">
        <v>238</v>
      </c>
      <c r="P95" s="801" t="s">
        <v>228</v>
      </c>
      <c r="Q95" s="800" t="s">
        <v>449</v>
      </c>
      <c r="R95" s="798" t="s">
        <v>136</v>
      </c>
      <c r="S95" s="793" t="s">
        <v>460</v>
      </c>
      <c r="T95" s="793">
        <f t="shared" si="14"/>
        <v>2</v>
      </c>
      <c r="U95" s="793">
        <f t="shared" si="15"/>
        <v>2025</v>
      </c>
      <c r="V95" s="793">
        <f t="shared" si="16"/>
        <v>5</v>
      </c>
      <c r="W95" s="802">
        <f>HLOOKUP(T95,'Feeder Count'!$B$1:$M$74,74,FALSE)</f>
        <v>49165</v>
      </c>
      <c r="X95" s="802" t="e">
        <f>VLOOKUP(ALL!B95,'Feeder Count'!$A$3:$M$73,(ALL!T95+1),FALSE)</f>
        <v>#N/A</v>
      </c>
      <c r="Y95" s="793" t="e">
        <f t="shared" si="17"/>
        <v>#N/A</v>
      </c>
      <c r="Z95" s="793" t="e">
        <f t="shared" si="18"/>
        <v>#N/A</v>
      </c>
      <c r="AA95" s="803">
        <f t="shared" si="19"/>
        <v>3.947930438319943E-2</v>
      </c>
      <c r="AB95" s="803">
        <f t="shared" si="20"/>
        <v>0.46373232990948848</v>
      </c>
    </row>
    <row r="96" spans="1:28" ht="31.5" x14ac:dyDescent="0.25">
      <c r="A96" s="800">
        <v>231062837</v>
      </c>
      <c r="B96" s="800" t="s">
        <v>406</v>
      </c>
      <c r="C96" s="795">
        <v>45709</v>
      </c>
      <c r="D96" s="795" t="s">
        <v>94</v>
      </c>
      <c r="E96" s="799">
        <v>0.42708333333333331</v>
      </c>
      <c r="F96" s="799">
        <v>0.48958333333333331</v>
      </c>
      <c r="G96" s="799">
        <v>6.25E-2</v>
      </c>
      <c r="H96" s="800">
        <v>1</v>
      </c>
      <c r="I96" s="800">
        <v>30</v>
      </c>
      <c r="J96" s="804">
        <v>90</v>
      </c>
      <c r="K96" s="805">
        <v>2</v>
      </c>
      <c r="L96" s="804">
        <v>180</v>
      </c>
      <c r="M96" s="798"/>
      <c r="N96" s="806" t="s">
        <v>534</v>
      </c>
      <c r="O96" s="801" t="s">
        <v>238</v>
      </c>
      <c r="P96" s="801" t="s">
        <v>228</v>
      </c>
      <c r="Q96" s="800" t="s">
        <v>449</v>
      </c>
      <c r="R96" s="798" t="s">
        <v>136</v>
      </c>
      <c r="S96" s="793" t="s">
        <v>456</v>
      </c>
      <c r="T96" s="793">
        <f t="shared" si="14"/>
        <v>2</v>
      </c>
      <c r="U96" s="793">
        <f t="shared" si="15"/>
        <v>2025</v>
      </c>
      <c r="V96" s="793">
        <f t="shared" si="16"/>
        <v>6</v>
      </c>
      <c r="W96" s="802">
        <f>HLOOKUP(T96,'Feeder Count'!$B$1:$M$74,74,FALSE)</f>
        <v>49165</v>
      </c>
      <c r="X96" s="802">
        <f>VLOOKUP(ALL!B96,'Feeder Count'!$A$3:$M$73,(ALL!T96+1),FALSE)</f>
        <v>4066</v>
      </c>
      <c r="Y96" s="793">
        <f t="shared" si="17"/>
        <v>4.9188391539596653E-4</v>
      </c>
      <c r="Z96" s="793">
        <f t="shared" si="18"/>
        <v>4.4269552385636991E-2</v>
      </c>
      <c r="AA96" s="803">
        <f t="shared" si="19"/>
        <v>4.0679345062544491E-5</v>
      </c>
      <c r="AB96" s="803">
        <f t="shared" si="20"/>
        <v>3.6611410556290046E-3</v>
      </c>
    </row>
    <row r="97" spans="1:28" ht="31.5" x14ac:dyDescent="0.25">
      <c r="A97" s="800">
        <v>120039111</v>
      </c>
      <c r="B97" s="800" t="s">
        <v>371</v>
      </c>
      <c r="C97" s="795">
        <v>45712</v>
      </c>
      <c r="D97" s="795" t="s">
        <v>94</v>
      </c>
      <c r="E97" s="799">
        <v>0.5</v>
      </c>
      <c r="F97" s="799">
        <v>0.5229166666666667</v>
      </c>
      <c r="G97" s="799">
        <v>2.2916666666666669E-2</v>
      </c>
      <c r="H97" s="800">
        <v>0</v>
      </c>
      <c r="I97" s="800">
        <v>33</v>
      </c>
      <c r="J97" s="804">
        <v>33</v>
      </c>
      <c r="K97" s="805">
        <v>57</v>
      </c>
      <c r="L97" s="804">
        <v>1881</v>
      </c>
      <c r="M97" s="798"/>
      <c r="N97" s="806" t="s">
        <v>535</v>
      </c>
      <c r="O97" s="801" t="s">
        <v>238</v>
      </c>
      <c r="P97" s="801" t="s">
        <v>228</v>
      </c>
      <c r="Q97" s="800" t="s">
        <v>449</v>
      </c>
      <c r="R97" s="798" t="s">
        <v>136</v>
      </c>
      <c r="S97" s="793" t="s">
        <v>460</v>
      </c>
      <c r="T97" s="793">
        <f t="shared" si="14"/>
        <v>2</v>
      </c>
      <c r="U97" s="793">
        <f t="shared" si="15"/>
        <v>2025</v>
      </c>
      <c r="V97" s="793">
        <f t="shared" si="16"/>
        <v>2</v>
      </c>
      <c r="W97" s="802">
        <f>HLOOKUP(T97,'Feeder Count'!$B$1:$M$74,74,FALSE)</f>
        <v>49165</v>
      </c>
      <c r="X97" s="802">
        <f>VLOOKUP(ALL!B97,'Feeder Count'!$A$3:$M$73,(ALL!T97+1),FALSE)</f>
        <v>272</v>
      </c>
      <c r="Y97" s="793">
        <f t="shared" si="17"/>
        <v>0.20955882352941177</v>
      </c>
      <c r="Z97" s="793">
        <f t="shared" si="18"/>
        <v>6.9154411764705879</v>
      </c>
      <c r="AA97" s="803">
        <f t="shared" si="19"/>
        <v>1.1593613342825181E-3</v>
      </c>
      <c r="AB97" s="803">
        <f t="shared" si="20"/>
        <v>3.8258924031323097E-2</v>
      </c>
    </row>
    <row r="98" spans="1:28" ht="31.5" x14ac:dyDescent="0.25">
      <c r="A98" s="800">
        <v>120039114</v>
      </c>
      <c r="B98" s="800" t="s">
        <v>408</v>
      </c>
      <c r="C98" s="795">
        <v>45712</v>
      </c>
      <c r="D98" s="795" t="s">
        <v>94</v>
      </c>
      <c r="E98" s="799">
        <v>0.53194444444444444</v>
      </c>
      <c r="F98" s="799">
        <v>0.60069444444444442</v>
      </c>
      <c r="G98" s="799">
        <v>6.8749999999999992E-2</v>
      </c>
      <c r="H98" s="800">
        <v>1</v>
      </c>
      <c r="I98" s="800">
        <v>39</v>
      </c>
      <c r="J98" s="804">
        <v>99</v>
      </c>
      <c r="K98" s="805">
        <v>19</v>
      </c>
      <c r="L98" s="804">
        <v>1881</v>
      </c>
      <c r="M98" s="798"/>
      <c r="N98" s="806" t="s">
        <v>536</v>
      </c>
      <c r="O98" s="801" t="s">
        <v>238</v>
      </c>
      <c r="P98" s="801" t="s">
        <v>228</v>
      </c>
      <c r="Q98" s="800" t="s">
        <v>449</v>
      </c>
      <c r="R98" s="798" t="s">
        <v>136</v>
      </c>
      <c r="S98" s="793" t="s">
        <v>456</v>
      </c>
      <c r="T98" s="793">
        <f t="shared" si="14"/>
        <v>2</v>
      </c>
      <c r="U98" s="793">
        <f t="shared" si="15"/>
        <v>2025</v>
      </c>
      <c r="V98" s="793">
        <f t="shared" si="16"/>
        <v>2</v>
      </c>
      <c r="W98" s="802">
        <f>HLOOKUP(T98,'Feeder Count'!$B$1:$M$74,74,FALSE)</f>
        <v>49165</v>
      </c>
      <c r="X98" s="802">
        <f>VLOOKUP(ALL!B98,'Feeder Count'!$A$3:$M$73,(ALL!T98+1),FALSE)</f>
        <v>641</v>
      </c>
      <c r="Y98" s="793">
        <f t="shared" si="17"/>
        <v>2.9641185647425898E-2</v>
      </c>
      <c r="Z98" s="793">
        <f t="shared" si="18"/>
        <v>2.9344773790951639</v>
      </c>
      <c r="AA98" s="803">
        <f t="shared" si="19"/>
        <v>3.8645377809417268E-4</v>
      </c>
      <c r="AB98" s="803">
        <f t="shared" si="20"/>
        <v>3.8258924031323097E-2</v>
      </c>
    </row>
    <row r="99" spans="1:28" ht="31.5" x14ac:dyDescent="0.25">
      <c r="A99" s="800">
        <v>120039130</v>
      </c>
      <c r="B99" s="800" t="s">
        <v>401</v>
      </c>
      <c r="C99" s="795">
        <v>45713</v>
      </c>
      <c r="D99" s="795" t="s">
        <v>94</v>
      </c>
      <c r="E99" s="799">
        <v>0.13472222222222222</v>
      </c>
      <c r="F99" s="799">
        <v>0.15416666666666667</v>
      </c>
      <c r="G99" s="799">
        <v>1.9444444444444445E-2</v>
      </c>
      <c r="H99" s="800">
        <v>0</v>
      </c>
      <c r="I99" s="800">
        <v>28</v>
      </c>
      <c r="J99" s="804">
        <v>28</v>
      </c>
      <c r="K99" s="805">
        <v>58</v>
      </c>
      <c r="L99" s="804">
        <v>1624.2</v>
      </c>
      <c r="M99" s="798" t="s">
        <v>537</v>
      </c>
      <c r="N99" s="806" t="s">
        <v>538</v>
      </c>
      <c r="O99" s="801" t="s">
        <v>523</v>
      </c>
      <c r="P99" s="801" t="s">
        <v>524</v>
      </c>
      <c r="Q99" s="800" t="s">
        <v>449</v>
      </c>
      <c r="R99" s="798" t="s">
        <v>171</v>
      </c>
      <c r="S99" s="793" t="s">
        <v>460</v>
      </c>
      <c r="T99" s="793">
        <f t="shared" si="14"/>
        <v>2</v>
      </c>
      <c r="U99" s="793">
        <f t="shared" si="15"/>
        <v>2025</v>
      </c>
      <c r="V99" s="793">
        <f t="shared" si="16"/>
        <v>3</v>
      </c>
      <c r="W99" s="802">
        <f>HLOOKUP(T99,'Feeder Count'!$B$1:$M$74,74,FALSE)</f>
        <v>49165</v>
      </c>
      <c r="X99" s="802">
        <f>VLOOKUP(ALL!B99,'Feeder Count'!$A$3:$M$73,(ALL!T99+1),FALSE)</f>
        <v>58</v>
      </c>
      <c r="Y99" s="793">
        <f t="shared" si="17"/>
        <v>1</v>
      </c>
      <c r="Z99" s="793">
        <f t="shared" si="18"/>
        <v>28.00344827586207</v>
      </c>
      <c r="AA99" s="803">
        <f t="shared" si="19"/>
        <v>1.1797010068137902E-3</v>
      </c>
      <c r="AB99" s="803">
        <f t="shared" si="20"/>
        <v>3.3035696125292384E-2</v>
      </c>
    </row>
    <row r="100" spans="1:28" ht="31.5" x14ac:dyDescent="0.25">
      <c r="A100" s="800">
        <v>120039167</v>
      </c>
      <c r="B100" s="800" t="s">
        <v>372</v>
      </c>
      <c r="C100" s="795">
        <v>45713</v>
      </c>
      <c r="D100" s="795" t="s">
        <v>94</v>
      </c>
      <c r="E100" s="799">
        <v>0.77569444444444446</v>
      </c>
      <c r="F100" s="799">
        <v>0.97083333333333333</v>
      </c>
      <c r="G100" s="799">
        <v>0.19513888888888889</v>
      </c>
      <c r="H100" s="800">
        <v>4</v>
      </c>
      <c r="I100" s="800">
        <v>41</v>
      </c>
      <c r="J100" s="804">
        <v>281</v>
      </c>
      <c r="K100" s="805">
        <v>12</v>
      </c>
      <c r="L100" s="804">
        <v>3372</v>
      </c>
      <c r="M100" s="798" t="s">
        <v>528</v>
      </c>
      <c r="N100" s="806" t="s">
        <v>539</v>
      </c>
      <c r="O100" s="801" t="s">
        <v>447</v>
      </c>
      <c r="P100" s="801" t="s">
        <v>230</v>
      </c>
      <c r="Q100" s="800" t="s">
        <v>449</v>
      </c>
      <c r="R100" s="798" t="s">
        <v>450</v>
      </c>
      <c r="S100" s="793" t="s">
        <v>460</v>
      </c>
      <c r="T100" s="793">
        <f t="shared" si="14"/>
        <v>2</v>
      </c>
      <c r="U100" s="793">
        <f t="shared" si="15"/>
        <v>2025</v>
      </c>
      <c r="V100" s="793">
        <f t="shared" si="16"/>
        <v>3</v>
      </c>
      <c r="W100" s="802">
        <f>HLOOKUP(T100,'Feeder Count'!$B$1:$M$74,74,FALSE)</f>
        <v>49165</v>
      </c>
      <c r="X100" s="802">
        <f>VLOOKUP(ALL!B100,'Feeder Count'!$A$3:$M$73,(ALL!T100+1),FALSE)</f>
        <v>214</v>
      </c>
      <c r="Y100" s="793">
        <f t="shared" si="17"/>
        <v>5.6074766355140186E-2</v>
      </c>
      <c r="Z100" s="793">
        <f t="shared" si="18"/>
        <v>15.757009345794392</v>
      </c>
      <c r="AA100" s="803">
        <f t="shared" si="19"/>
        <v>2.4407607037526695E-4</v>
      </c>
      <c r="AB100" s="803">
        <f t="shared" si="20"/>
        <v>6.8585375775450014E-2</v>
      </c>
    </row>
    <row r="101" spans="1:28" ht="31.5" x14ac:dyDescent="0.25">
      <c r="A101" s="800">
        <v>120039203</v>
      </c>
      <c r="B101" s="800" t="s">
        <v>406</v>
      </c>
      <c r="C101" s="795">
        <v>45715</v>
      </c>
      <c r="D101" s="795" t="s">
        <v>94</v>
      </c>
      <c r="E101" s="799">
        <v>0.51597222222222217</v>
      </c>
      <c r="F101" s="799">
        <v>0.60583333333333333</v>
      </c>
      <c r="G101" s="799">
        <v>8.9583333333333334E-2</v>
      </c>
      <c r="H101" s="800">
        <v>2</v>
      </c>
      <c r="I101" s="800">
        <v>9</v>
      </c>
      <c r="J101" s="804">
        <v>129.38</v>
      </c>
      <c r="K101" s="805">
        <v>67</v>
      </c>
      <c r="L101" s="804">
        <v>8650.7999999999993</v>
      </c>
      <c r="M101" s="798"/>
      <c r="N101" s="806" t="s">
        <v>540</v>
      </c>
      <c r="O101" s="801" t="s">
        <v>238</v>
      </c>
      <c r="P101" s="801" t="s">
        <v>228</v>
      </c>
      <c r="Q101" s="800" t="s">
        <v>449</v>
      </c>
      <c r="R101" s="798" t="s">
        <v>136</v>
      </c>
      <c r="S101" s="793" t="s">
        <v>456</v>
      </c>
      <c r="T101" s="793">
        <f t="shared" si="14"/>
        <v>2</v>
      </c>
      <c r="U101" s="793">
        <f t="shared" si="15"/>
        <v>2025</v>
      </c>
      <c r="V101" s="793">
        <f t="shared" si="16"/>
        <v>5</v>
      </c>
      <c r="W101" s="802">
        <f>HLOOKUP(T101,'Feeder Count'!$B$1:$M$74,74,FALSE)</f>
        <v>49165</v>
      </c>
      <c r="X101" s="802">
        <f>VLOOKUP(ALL!B101,'Feeder Count'!$A$3:$M$73,(ALL!T101+1),FALSE)</f>
        <v>4066</v>
      </c>
      <c r="Y101" s="793">
        <f t="shared" si="17"/>
        <v>1.6478111165764881E-2</v>
      </c>
      <c r="Z101" s="793">
        <f t="shared" si="18"/>
        <v>2.1275946876537137</v>
      </c>
      <c r="AA101" s="803">
        <f t="shared" si="19"/>
        <v>1.3627580595952406E-3</v>
      </c>
      <c r="AB101" s="803">
        <f t="shared" si="20"/>
        <v>0.17595443913352993</v>
      </c>
    </row>
    <row r="102" spans="1:28" ht="63" x14ac:dyDescent="0.25">
      <c r="A102" s="800">
        <v>231063209</v>
      </c>
      <c r="B102" s="800" t="s">
        <v>395</v>
      </c>
      <c r="C102" s="795">
        <v>45715</v>
      </c>
      <c r="D102" s="795" t="s">
        <v>94</v>
      </c>
      <c r="E102" s="799">
        <v>0.73754629629629631</v>
      </c>
      <c r="F102" s="799">
        <v>0.77083333333333337</v>
      </c>
      <c r="G102" s="799">
        <v>3.2638888888888891E-2</v>
      </c>
      <c r="H102" s="800">
        <v>0</v>
      </c>
      <c r="I102" s="800">
        <v>47</v>
      </c>
      <c r="J102" s="804">
        <v>47.93</v>
      </c>
      <c r="K102" s="805">
        <v>22</v>
      </c>
      <c r="L102" s="804">
        <v>1006.8</v>
      </c>
      <c r="M102" s="798" t="s">
        <v>541</v>
      </c>
      <c r="N102" s="806" t="s">
        <v>542</v>
      </c>
      <c r="O102" s="801" t="s">
        <v>447</v>
      </c>
      <c r="P102" s="801" t="s">
        <v>227</v>
      </c>
      <c r="Q102" s="800" t="s">
        <v>449</v>
      </c>
      <c r="R102" s="798" t="s">
        <v>450</v>
      </c>
      <c r="S102" s="793" t="s">
        <v>460</v>
      </c>
      <c r="T102" s="793">
        <f t="shared" si="14"/>
        <v>2</v>
      </c>
      <c r="U102" s="793">
        <f t="shared" si="15"/>
        <v>2025</v>
      </c>
      <c r="V102" s="793">
        <f t="shared" si="16"/>
        <v>5</v>
      </c>
      <c r="W102" s="802">
        <f>HLOOKUP(T102,'Feeder Count'!$B$1:$M$74,74,FALSE)</f>
        <v>49165</v>
      </c>
      <c r="X102" s="802">
        <f>VLOOKUP(ALL!B102,'Feeder Count'!$A$3:$M$73,(ALL!T102+1),FALSE)</f>
        <v>3188</v>
      </c>
      <c r="Y102" s="793">
        <f t="shared" si="17"/>
        <v>6.9008782936010038E-3</v>
      </c>
      <c r="Z102" s="793">
        <f t="shared" si="18"/>
        <v>0.31580928481806775</v>
      </c>
      <c r="AA102" s="803">
        <f t="shared" si="19"/>
        <v>4.4747279568798943E-4</v>
      </c>
      <c r="AB102" s="803">
        <f t="shared" si="20"/>
        <v>2.0477982304484898E-2</v>
      </c>
    </row>
    <row r="103" spans="1:28" ht="31.5" x14ac:dyDescent="0.25">
      <c r="A103" s="800">
        <v>120039219</v>
      </c>
      <c r="B103" s="800" t="s">
        <v>378</v>
      </c>
      <c r="C103" s="795">
        <v>45715</v>
      </c>
      <c r="D103" s="795" t="s">
        <v>94</v>
      </c>
      <c r="E103" s="799">
        <v>0.98209490740740746</v>
      </c>
      <c r="F103" s="799">
        <v>5.6701388888888891E-2</v>
      </c>
      <c r="G103" s="799">
        <v>7.4305555555555555E-2</v>
      </c>
      <c r="H103" s="800">
        <v>1</v>
      </c>
      <c r="I103" s="800">
        <v>47</v>
      </c>
      <c r="J103" s="804">
        <v>107.42</v>
      </c>
      <c r="K103" s="805">
        <v>1</v>
      </c>
      <c r="L103" s="804">
        <v>107.4</v>
      </c>
      <c r="M103" s="798" t="s">
        <v>543</v>
      </c>
      <c r="N103" s="806" t="s">
        <v>544</v>
      </c>
      <c r="O103" s="801" t="s">
        <v>236</v>
      </c>
      <c r="P103" s="801" t="s">
        <v>223</v>
      </c>
      <c r="Q103" s="800" t="s">
        <v>449</v>
      </c>
      <c r="R103" s="798" t="s">
        <v>167</v>
      </c>
      <c r="S103" s="793" t="s">
        <v>460</v>
      </c>
      <c r="T103" s="793">
        <f t="shared" si="14"/>
        <v>2</v>
      </c>
      <c r="U103" s="793">
        <f t="shared" si="15"/>
        <v>2025</v>
      </c>
      <c r="V103" s="793">
        <f t="shared" si="16"/>
        <v>5</v>
      </c>
      <c r="W103" s="802">
        <f>HLOOKUP(T103,'Feeder Count'!$B$1:$M$74,74,FALSE)</f>
        <v>49165</v>
      </c>
      <c r="X103" s="802">
        <f>VLOOKUP(ALL!B103,'Feeder Count'!$A$3:$M$73,(ALL!T103+1),FALSE)</f>
        <v>2902</v>
      </c>
      <c r="Y103" s="793">
        <f t="shared" si="17"/>
        <v>3.4458993797381116E-4</v>
      </c>
      <c r="Z103" s="793">
        <f t="shared" si="18"/>
        <v>3.7008959338387319E-2</v>
      </c>
      <c r="AA103" s="803">
        <f t="shared" si="19"/>
        <v>2.0339672531272246E-5</v>
      </c>
      <c r="AB103" s="803">
        <f t="shared" si="20"/>
        <v>2.1844808298586392E-3</v>
      </c>
    </row>
    <row r="104" spans="1:28" ht="31.5" x14ac:dyDescent="0.25">
      <c r="A104" s="800">
        <v>231063259</v>
      </c>
      <c r="B104" s="800" t="s">
        <v>408</v>
      </c>
      <c r="C104" s="795">
        <v>45716</v>
      </c>
      <c r="D104" s="795" t="s">
        <v>94</v>
      </c>
      <c r="E104" s="799">
        <v>0.45833333333333331</v>
      </c>
      <c r="F104" s="799">
        <v>0.64583333333333337</v>
      </c>
      <c r="G104" s="799">
        <v>0.1875</v>
      </c>
      <c r="H104" s="800">
        <v>4</v>
      </c>
      <c r="I104" s="800">
        <v>30</v>
      </c>
      <c r="J104" s="804">
        <v>270</v>
      </c>
      <c r="K104" s="805">
        <v>66</v>
      </c>
      <c r="L104" s="804">
        <v>17820</v>
      </c>
      <c r="M104" s="798"/>
      <c r="N104" s="806" t="s">
        <v>545</v>
      </c>
      <c r="O104" s="801" t="s">
        <v>238</v>
      </c>
      <c r="P104" s="801" t="s">
        <v>228</v>
      </c>
      <c r="Q104" s="800" t="s">
        <v>449</v>
      </c>
      <c r="R104" s="798" t="s">
        <v>136</v>
      </c>
      <c r="S104" s="793" t="s">
        <v>456</v>
      </c>
      <c r="T104" s="793">
        <f t="shared" si="14"/>
        <v>2</v>
      </c>
      <c r="U104" s="793">
        <f t="shared" si="15"/>
        <v>2025</v>
      </c>
      <c r="V104" s="793">
        <f t="shared" si="16"/>
        <v>6</v>
      </c>
      <c r="W104" s="802">
        <f>HLOOKUP(T104,'Feeder Count'!$B$1:$M$74,74,FALSE)</f>
        <v>49165</v>
      </c>
      <c r="X104" s="802">
        <f>VLOOKUP(ALL!B104,'Feeder Count'!$A$3:$M$73,(ALL!T104+1),FALSE)</f>
        <v>641</v>
      </c>
      <c r="Y104" s="793">
        <f t="shared" si="17"/>
        <v>0.10296411856474259</v>
      </c>
      <c r="Z104" s="793">
        <f t="shared" si="18"/>
        <v>27.8003120124805</v>
      </c>
      <c r="AA104" s="803">
        <f t="shared" si="19"/>
        <v>1.3424183870639683E-3</v>
      </c>
      <c r="AB104" s="803">
        <f t="shared" si="20"/>
        <v>0.36245296450727144</v>
      </c>
    </row>
    <row r="105" spans="1:28" ht="47.25" x14ac:dyDescent="0.25">
      <c r="A105" s="800">
        <v>231063266</v>
      </c>
      <c r="B105" s="800" t="s">
        <v>405</v>
      </c>
      <c r="C105" s="795">
        <v>45716</v>
      </c>
      <c r="D105" s="795" t="s">
        <v>94</v>
      </c>
      <c r="E105" s="799">
        <v>0.5083333333333333</v>
      </c>
      <c r="F105" s="799">
        <v>0.61510416666666667</v>
      </c>
      <c r="G105" s="799">
        <v>0.10625</v>
      </c>
      <c r="H105" s="800">
        <v>2</v>
      </c>
      <c r="I105" s="800">
        <v>33</v>
      </c>
      <c r="J105" s="804">
        <v>153.75</v>
      </c>
      <c r="K105" s="805">
        <v>9</v>
      </c>
      <c r="L105" s="804">
        <v>1377</v>
      </c>
      <c r="M105" s="798" t="s">
        <v>453</v>
      </c>
      <c r="N105" s="806" t="s">
        <v>546</v>
      </c>
      <c r="O105" s="801" t="s">
        <v>238</v>
      </c>
      <c r="P105" s="801" t="s">
        <v>228</v>
      </c>
      <c r="Q105" s="800" t="s">
        <v>449</v>
      </c>
      <c r="R105" s="798" t="s">
        <v>136</v>
      </c>
      <c r="S105" s="793" t="s">
        <v>456</v>
      </c>
      <c r="T105" s="793">
        <f t="shared" si="14"/>
        <v>2</v>
      </c>
      <c r="U105" s="793">
        <f t="shared" si="15"/>
        <v>2025</v>
      </c>
      <c r="V105" s="793">
        <f t="shared" si="16"/>
        <v>6</v>
      </c>
      <c r="W105" s="802">
        <f>HLOOKUP(T105,'Feeder Count'!$B$1:$M$74,74,FALSE)</f>
        <v>49165</v>
      </c>
      <c r="X105" s="802">
        <f>VLOOKUP(ALL!B105,'Feeder Count'!$A$3:$M$73,(ALL!T105+1),FALSE)</f>
        <v>3628</v>
      </c>
      <c r="Y105" s="793">
        <f t="shared" si="17"/>
        <v>2.4807056229327455E-3</v>
      </c>
      <c r="Z105" s="793">
        <f t="shared" si="18"/>
        <v>0.37954796030871002</v>
      </c>
      <c r="AA105" s="803">
        <f t="shared" si="19"/>
        <v>1.8305705278145022E-4</v>
      </c>
      <c r="AB105" s="803">
        <f t="shared" si="20"/>
        <v>2.8007729075561885E-2</v>
      </c>
    </row>
    <row r="106" spans="1:28" ht="31.5" x14ac:dyDescent="0.25">
      <c r="A106" s="800">
        <v>231063275</v>
      </c>
      <c r="B106" s="800" t="s">
        <v>396</v>
      </c>
      <c r="C106" s="795">
        <v>45716</v>
      </c>
      <c r="D106" s="795" t="s">
        <v>94</v>
      </c>
      <c r="E106" s="799">
        <v>0.57638888888888895</v>
      </c>
      <c r="F106" s="799">
        <v>0.75069444444444444</v>
      </c>
      <c r="G106" s="799">
        <v>0.17430555555555557</v>
      </c>
      <c r="H106" s="800">
        <v>4</v>
      </c>
      <c r="I106" s="800">
        <v>11</v>
      </c>
      <c r="J106" s="804">
        <v>251</v>
      </c>
      <c r="K106" s="805">
        <v>7</v>
      </c>
      <c r="L106" s="804">
        <v>1756.8</v>
      </c>
      <c r="M106" s="798"/>
      <c r="N106" s="806" t="s">
        <v>547</v>
      </c>
      <c r="O106" s="801" t="s">
        <v>238</v>
      </c>
      <c r="P106" s="801" t="s">
        <v>228</v>
      </c>
      <c r="Q106" s="800" t="s">
        <v>449</v>
      </c>
      <c r="R106" s="798" t="s">
        <v>136</v>
      </c>
      <c r="S106" s="793" t="s">
        <v>460</v>
      </c>
      <c r="T106" s="793">
        <f t="shared" si="14"/>
        <v>2</v>
      </c>
      <c r="U106" s="793">
        <f t="shared" si="15"/>
        <v>2025</v>
      </c>
      <c r="V106" s="793">
        <f t="shared" si="16"/>
        <v>6</v>
      </c>
      <c r="W106" s="802">
        <f>HLOOKUP(T106,'Feeder Count'!$B$1:$M$74,74,FALSE)</f>
        <v>49165</v>
      </c>
      <c r="X106" s="802">
        <f>VLOOKUP(ALL!B106,'Feeder Count'!$A$3:$M$73,(ALL!T106+1),FALSE)</f>
        <v>1621</v>
      </c>
      <c r="Y106" s="793">
        <f t="shared" si="17"/>
        <v>4.3183220234423196E-3</v>
      </c>
      <c r="Z106" s="793">
        <f t="shared" si="18"/>
        <v>1.0837754472547809</v>
      </c>
      <c r="AA106" s="803">
        <f t="shared" si="19"/>
        <v>1.4237770771890573E-4</v>
      </c>
      <c r="AB106" s="803">
        <f t="shared" si="20"/>
        <v>3.5732736702939083E-2</v>
      </c>
    </row>
    <row r="107" spans="1:28" ht="31.5" x14ac:dyDescent="0.25">
      <c r="A107">
        <v>231063462</v>
      </c>
      <c r="B107" t="s">
        <v>407</v>
      </c>
      <c r="C107" s="170">
        <v>45720</v>
      </c>
      <c r="D107" t="s">
        <v>94</v>
      </c>
      <c r="E107" s="818">
        <v>8.3333333333333329E-2</v>
      </c>
      <c r="F107" s="818">
        <v>0.13333333333333333</v>
      </c>
      <c r="G107" s="88">
        <v>4.9999999999999996E-2</v>
      </c>
      <c r="H107">
        <v>1</v>
      </c>
      <c r="I107">
        <v>12</v>
      </c>
      <c r="J107">
        <v>72</v>
      </c>
      <c r="K107">
        <v>3</v>
      </c>
      <c r="L107">
        <v>216</v>
      </c>
      <c r="M107"/>
      <c r="N107" t="s">
        <v>550</v>
      </c>
      <c r="O107" t="s">
        <v>238</v>
      </c>
      <c r="P107" t="s">
        <v>228</v>
      </c>
      <c r="Q107" t="s">
        <v>449</v>
      </c>
      <c r="R107" s="99" t="s">
        <v>136</v>
      </c>
      <c r="S107" s="97" t="str">
        <f>VLOOKUP(B107,Table1[],21,FALSE)</f>
        <v>SOUTH LAKE TAHOE</v>
      </c>
      <c r="T107" s="793">
        <f t="shared" si="14"/>
        <v>3</v>
      </c>
      <c r="U107" s="793">
        <f t="shared" si="15"/>
        <v>2025</v>
      </c>
      <c r="V107" s="793">
        <f t="shared" si="16"/>
        <v>3</v>
      </c>
      <c r="W107" s="802">
        <f>HLOOKUP(T107,'Feeder Count'!$B$1:$M$74,74,FALSE)</f>
        <v>49165</v>
      </c>
      <c r="X107" s="802">
        <f>VLOOKUP(ALL!B107,'Feeder Count'!$A$3:$M$73,(ALL!T107+1),FALSE)</f>
        <v>3852</v>
      </c>
      <c r="Y107" s="793">
        <f t="shared" si="17"/>
        <v>7.7881619937694702E-4</v>
      </c>
      <c r="Z107" s="793">
        <f t="shared" si="18"/>
        <v>5.6074766355140186E-2</v>
      </c>
      <c r="AA107" s="803">
        <f t="shared" si="19"/>
        <v>6.1019017593816737E-5</v>
      </c>
      <c r="AB107" s="803">
        <f t="shared" si="20"/>
        <v>4.3933692667548051E-3</v>
      </c>
    </row>
    <row r="108" spans="1:28" ht="31.5" x14ac:dyDescent="0.25">
      <c r="A108">
        <v>231063497</v>
      </c>
      <c r="B108" t="s">
        <v>408</v>
      </c>
      <c r="C108" s="170">
        <v>45720</v>
      </c>
      <c r="D108" t="s">
        <v>94</v>
      </c>
      <c r="E108" s="818">
        <v>0.4604166666666667</v>
      </c>
      <c r="F108" s="818">
        <v>0.57777777777777783</v>
      </c>
      <c r="G108" s="88">
        <v>0.1173611111111111</v>
      </c>
      <c r="H108">
        <v>2</v>
      </c>
      <c r="I108">
        <v>49</v>
      </c>
      <c r="J108">
        <v>169</v>
      </c>
      <c r="K108">
        <v>31</v>
      </c>
      <c r="L108">
        <v>5239.2</v>
      </c>
      <c r="M108"/>
      <c r="N108" t="s">
        <v>551</v>
      </c>
      <c r="O108" t="s">
        <v>238</v>
      </c>
      <c r="P108" t="s">
        <v>228</v>
      </c>
      <c r="Q108" t="s">
        <v>449</v>
      </c>
      <c r="R108" s="99" t="s">
        <v>136</v>
      </c>
      <c r="S108" s="97" t="str">
        <f>VLOOKUP(B108,Table1[],21,FALSE)</f>
        <v>SOUTH LAKE TAHOE</v>
      </c>
      <c r="T108" s="793">
        <f t="shared" si="14"/>
        <v>3</v>
      </c>
      <c r="U108" s="793">
        <f t="shared" si="15"/>
        <v>2025</v>
      </c>
      <c r="V108" s="793">
        <f t="shared" si="16"/>
        <v>3</v>
      </c>
      <c r="W108" s="802">
        <f>HLOOKUP(T108,'Feeder Count'!$B$1:$M$74,74,FALSE)</f>
        <v>49165</v>
      </c>
      <c r="X108" s="802">
        <f>VLOOKUP(ALL!B108,'Feeder Count'!$A$3:$M$73,(ALL!T108+1),FALSE)</f>
        <v>641</v>
      </c>
      <c r="Y108" s="793">
        <f t="shared" si="17"/>
        <v>4.8361934477379097E-2</v>
      </c>
      <c r="Z108" s="793">
        <f t="shared" si="18"/>
        <v>8.1734789391575653</v>
      </c>
      <c r="AA108" s="803">
        <f t="shared" si="19"/>
        <v>6.3052984846943968E-4</v>
      </c>
      <c r="AB108" s="803">
        <f t="shared" si="20"/>
        <v>0.10656361232584155</v>
      </c>
    </row>
    <row r="109" spans="1:28" ht="31.5" x14ac:dyDescent="0.25">
      <c r="A109">
        <v>231063526</v>
      </c>
      <c r="B109" t="s">
        <v>405</v>
      </c>
      <c r="C109" s="170">
        <v>45720</v>
      </c>
      <c r="D109" t="s">
        <v>94</v>
      </c>
      <c r="E109" s="818">
        <v>0.56527777777777777</v>
      </c>
      <c r="F109" s="818">
        <v>0.6875</v>
      </c>
      <c r="G109" s="88">
        <v>0.12222222222222223</v>
      </c>
      <c r="H109">
        <v>2</v>
      </c>
      <c r="I109">
        <v>56</v>
      </c>
      <c r="J109">
        <v>176</v>
      </c>
      <c r="K109">
        <v>9</v>
      </c>
      <c r="L109">
        <v>1584</v>
      </c>
      <c r="M109"/>
      <c r="N109" t="s">
        <v>552</v>
      </c>
      <c r="O109" t="s">
        <v>238</v>
      </c>
      <c r="P109" t="s">
        <v>228</v>
      </c>
      <c r="Q109" t="s">
        <v>449</v>
      </c>
      <c r="R109" s="99" t="s">
        <v>136</v>
      </c>
      <c r="S109" s="97" t="str">
        <f>VLOOKUP(B109,Table1[],21,FALSE)</f>
        <v>SOUTH LAKE TAHOE</v>
      </c>
      <c r="T109" s="793">
        <f t="shared" si="14"/>
        <v>3</v>
      </c>
      <c r="U109" s="793">
        <f t="shared" si="15"/>
        <v>2025</v>
      </c>
      <c r="V109" s="793">
        <f t="shared" si="16"/>
        <v>3</v>
      </c>
      <c r="W109" s="802">
        <f>HLOOKUP(T109,'Feeder Count'!$B$1:$M$74,74,FALSE)</f>
        <v>49165</v>
      </c>
      <c r="X109" s="802">
        <f>VLOOKUP(ALL!B109,'Feeder Count'!$A$3:$M$73,(ALL!T109+1),FALSE)</f>
        <v>3628</v>
      </c>
      <c r="Y109" s="793">
        <f t="shared" si="17"/>
        <v>2.4807056229327455E-3</v>
      </c>
      <c r="Z109" s="793">
        <f t="shared" si="18"/>
        <v>0.43660418963616315</v>
      </c>
      <c r="AA109" s="803">
        <f t="shared" si="19"/>
        <v>1.8305705278145022E-4</v>
      </c>
      <c r="AB109" s="803">
        <f t="shared" si="20"/>
        <v>3.2218041289535239E-2</v>
      </c>
    </row>
    <row r="110" spans="1:28" ht="31.5" x14ac:dyDescent="0.25">
      <c r="A110">
        <v>231063551</v>
      </c>
      <c r="B110" t="s">
        <v>408</v>
      </c>
      <c r="C110" s="170">
        <v>45720</v>
      </c>
      <c r="D110" t="s">
        <v>94</v>
      </c>
      <c r="E110" s="818">
        <v>0.60138888888888886</v>
      </c>
      <c r="F110" s="818">
        <v>0.75</v>
      </c>
      <c r="G110" s="88">
        <v>0.14861111111111111</v>
      </c>
      <c r="H110">
        <v>3</v>
      </c>
      <c r="I110">
        <v>34</v>
      </c>
      <c r="J110">
        <v>214</v>
      </c>
      <c r="K110">
        <v>4</v>
      </c>
      <c r="L110">
        <v>856.19999999999902</v>
      </c>
      <c r="M110"/>
      <c r="N110" t="s">
        <v>553</v>
      </c>
      <c r="O110" t="s">
        <v>238</v>
      </c>
      <c r="P110" t="s">
        <v>228</v>
      </c>
      <c r="Q110" t="s">
        <v>449</v>
      </c>
      <c r="R110" s="99" t="s">
        <v>136</v>
      </c>
      <c r="S110" s="97" t="str">
        <f>VLOOKUP(B110,Table1[],21,FALSE)</f>
        <v>SOUTH LAKE TAHOE</v>
      </c>
      <c r="T110" s="793">
        <f t="shared" si="14"/>
        <v>3</v>
      </c>
      <c r="U110" s="793">
        <f t="shared" si="15"/>
        <v>2025</v>
      </c>
      <c r="V110" s="793">
        <f t="shared" si="16"/>
        <v>3</v>
      </c>
      <c r="W110" s="802">
        <f>HLOOKUP(T110,'Feeder Count'!$B$1:$M$74,74,FALSE)</f>
        <v>49165</v>
      </c>
      <c r="X110" s="802">
        <f>VLOOKUP(ALL!B110,'Feeder Count'!$A$3:$M$73,(ALL!T110+1),FALSE)</f>
        <v>641</v>
      </c>
      <c r="Y110" s="793">
        <f t="shared" si="17"/>
        <v>6.2402496099843996E-3</v>
      </c>
      <c r="Z110" s="793">
        <f t="shared" si="18"/>
        <v>1.3357254290171592</v>
      </c>
      <c r="AA110" s="803">
        <f t="shared" si="19"/>
        <v>8.1358690125088982E-5</v>
      </c>
      <c r="AB110" s="803">
        <f t="shared" si="20"/>
        <v>1.7414827621275279E-2</v>
      </c>
    </row>
    <row r="111" spans="1:28" ht="15.75" x14ac:dyDescent="0.25">
      <c r="A111">
        <v>120039794</v>
      </c>
      <c r="B111" t="s">
        <v>412</v>
      </c>
      <c r="C111" s="170">
        <v>45721</v>
      </c>
      <c r="D111" t="s">
        <v>94</v>
      </c>
      <c r="E111" s="818">
        <v>0.42986111111111108</v>
      </c>
      <c r="F111" s="818">
        <v>0.71180555555555547</v>
      </c>
      <c r="G111" s="88">
        <v>0.28194444444444444</v>
      </c>
      <c r="H111">
        <v>6</v>
      </c>
      <c r="I111">
        <v>46</v>
      </c>
      <c r="J111">
        <v>406</v>
      </c>
      <c r="K111">
        <v>2518</v>
      </c>
      <c r="L111">
        <v>1018774.8</v>
      </c>
      <c r="M111" t="s">
        <v>453</v>
      </c>
      <c r="N111" t="s">
        <v>554</v>
      </c>
      <c r="O111" t="s">
        <v>523</v>
      </c>
      <c r="P111" t="s">
        <v>524</v>
      </c>
      <c r="Q111" t="s">
        <v>449</v>
      </c>
      <c r="R111" s="97" t="s">
        <v>770</v>
      </c>
      <c r="S111" s="97" t="str">
        <f>VLOOKUP(B111,Table1[],21,FALSE)</f>
        <v>SOUTH LAKE TAHOE</v>
      </c>
      <c r="T111" s="793">
        <f t="shared" si="14"/>
        <v>3</v>
      </c>
      <c r="U111" s="793">
        <f t="shared" si="15"/>
        <v>2025</v>
      </c>
      <c r="V111" s="793">
        <f t="shared" si="16"/>
        <v>4</v>
      </c>
      <c r="W111" s="802">
        <f>HLOOKUP(T111,'Feeder Count'!$B$1:$M$74,74,FALSE)</f>
        <v>49165</v>
      </c>
      <c r="X111" s="802">
        <f>VLOOKUP(ALL!B111,'Feeder Count'!$A$3:$M$73,(ALL!T111+1),FALSE)</f>
        <v>2530</v>
      </c>
      <c r="Y111" s="793">
        <f t="shared" si="17"/>
        <v>0.99525691699604746</v>
      </c>
      <c r="Z111" s="793">
        <f t="shared" si="18"/>
        <v>402.67778656126484</v>
      </c>
      <c r="AA111" s="803">
        <f t="shared" si="19"/>
        <v>5.1215295433743514E-2</v>
      </c>
      <c r="AB111" s="803">
        <f t="shared" si="20"/>
        <v>20.721545815112378</v>
      </c>
    </row>
    <row r="112" spans="1:28" ht="15.75" x14ac:dyDescent="0.25">
      <c r="A112">
        <v>120039894</v>
      </c>
      <c r="B112" t="s">
        <v>404</v>
      </c>
      <c r="C112" s="170">
        <v>45721</v>
      </c>
      <c r="D112" t="s">
        <v>94</v>
      </c>
      <c r="E112" s="818">
        <v>0.42986111111111108</v>
      </c>
      <c r="F112" s="818">
        <v>0.69305555555555554</v>
      </c>
      <c r="G112" s="88">
        <v>0.26319444444444445</v>
      </c>
      <c r="H112">
        <v>6</v>
      </c>
      <c r="I112">
        <v>19</v>
      </c>
      <c r="J112">
        <v>379</v>
      </c>
      <c r="K112">
        <v>3809</v>
      </c>
      <c r="L112">
        <v>1441326.6</v>
      </c>
      <c r="M112" t="s">
        <v>453</v>
      </c>
      <c r="N112" t="s">
        <v>554</v>
      </c>
      <c r="O112" t="s">
        <v>523</v>
      </c>
      <c r="P112" t="s">
        <v>524</v>
      </c>
      <c r="Q112" t="s">
        <v>449</v>
      </c>
      <c r="R112" s="97" t="s">
        <v>770</v>
      </c>
      <c r="S112" s="97" t="str">
        <f>VLOOKUP(B112,Table1[],21,FALSE)</f>
        <v>SOUTH LAKE TAHOE</v>
      </c>
      <c r="T112" s="793">
        <f t="shared" si="14"/>
        <v>3</v>
      </c>
      <c r="U112" s="793">
        <f t="shared" si="15"/>
        <v>2025</v>
      </c>
      <c r="V112" s="793">
        <f t="shared" si="16"/>
        <v>4</v>
      </c>
      <c r="W112" s="802">
        <f>HLOOKUP(T112,'Feeder Count'!$B$1:$M$74,74,FALSE)</f>
        <v>49165</v>
      </c>
      <c r="X112" s="802">
        <f>VLOOKUP(ALL!B112,'Feeder Count'!$A$3:$M$73,(ALL!T112+1),FALSE)</f>
        <v>3851</v>
      </c>
      <c r="Y112" s="793">
        <f t="shared" si="17"/>
        <v>0.98909374188522459</v>
      </c>
      <c r="Z112" s="793">
        <f t="shared" si="18"/>
        <v>374.27333160218126</v>
      </c>
      <c r="AA112" s="803">
        <f t="shared" si="19"/>
        <v>7.7473812671615988E-2</v>
      </c>
      <c r="AB112" s="803">
        <f t="shared" si="20"/>
        <v>29.316111054612023</v>
      </c>
    </row>
    <row r="113" spans="1:28" ht="15.75" x14ac:dyDescent="0.25">
      <c r="A113">
        <v>120039898</v>
      </c>
      <c r="B113" t="s">
        <v>555</v>
      </c>
      <c r="C113" s="170">
        <v>45721</v>
      </c>
      <c r="D113" t="s">
        <v>94</v>
      </c>
      <c r="E113" s="818">
        <v>0.42986111111111108</v>
      </c>
      <c r="F113" s="818">
        <v>0.71895833333333325</v>
      </c>
      <c r="G113" s="88">
        <v>0.28888888888888892</v>
      </c>
      <c r="H113">
        <v>6</v>
      </c>
      <c r="I113">
        <v>56</v>
      </c>
      <c r="J113">
        <v>416.28</v>
      </c>
      <c r="K113">
        <v>4039</v>
      </c>
      <c r="L113">
        <v>1446412.2</v>
      </c>
      <c r="M113" t="s">
        <v>453</v>
      </c>
      <c r="N113" t="s">
        <v>554</v>
      </c>
      <c r="O113" t="s">
        <v>523</v>
      </c>
      <c r="P113" t="s">
        <v>524</v>
      </c>
      <c r="Q113" t="s">
        <v>449</v>
      </c>
      <c r="R113" s="97" t="s">
        <v>770</v>
      </c>
      <c r="S113" s="97" t="s">
        <v>453</v>
      </c>
      <c r="T113" s="793">
        <f t="shared" si="14"/>
        <v>3</v>
      </c>
      <c r="U113" s="793">
        <f t="shared" si="15"/>
        <v>2025</v>
      </c>
      <c r="V113" s="793">
        <f t="shared" si="16"/>
        <v>4</v>
      </c>
      <c r="W113" s="802">
        <f>HLOOKUP(T113,'Feeder Count'!$B$1:$M$74,74,FALSE)</f>
        <v>49165</v>
      </c>
      <c r="X113" s="802" t="e">
        <f>VLOOKUP(ALL!B113,'Feeder Count'!$A$3:$M$73,(ALL!T113+1),FALSE)</f>
        <v>#N/A</v>
      </c>
      <c r="Y113" s="793" t="e">
        <f t="shared" si="17"/>
        <v>#N/A</v>
      </c>
      <c r="Z113" s="793" t="e">
        <f t="shared" si="18"/>
        <v>#N/A</v>
      </c>
      <c r="AA113" s="803">
        <f t="shared" si="19"/>
        <v>8.2151937353808602E-2</v>
      </c>
      <c r="AB113" s="803">
        <f t="shared" si="20"/>
        <v>29.419550493237058</v>
      </c>
    </row>
    <row r="114" spans="1:28" ht="15.75" x14ac:dyDescent="0.25">
      <c r="A114">
        <v>120039902</v>
      </c>
      <c r="B114" t="s">
        <v>407</v>
      </c>
      <c r="C114" s="170">
        <v>45721</v>
      </c>
      <c r="D114" t="s">
        <v>94</v>
      </c>
      <c r="E114" s="818">
        <v>0.42986111111111108</v>
      </c>
      <c r="F114" s="818">
        <v>0.70277777777777783</v>
      </c>
      <c r="G114" s="88">
        <v>0.27291666666666664</v>
      </c>
      <c r="H114">
        <v>6</v>
      </c>
      <c r="I114">
        <v>33</v>
      </c>
      <c r="J114">
        <v>393</v>
      </c>
      <c r="K114">
        <v>3828</v>
      </c>
      <c r="L114">
        <v>1501348.8</v>
      </c>
      <c r="M114" t="s">
        <v>453</v>
      </c>
      <c r="N114" t="s">
        <v>554</v>
      </c>
      <c r="O114" t="s">
        <v>523</v>
      </c>
      <c r="P114" t="s">
        <v>524</v>
      </c>
      <c r="Q114" t="s">
        <v>449</v>
      </c>
      <c r="R114" s="97" t="s">
        <v>770</v>
      </c>
      <c r="S114" s="97" t="str">
        <f>VLOOKUP(B114,Table1[],21,FALSE)</f>
        <v>SOUTH LAKE TAHOE</v>
      </c>
      <c r="T114" s="793">
        <f t="shared" si="14"/>
        <v>3</v>
      </c>
      <c r="U114" s="793">
        <f t="shared" si="15"/>
        <v>2025</v>
      </c>
      <c r="V114" s="793">
        <f t="shared" si="16"/>
        <v>4</v>
      </c>
      <c r="W114" s="802">
        <f>HLOOKUP(T114,'Feeder Count'!$B$1:$M$74,74,FALSE)</f>
        <v>49165</v>
      </c>
      <c r="X114" s="802">
        <f>VLOOKUP(ALL!B114,'Feeder Count'!$A$3:$M$73,(ALL!T114+1),FALSE)</f>
        <v>3852</v>
      </c>
      <c r="Y114" s="793">
        <f t="shared" si="17"/>
        <v>0.99376947040498442</v>
      </c>
      <c r="Z114" s="793">
        <f t="shared" si="18"/>
        <v>389.75825545171341</v>
      </c>
      <c r="AA114" s="803">
        <f t="shared" si="19"/>
        <v>7.7860266449710155E-2</v>
      </c>
      <c r="AB114" s="803">
        <f t="shared" si="20"/>
        <v>30.536942947218552</v>
      </c>
    </row>
    <row r="115" spans="1:28" ht="15.75" x14ac:dyDescent="0.25">
      <c r="A115">
        <v>120039897</v>
      </c>
      <c r="B115" t="s">
        <v>405</v>
      </c>
      <c r="C115" s="170">
        <v>45721</v>
      </c>
      <c r="D115" t="s">
        <v>94</v>
      </c>
      <c r="E115" s="818">
        <v>0.43017361111111113</v>
      </c>
      <c r="F115" s="818">
        <v>0.69305555555555554</v>
      </c>
      <c r="G115" s="88">
        <v>0.26250000000000001</v>
      </c>
      <c r="H115">
        <v>6</v>
      </c>
      <c r="I115">
        <v>18</v>
      </c>
      <c r="J115">
        <v>378.55</v>
      </c>
      <c r="K115">
        <v>3611</v>
      </c>
      <c r="L115">
        <v>1366818.6</v>
      </c>
      <c r="M115" t="s">
        <v>453</v>
      </c>
      <c r="N115" t="s">
        <v>554</v>
      </c>
      <c r="O115" t="s">
        <v>523</v>
      </c>
      <c r="P115" t="s">
        <v>524</v>
      </c>
      <c r="Q115" t="s">
        <v>449</v>
      </c>
      <c r="R115" s="97" t="s">
        <v>770</v>
      </c>
      <c r="S115" s="97" t="str">
        <f>VLOOKUP(B115,Table1[],21,FALSE)</f>
        <v>SOUTH LAKE TAHOE</v>
      </c>
      <c r="T115" s="793">
        <f t="shared" si="14"/>
        <v>3</v>
      </c>
      <c r="U115" s="793">
        <f t="shared" si="15"/>
        <v>2025</v>
      </c>
      <c r="V115" s="793">
        <f t="shared" si="16"/>
        <v>4</v>
      </c>
      <c r="W115" s="802">
        <f>HLOOKUP(T115,'Feeder Count'!$B$1:$M$74,74,FALSE)</f>
        <v>49165</v>
      </c>
      <c r="X115" s="802">
        <f>VLOOKUP(ALL!B115,'Feeder Count'!$A$3:$M$73,(ALL!T115+1),FALSE)</f>
        <v>3628</v>
      </c>
      <c r="Y115" s="793">
        <f t="shared" si="17"/>
        <v>0.99531422271223813</v>
      </c>
      <c r="Z115" s="793">
        <f t="shared" si="18"/>
        <v>376.74162072767365</v>
      </c>
      <c r="AA115" s="803">
        <f t="shared" si="19"/>
        <v>7.3446557510424088E-2</v>
      </c>
      <c r="AB115" s="803">
        <f t="shared" si="20"/>
        <v>27.800642733651991</v>
      </c>
    </row>
    <row r="116" spans="1:28" ht="15.75" x14ac:dyDescent="0.25">
      <c r="A116">
        <v>120039864</v>
      </c>
      <c r="B116" t="s">
        <v>413</v>
      </c>
      <c r="C116" s="170">
        <v>45721</v>
      </c>
      <c r="D116" t="s">
        <v>94</v>
      </c>
      <c r="E116" s="818">
        <v>0.43055555555555558</v>
      </c>
      <c r="F116" s="818">
        <v>0.6694444444444444</v>
      </c>
      <c r="G116" s="88">
        <v>0.2388888888888889</v>
      </c>
      <c r="H116">
        <v>5</v>
      </c>
      <c r="I116">
        <v>44</v>
      </c>
      <c r="J116">
        <v>344</v>
      </c>
      <c r="K116">
        <v>2307</v>
      </c>
      <c r="L116">
        <v>793071.6</v>
      </c>
      <c r="M116" t="s">
        <v>453</v>
      </c>
      <c r="N116" t="s">
        <v>554</v>
      </c>
      <c r="O116" t="s">
        <v>523</v>
      </c>
      <c r="P116" t="s">
        <v>524</v>
      </c>
      <c r="Q116" t="s">
        <v>449</v>
      </c>
      <c r="R116" s="97" t="s">
        <v>770</v>
      </c>
      <c r="S116" s="97" t="str">
        <f>VLOOKUP(B116,Table1[],21,FALSE)</f>
        <v>SOUTH LAKE TAHOE</v>
      </c>
      <c r="T116" s="793">
        <f t="shared" si="14"/>
        <v>3</v>
      </c>
      <c r="U116" s="793">
        <f t="shared" si="15"/>
        <v>2025</v>
      </c>
      <c r="V116" s="793">
        <f t="shared" si="16"/>
        <v>4</v>
      </c>
      <c r="W116" s="802">
        <f>HLOOKUP(T116,'Feeder Count'!$B$1:$M$74,74,FALSE)</f>
        <v>49165</v>
      </c>
      <c r="X116" s="802">
        <f>VLOOKUP(ALL!B116,'Feeder Count'!$A$3:$M$73,(ALL!T116+1),FALSE)</f>
        <v>2316</v>
      </c>
      <c r="Y116" s="793">
        <f t="shared" si="17"/>
        <v>0.99611398963730569</v>
      </c>
      <c r="Z116" s="793">
        <f t="shared" si="18"/>
        <v>342.43160621761655</v>
      </c>
      <c r="AA116" s="803">
        <f t="shared" si="19"/>
        <v>4.6923624529645075E-2</v>
      </c>
      <c r="AB116" s="803">
        <f t="shared" si="20"/>
        <v>16.130816637852131</v>
      </c>
    </row>
    <row r="117" spans="1:28" ht="15.75" x14ac:dyDescent="0.25">
      <c r="A117">
        <v>120039888</v>
      </c>
      <c r="B117" t="s">
        <v>403</v>
      </c>
      <c r="C117" s="170">
        <v>45721</v>
      </c>
      <c r="D117" t="s">
        <v>94</v>
      </c>
      <c r="E117" s="818">
        <v>0.43055555555555558</v>
      </c>
      <c r="F117" s="818">
        <v>0.68819444444444444</v>
      </c>
      <c r="G117" s="88">
        <v>0.25763888888888892</v>
      </c>
      <c r="H117">
        <v>6</v>
      </c>
      <c r="I117">
        <v>11</v>
      </c>
      <c r="J117">
        <v>371</v>
      </c>
      <c r="K117">
        <v>2398</v>
      </c>
      <c r="L117">
        <v>889059</v>
      </c>
      <c r="M117" t="s">
        <v>453</v>
      </c>
      <c r="N117" t="s">
        <v>554</v>
      </c>
      <c r="O117" t="s">
        <v>523</v>
      </c>
      <c r="P117" t="s">
        <v>524</v>
      </c>
      <c r="Q117" t="s">
        <v>449</v>
      </c>
      <c r="R117" s="97" t="s">
        <v>770</v>
      </c>
      <c r="S117" s="97" t="str">
        <f>VLOOKUP(B117,Table1[],21,FALSE)</f>
        <v>SOUTH LAKE TAHOE</v>
      </c>
      <c r="T117" s="793">
        <f t="shared" si="14"/>
        <v>3</v>
      </c>
      <c r="U117" s="793">
        <f t="shared" si="15"/>
        <v>2025</v>
      </c>
      <c r="V117" s="793">
        <f t="shared" si="16"/>
        <v>4</v>
      </c>
      <c r="W117" s="802">
        <f>HLOOKUP(T117,'Feeder Count'!$B$1:$M$74,74,FALSE)</f>
        <v>49165</v>
      </c>
      <c r="X117" s="802">
        <f>VLOOKUP(ALL!B117,'Feeder Count'!$A$3:$M$73,(ALL!T117+1),FALSE)</f>
        <v>2411</v>
      </c>
      <c r="Y117" s="793">
        <f t="shared" si="17"/>
        <v>0.99460804645375367</v>
      </c>
      <c r="Z117" s="793">
        <f t="shared" si="18"/>
        <v>368.75114060555785</v>
      </c>
      <c r="AA117" s="803">
        <f t="shared" si="19"/>
        <v>4.8774534729990847E-2</v>
      </c>
      <c r="AB117" s="803">
        <f t="shared" si="20"/>
        <v>18.083168920980373</v>
      </c>
    </row>
    <row r="118" spans="1:28" ht="15.75" x14ac:dyDescent="0.25">
      <c r="A118">
        <v>120039912</v>
      </c>
      <c r="B118" t="s">
        <v>408</v>
      </c>
      <c r="C118" s="170">
        <v>45721</v>
      </c>
      <c r="D118" t="s">
        <v>94</v>
      </c>
      <c r="E118" s="818">
        <v>0.43065972222222221</v>
      </c>
      <c r="F118" s="818">
        <v>0.58124999999999993</v>
      </c>
      <c r="G118" s="88">
        <v>0.15</v>
      </c>
      <c r="H118">
        <v>3</v>
      </c>
      <c r="I118">
        <v>36</v>
      </c>
      <c r="J118">
        <v>216.85</v>
      </c>
      <c r="K118">
        <v>633</v>
      </c>
      <c r="L118">
        <v>137266.20000000001</v>
      </c>
      <c r="M118" t="s">
        <v>463</v>
      </c>
      <c r="N118" t="s">
        <v>554</v>
      </c>
      <c r="O118" t="s">
        <v>523</v>
      </c>
      <c r="P118" t="s">
        <v>524</v>
      </c>
      <c r="Q118" t="s">
        <v>449</v>
      </c>
      <c r="R118" s="97" t="s">
        <v>770</v>
      </c>
      <c r="S118" s="97" t="str">
        <f>VLOOKUP(B118,Table1[],21,FALSE)</f>
        <v>SOUTH LAKE TAHOE</v>
      </c>
      <c r="T118" s="793">
        <f t="shared" si="14"/>
        <v>3</v>
      </c>
      <c r="U118" s="793">
        <f t="shared" si="15"/>
        <v>2025</v>
      </c>
      <c r="V118" s="793">
        <f t="shared" si="16"/>
        <v>4</v>
      </c>
      <c r="W118" s="802">
        <f>HLOOKUP(T118,'Feeder Count'!$B$1:$M$74,74,FALSE)</f>
        <v>49165</v>
      </c>
      <c r="X118" s="802">
        <f>VLOOKUP(ALL!B118,'Feeder Count'!$A$3:$M$73,(ALL!T118+1),FALSE)</f>
        <v>641</v>
      </c>
      <c r="Y118" s="793">
        <f t="shared" si="17"/>
        <v>0.98751950078003126</v>
      </c>
      <c r="Z118" s="793">
        <f t="shared" si="18"/>
        <v>214.14383775351016</v>
      </c>
      <c r="AA118" s="803">
        <f t="shared" si="19"/>
        <v>1.2875012712295332E-2</v>
      </c>
      <c r="AB118" s="803">
        <f t="shared" si="20"/>
        <v>2.7919495576121225</v>
      </c>
    </row>
    <row r="119" spans="1:28" ht="15.75" x14ac:dyDescent="0.25">
      <c r="A119">
        <v>120039904</v>
      </c>
      <c r="B119" t="s">
        <v>410</v>
      </c>
      <c r="C119" s="170">
        <v>45721</v>
      </c>
      <c r="D119" t="s">
        <v>94</v>
      </c>
      <c r="E119" s="818">
        <v>0.44027777777777777</v>
      </c>
      <c r="F119" s="818">
        <v>0.72478009259259257</v>
      </c>
      <c r="G119" s="88">
        <v>0.28402777777777777</v>
      </c>
      <c r="H119">
        <v>6</v>
      </c>
      <c r="I119">
        <v>49</v>
      </c>
      <c r="J119">
        <v>409.67</v>
      </c>
      <c r="K119">
        <v>97</v>
      </c>
      <c r="L119">
        <v>39652.800000000003</v>
      </c>
      <c r="M119"/>
      <c r="N119" t="s">
        <v>554</v>
      </c>
      <c r="O119" t="s">
        <v>523</v>
      </c>
      <c r="P119" t="s">
        <v>524</v>
      </c>
      <c r="Q119" t="s">
        <v>449</v>
      </c>
      <c r="R119" s="97" t="s">
        <v>770</v>
      </c>
      <c r="S119" s="97" t="str">
        <f>VLOOKUP(B119,Table1[],21,FALSE)</f>
        <v>SOUTH LAKE TAHOE</v>
      </c>
      <c r="T119" s="793">
        <f t="shared" si="14"/>
        <v>3</v>
      </c>
      <c r="U119" s="793">
        <f t="shared" si="15"/>
        <v>2025</v>
      </c>
      <c r="V119" s="793">
        <f t="shared" si="16"/>
        <v>4</v>
      </c>
      <c r="W119" s="802">
        <f>HLOOKUP(T119,'Feeder Count'!$B$1:$M$74,74,FALSE)</f>
        <v>49165</v>
      </c>
      <c r="X119" s="802">
        <f>VLOOKUP(ALL!B119,'Feeder Count'!$A$3:$M$73,(ALL!T119+1),FALSE)</f>
        <v>98</v>
      </c>
      <c r="Y119" s="793">
        <f t="shared" si="17"/>
        <v>0.98979591836734693</v>
      </c>
      <c r="Z119" s="793">
        <f t="shared" si="18"/>
        <v>404.62040816326532</v>
      </c>
      <c r="AA119" s="803">
        <f t="shared" si="19"/>
        <v>1.9729482355334079E-3</v>
      </c>
      <c r="AB119" s="803">
        <f t="shared" si="20"/>
        <v>0.80652496694803222</v>
      </c>
    </row>
    <row r="120" spans="1:28" ht="15.75" x14ac:dyDescent="0.25">
      <c r="A120">
        <v>120039905</v>
      </c>
      <c r="B120" t="s">
        <v>411</v>
      </c>
      <c r="C120" s="170">
        <v>45721</v>
      </c>
      <c r="D120" t="s">
        <v>94</v>
      </c>
      <c r="E120" s="818">
        <v>0.44130787037037034</v>
      </c>
      <c r="F120" s="818">
        <v>0.7055555555555556</v>
      </c>
      <c r="G120" s="88">
        <v>0.2638888888888889</v>
      </c>
      <c r="H120">
        <v>6</v>
      </c>
      <c r="I120">
        <v>20</v>
      </c>
      <c r="J120">
        <v>380.53</v>
      </c>
      <c r="K120">
        <v>475</v>
      </c>
      <c r="L120">
        <v>180745.2</v>
      </c>
      <c r="M120" t="s">
        <v>453</v>
      </c>
      <c r="N120" t="s">
        <v>554</v>
      </c>
      <c r="O120" t="s">
        <v>523</v>
      </c>
      <c r="P120" t="s">
        <v>524</v>
      </c>
      <c r="Q120" t="s">
        <v>449</v>
      </c>
      <c r="R120" s="97" t="s">
        <v>770</v>
      </c>
      <c r="S120" s="97" t="str">
        <f>VLOOKUP(B120,Table1[],21,FALSE)</f>
        <v>SOUTH LAKE TAHOE</v>
      </c>
      <c r="T120" s="793">
        <f t="shared" si="14"/>
        <v>3</v>
      </c>
      <c r="U120" s="793">
        <f t="shared" si="15"/>
        <v>2025</v>
      </c>
      <c r="V120" s="793">
        <f t="shared" si="16"/>
        <v>4</v>
      </c>
      <c r="W120" s="802">
        <f>HLOOKUP(T120,'Feeder Count'!$B$1:$M$74,74,FALSE)</f>
        <v>49165</v>
      </c>
      <c r="X120" s="802">
        <f>VLOOKUP(ALL!B120,'Feeder Count'!$A$3:$M$73,(ALL!T120+1),FALSE)</f>
        <v>480</v>
      </c>
      <c r="Y120" s="793">
        <f t="shared" si="17"/>
        <v>0.98958333333333337</v>
      </c>
      <c r="Z120" s="793">
        <f t="shared" si="18"/>
        <v>376.55250000000001</v>
      </c>
      <c r="AA120" s="803">
        <f t="shared" si="19"/>
        <v>9.6613444523543177E-3</v>
      </c>
      <c r="AB120" s="803">
        <f t="shared" si="20"/>
        <v>3.6762981795993088</v>
      </c>
    </row>
    <row r="121" spans="1:28" ht="15.75" x14ac:dyDescent="0.25">
      <c r="A121">
        <v>231063868</v>
      </c>
      <c r="B121" t="s">
        <v>414</v>
      </c>
      <c r="C121" s="170">
        <v>45721</v>
      </c>
      <c r="D121" t="s">
        <v>94</v>
      </c>
      <c r="E121" s="818">
        <v>0.53125</v>
      </c>
      <c r="F121" s="818">
        <v>0.54513888888888895</v>
      </c>
      <c r="G121" s="88">
        <v>1.3888888888888888E-2</v>
      </c>
      <c r="H121">
        <v>0</v>
      </c>
      <c r="I121">
        <v>20</v>
      </c>
      <c r="J121">
        <v>20</v>
      </c>
      <c r="K121">
        <v>8</v>
      </c>
      <c r="L121">
        <v>160.19999999999999</v>
      </c>
      <c r="M121"/>
      <c r="N121" t="s">
        <v>556</v>
      </c>
      <c r="O121" t="s">
        <v>238</v>
      </c>
      <c r="P121" t="s">
        <v>228</v>
      </c>
      <c r="Q121" t="s">
        <v>449</v>
      </c>
      <c r="R121" s="97" t="s">
        <v>771</v>
      </c>
      <c r="S121" s="97" t="str">
        <f>VLOOKUP(B121,Table1[],21,FALSE)</f>
        <v>SOUTH LAKE TAHOE</v>
      </c>
      <c r="T121" s="793">
        <f t="shared" si="14"/>
        <v>3</v>
      </c>
      <c r="U121" s="793">
        <f t="shared" si="15"/>
        <v>2025</v>
      </c>
      <c r="V121" s="793">
        <f t="shared" si="16"/>
        <v>4</v>
      </c>
      <c r="W121" s="802">
        <f>HLOOKUP(T121,'Feeder Count'!$B$1:$M$74,74,FALSE)</f>
        <v>49165</v>
      </c>
      <c r="X121" s="802">
        <f>VLOOKUP(ALL!B121,'Feeder Count'!$A$3:$M$73,(ALL!T121+1),FALSE)</f>
        <v>727</v>
      </c>
      <c r="Y121" s="793">
        <f t="shared" si="17"/>
        <v>1.1004126547455296E-2</v>
      </c>
      <c r="Z121" s="793">
        <f t="shared" si="18"/>
        <v>0.22035763411279227</v>
      </c>
      <c r="AA121" s="803">
        <f t="shared" si="19"/>
        <v>1.6271738025017796E-4</v>
      </c>
      <c r="AB121" s="803">
        <f t="shared" si="20"/>
        <v>3.2584155395098137E-3</v>
      </c>
    </row>
    <row r="122" spans="1:28" ht="15.75" x14ac:dyDescent="0.25">
      <c r="A122">
        <v>120039995</v>
      </c>
      <c r="B122" t="s">
        <v>405</v>
      </c>
      <c r="C122" s="170">
        <v>45721</v>
      </c>
      <c r="D122" t="s">
        <v>94</v>
      </c>
      <c r="E122" s="818">
        <v>0.73888888888888893</v>
      </c>
      <c r="F122" s="818">
        <v>0.79861111111111116</v>
      </c>
      <c r="G122" s="88">
        <v>5.9722222222222225E-2</v>
      </c>
      <c r="H122">
        <v>1</v>
      </c>
      <c r="I122">
        <v>26</v>
      </c>
      <c r="J122">
        <v>86</v>
      </c>
      <c r="K122">
        <v>14</v>
      </c>
      <c r="L122">
        <v>1204.2</v>
      </c>
      <c r="M122" t="s">
        <v>453</v>
      </c>
      <c r="N122" t="s">
        <v>557</v>
      </c>
      <c r="O122" t="s">
        <v>225</v>
      </c>
      <c r="P122" t="s">
        <v>224</v>
      </c>
      <c r="Q122" t="s">
        <v>449</v>
      </c>
      <c r="R122" s="409" t="s">
        <v>451</v>
      </c>
      <c r="S122" s="406" t="str">
        <f>VLOOKUP(B122,Table1[],21,FALSE)</f>
        <v>SOUTH LAKE TAHOE</v>
      </c>
      <c r="T122" s="793">
        <f t="shared" si="14"/>
        <v>3</v>
      </c>
      <c r="U122" s="793">
        <f t="shared" si="15"/>
        <v>2025</v>
      </c>
      <c r="V122" s="793">
        <f t="shared" si="16"/>
        <v>4</v>
      </c>
      <c r="W122" s="802">
        <f>HLOOKUP(T122,'Feeder Count'!$B$1:$M$74,74,FALSE)</f>
        <v>49165</v>
      </c>
      <c r="X122" s="802">
        <f>VLOOKUP(ALL!B122,'Feeder Count'!$A$3:$M$73,(ALL!T122+1),FALSE)</f>
        <v>3628</v>
      </c>
      <c r="Y122" s="793">
        <f t="shared" si="17"/>
        <v>3.858875413450937E-3</v>
      </c>
      <c r="Z122" s="793">
        <f t="shared" si="18"/>
        <v>0.33191841234840136</v>
      </c>
      <c r="AA122" s="803">
        <f t="shared" si="19"/>
        <v>2.8475541543781146E-4</v>
      </c>
      <c r="AB122" s="803">
        <f t="shared" si="20"/>
        <v>2.4493033662158041E-2</v>
      </c>
    </row>
    <row r="123" spans="1:28" ht="31.5" x14ac:dyDescent="0.25">
      <c r="A123">
        <v>120040021</v>
      </c>
      <c r="B123" t="s">
        <v>403</v>
      </c>
      <c r="C123" s="170">
        <v>45722</v>
      </c>
      <c r="D123" t="s">
        <v>94</v>
      </c>
      <c r="E123" s="818">
        <v>0.42201388888888891</v>
      </c>
      <c r="F123" s="818">
        <v>0.58143518518518522</v>
      </c>
      <c r="G123" s="88">
        <v>0.15902777777777777</v>
      </c>
      <c r="H123">
        <v>3</v>
      </c>
      <c r="I123">
        <v>49</v>
      </c>
      <c r="J123">
        <v>229.58</v>
      </c>
      <c r="K123">
        <v>1</v>
      </c>
      <c r="L123">
        <v>229.8</v>
      </c>
      <c r="M123" t="s">
        <v>453</v>
      </c>
      <c r="N123" t="s">
        <v>558</v>
      </c>
      <c r="O123" t="s">
        <v>237</v>
      </c>
      <c r="P123" t="s">
        <v>233</v>
      </c>
      <c r="Q123" t="s">
        <v>449</v>
      </c>
      <c r="R123" s="409" t="s">
        <v>168</v>
      </c>
      <c r="S123" s="406" t="str">
        <f>VLOOKUP(B123,Table1[],21,FALSE)</f>
        <v>SOUTH LAKE TAHOE</v>
      </c>
      <c r="T123" s="793">
        <f t="shared" si="14"/>
        <v>3</v>
      </c>
      <c r="U123" s="793">
        <f t="shared" si="15"/>
        <v>2025</v>
      </c>
      <c r="V123" s="793">
        <f t="shared" si="16"/>
        <v>5</v>
      </c>
      <c r="W123" s="802">
        <f>HLOOKUP(T123,'Feeder Count'!$B$1:$M$74,74,FALSE)</f>
        <v>49165</v>
      </c>
      <c r="X123" s="802">
        <f>VLOOKUP(ALL!B123,'Feeder Count'!$A$3:$M$73,(ALL!T123+1),FALSE)</f>
        <v>2411</v>
      </c>
      <c r="Y123" s="793">
        <f t="shared" si="17"/>
        <v>4.1476565740356696E-4</v>
      </c>
      <c r="Z123" s="793">
        <f t="shared" si="18"/>
        <v>9.5313148071339698E-2</v>
      </c>
      <c r="AA123" s="803">
        <f t="shared" si="19"/>
        <v>2.0339672531272246E-5</v>
      </c>
      <c r="AB123" s="803">
        <f t="shared" si="20"/>
        <v>4.6740567476863627E-3</v>
      </c>
    </row>
    <row r="124" spans="1:28" ht="31.5" x14ac:dyDescent="0.25">
      <c r="A124">
        <v>231064018</v>
      </c>
      <c r="B124" t="s">
        <v>408</v>
      </c>
      <c r="C124" s="170">
        <v>45722</v>
      </c>
      <c r="D124" t="s">
        <v>94</v>
      </c>
      <c r="E124" s="818">
        <v>0.47222222222222227</v>
      </c>
      <c r="F124" s="818">
        <v>0.69097222222222221</v>
      </c>
      <c r="G124" s="88">
        <v>0.21875</v>
      </c>
      <c r="H124">
        <v>5</v>
      </c>
      <c r="I124">
        <v>15</v>
      </c>
      <c r="J124">
        <v>315</v>
      </c>
      <c r="K124">
        <v>7</v>
      </c>
      <c r="L124">
        <v>2205</v>
      </c>
      <c r="M124"/>
      <c r="N124" t="s">
        <v>559</v>
      </c>
      <c r="O124" t="s">
        <v>238</v>
      </c>
      <c r="P124" t="s">
        <v>228</v>
      </c>
      <c r="Q124" t="s">
        <v>449</v>
      </c>
      <c r="R124" s="99" t="s">
        <v>136</v>
      </c>
      <c r="S124" s="97" t="str">
        <f>VLOOKUP(B124,Table1[],21,FALSE)</f>
        <v>SOUTH LAKE TAHOE</v>
      </c>
      <c r="T124" s="793">
        <f t="shared" si="14"/>
        <v>3</v>
      </c>
      <c r="U124" s="793">
        <f t="shared" si="15"/>
        <v>2025</v>
      </c>
      <c r="V124" s="793">
        <f t="shared" si="16"/>
        <v>5</v>
      </c>
      <c r="W124" s="802">
        <f>HLOOKUP(T124,'Feeder Count'!$B$1:$M$74,74,FALSE)</f>
        <v>49165</v>
      </c>
      <c r="X124" s="802">
        <f>VLOOKUP(ALL!B124,'Feeder Count'!$A$3:$M$73,(ALL!T124+1),FALSE)</f>
        <v>641</v>
      </c>
      <c r="Y124" s="793">
        <f t="shared" si="17"/>
        <v>1.0920436817472699E-2</v>
      </c>
      <c r="Z124" s="793">
        <f t="shared" si="18"/>
        <v>3.4399375975039002</v>
      </c>
      <c r="AA124" s="803">
        <f t="shared" si="19"/>
        <v>1.4237770771890573E-4</v>
      </c>
      <c r="AB124" s="803">
        <f t="shared" si="20"/>
        <v>4.4848977931455307E-2</v>
      </c>
    </row>
    <row r="125" spans="1:28" ht="31.5" x14ac:dyDescent="0.25">
      <c r="A125">
        <v>231064014</v>
      </c>
      <c r="B125" t="s">
        <v>408</v>
      </c>
      <c r="C125" s="170">
        <v>45722</v>
      </c>
      <c r="D125" t="s">
        <v>94</v>
      </c>
      <c r="E125" s="818">
        <v>0.48958333333333331</v>
      </c>
      <c r="F125" s="818">
        <v>0.61805555555555558</v>
      </c>
      <c r="G125" s="88">
        <v>0.12847222222222224</v>
      </c>
      <c r="H125">
        <v>3</v>
      </c>
      <c r="I125">
        <v>5</v>
      </c>
      <c r="J125">
        <v>185</v>
      </c>
      <c r="K125">
        <v>31</v>
      </c>
      <c r="L125">
        <v>5734.8</v>
      </c>
      <c r="M125" t="s">
        <v>463</v>
      </c>
      <c r="N125" t="s">
        <v>560</v>
      </c>
      <c r="O125" t="s">
        <v>238</v>
      </c>
      <c r="P125" t="s">
        <v>228</v>
      </c>
      <c r="Q125" t="s">
        <v>449</v>
      </c>
      <c r="R125" s="99" t="s">
        <v>136</v>
      </c>
      <c r="S125" s="97" t="str">
        <f>VLOOKUP(B125,Table1[],21,FALSE)</f>
        <v>SOUTH LAKE TAHOE</v>
      </c>
      <c r="T125" s="793">
        <f t="shared" si="14"/>
        <v>3</v>
      </c>
      <c r="U125" s="793">
        <f t="shared" si="15"/>
        <v>2025</v>
      </c>
      <c r="V125" s="793">
        <f t="shared" si="16"/>
        <v>5</v>
      </c>
      <c r="W125" s="802">
        <f>HLOOKUP(T125,'Feeder Count'!$B$1:$M$74,74,FALSE)</f>
        <v>49165</v>
      </c>
      <c r="X125" s="802">
        <f>VLOOKUP(ALL!B125,'Feeder Count'!$A$3:$M$73,(ALL!T125+1),FALSE)</f>
        <v>641</v>
      </c>
      <c r="Y125" s="793">
        <f t="shared" si="17"/>
        <v>4.8361934477379097E-2</v>
      </c>
      <c r="Z125" s="793">
        <f t="shared" si="18"/>
        <v>8.9466458658346344</v>
      </c>
      <c r="AA125" s="803">
        <f t="shared" si="19"/>
        <v>6.3052984846943968E-4</v>
      </c>
      <c r="AB125" s="803">
        <f t="shared" si="20"/>
        <v>0.11664395403234008</v>
      </c>
    </row>
    <row r="126" spans="1:28" ht="15.75" x14ac:dyDescent="0.25">
      <c r="A126">
        <v>120040058</v>
      </c>
      <c r="B126" t="s">
        <v>405</v>
      </c>
      <c r="C126" s="170">
        <v>45722</v>
      </c>
      <c r="D126" t="s">
        <v>94</v>
      </c>
      <c r="E126" s="818">
        <v>0.73504629629629636</v>
      </c>
      <c r="F126" s="818">
        <v>0.8377430555555555</v>
      </c>
      <c r="G126" s="88">
        <v>0.10208333333333335</v>
      </c>
      <c r="H126">
        <v>2</v>
      </c>
      <c r="I126">
        <v>27</v>
      </c>
      <c r="J126">
        <v>147.9</v>
      </c>
      <c r="K126">
        <v>1</v>
      </c>
      <c r="L126">
        <v>147.6</v>
      </c>
      <c r="M126" t="s">
        <v>453</v>
      </c>
      <c r="N126" t="s">
        <v>561</v>
      </c>
      <c r="O126" t="s">
        <v>237</v>
      </c>
      <c r="P126" t="s">
        <v>233</v>
      </c>
      <c r="Q126" t="s">
        <v>449</v>
      </c>
      <c r="R126" s="409" t="s">
        <v>167</v>
      </c>
      <c r="S126" s="97" t="str">
        <f>VLOOKUP(B126,Table1[],21,FALSE)</f>
        <v>SOUTH LAKE TAHOE</v>
      </c>
      <c r="T126" s="793">
        <f t="shared" si="14"/>
        <v>3</v>
      </c>
      <c r="U126" s="793">
        <f t="shared" si="15"/>
        <v>2025</v>
      </c>
      <c r="V126" s="793">
        <f t="shared" si="16"/>
        <v>5</v>
      </c>
      <c r="W126" s="802">
        <f>HLOOKUP(T126,'Feeder Count'!$B$1:$M$74,74,FALSE)</f>
        <v>49165</v>
      </c>
      <c r="X126" s="802">
        <f>VLOOKUP(ALL!B126,'Feeder Count'!$A$3:$M$73,(ALL!T126+1),FALSE)</f>
        <v>3628</v>
      </c>
      <c r="Y126" s="793">
        <f t="shared" si="17"/>
        <v>2.7563395810363837E-4</v>
      </c>
      <c r="Z126" s="793">
        <f t="shared" si="18"/>
        <v>4.0683572216097023E-2</v>
      </c>
      <c r="AA126" s="803">
        <f t="shared" si="19"/>
        <v>2.0339672531272246E-5</v>
      </c>
      <c r="AB126" s="803">
        <f t="shared" si="20"/>
        <v>3.0021356656157834E-3</v>
      </c>
    </row>
    <row r="127" spans="1:28" ht="15.75" x14ac:dyDescent="0.25">
      <c r="A127">
        <v>120040065</v>
      </c>
      <c r="B127" t="s">
        <v>413</v>
      </c>
      <c r="C127" s="170">
        <v>45722</v>
      </c>
      <c r="D127" t="s">
        <v>94</v>
      </c>
      <c r="E127" s="818">
        <v>0.91629629629629628</v>
      </c>
      <c r="F127" s="818">
        <v>1.0069444444444445E-2</v>
      </c>
      <c r="G127" s="88">
        <v>9.375E-2</v>
      </c>
      <c r="H127">
        <v>2</v>
      </c>
      <c r="I127">
        <v>15</v>
      </c>
      <c r="J127">
        <v>135.03</v>
      </c>
      <c r="K127">
        <v>1</v>
      </c>
      <c r="L127">
        <v>135</v>
      </c>
      <c r="M127" t="s">
        <v>453</v>
      </c>
      <c r="N127" t="s">
        <v>562</v>
      </c>
      <c r="O127" t="s">
        <v>237</v>
      </c>
      <c r="P127" t="s">
        <v>233</v>
      </c>
      <c r="Q127" t="s">
        <v>449</v>
      </c>
      <c r="R127" s="409" t="s">
        <v>167</v>
      </c>
      <c r="S127" s="97" t="str">
        <f>VLOOKUP(B127,Table1[],21,FALSE)</f>
        <v>SOUTH LAKE TAHOE</v>
      </c>
      <c r="T127" s="793">
        <f t="shared" si="14"/>
        <v>3</v>
      </c>
      <c r="U127" s="793">
        <f t="shared" si="15"/>
        <v>2025</v>
      </c>
      <c r="V127" s="793">
        <f t="shared" si="16"/>
        <v>5</v>
      </c>
      <c r="W127" s="802">
        <f>HLOOKUP(T127,'Feeder Count'!$B$1:$M$74,74,FALSE)</f>
        <v>49165</v>
      </c>
      <c r="X127" s="802">
        <f>VLOOKUP(ALL!B127,'Feeder Count'!$A$3:$M$73,(ALL!T127+1),FALSE)</f>
        <v>2316</v>
      </c>
      <c r="Y127" s="793">
        <f t="shared" si="17"/>
        <v>4.3177892918825559E-4</v>
      </c>
      <c r="Z127" s="793">
        <f t="shared" si="18"/>
        <v>5.8290155440414507E-2</v>
      </c>
      <c r="AA127" s="803">
        <f t="shared" si="19"/>
        <v>2.0339672531272246E-5</v>
      </c>
      <c r="AB127" s="803">
        <f t="shared" si="20"/>
        <v>2.7458557917217534E-3</v>
      </c>
    </row>
    <row r="128" spans="1:28" ht="31.5" x14ac:dyDescent="0.25">
      <c r="A128">
        <v>120040068</v>
      </c>
      <c r="B128" t="s">
        <v>408</v>
      </c>
      <c r="C128" s="170">
        <v>45723</v>
      </c>
      <c r="D128" t="s">
        <v>94</v>
      </c>
      <c r="E128" s="818">
        <v>8.9803240740740739E-2</v>
      </c>
      <c r="F128" s="818">
        <v>0.29692129629629632</v>
      </c>
      <c r="G128" s="88">
        <v>0.20694444444444446</v>
      </c>
      <c r="H128">
        <v>4</v>
      </c>
      <c r="I128">
        <v>58</v>
      </c>
      <c r="J128">
        <v>298.23</v>
      </c>
      <c r="K128">
        <v>243</v>
      </c>
      <c r="L128">
        <v>71317.2</v>
      </c>
      <c r="M128" t="s">
        <v>463</v>
      </c>
      <c r="N128" t="s">
        <v>563</v>
      </c>
      <c r="O128" t="s">
        <v>238</v>
      </c>
      <c r="P128" t="s">
        <v>228</v>
      </c>
      <c r="Q128" t="s">
        <v>449</v>
      </c>
      <c r="R128" s="99" t="s">
        <v>136</v>
      </c>
      <c r="S128" s="97" t="str">
        <f>VLOOKUP(B128,Table1[],21,FALSE)</f>
        <v>SOUTH LAKE TAHOE</v>
      </c>
      <c r="T128" s="793">
        <f t="shared" si="14"/>
        <v>3</v>
      </c>
      <c r="U128" s="793">
        <f t="shared" si="15"/>
        <v>2025</v>
      </c>
      <c r="V128" s="793">
        <f t="shared" si="16"/>
        <v>6</v>
      </c>
      <c r="W128" s="802">
        <f>HLOOKUP(T128,'Feeder Count'!$B$1:$M$74,74,FALSE)</f>
        <v>49165</v>
      </c>
      <c r="X128" s="802">
        <f>VLOOKUP(ALL!B128,'Feeder Count'!$A$3:$M$73,(ALL!T128+1),FALSE)</f>
        <v>641</v>
      </c>
      <c r="Y128" s="793">
        <f t="shared" si="17"/>
        <v>0.37909516380655228</v>
      </c>
      <c r="Z128" s="793">
        <f t="shared" si="18"/>
        <v>111.25928237129484</v>
      </c>
      <c r="AA128" s="803">
        <f t="shared" si="19"/>
        <v>4.942540425099156E-3</v>
      </c>
      <c r="AB128" s="803">
        <f t="shared" si="20"/>
        <v>1.450568493847249</v>
      </c>
    </row>
    <row r="129" spans="1:28" ht="31.5" x14ac:dyDescent="0.25">
      <c r="A129">
        <v>120040108</v>
      </c>
      <c r="B129" t="s">
        <v>408</v>
      </c>
      <c r="C129" s="170">
        <v>45723</v>
      </c>
      <c r="D129" t="s">
        <v>94</v>
      </c>
      <c r="E129" s="818">
        <v>0.4748263888888889</v>
      </c>
      <c r="F129" s="818">
        <v>0.60416666666666663</v>
      </c>
      <c r="G129" s="88">
        <v>0.12916666666666668</v>
      </c>
      <c r="H129">
        <v>3</v>
      </c>
      <c r="I129">
        <v>6</v>
      </c>
      <c r="J129">
        <v>186.27</v>
      </c>
      <c r="K129">
        <v>73</v>
      </c>
      <c r="L129">
        <v>13596</v>
      </c>
      <c r="M129" t="s">
        <v>463</v>
      </c>
      <c r="N129" t="s">
        <v>564</v>
      </c>
      <c r="O129" t="s">
        <v>238</v>
      </c>
      <c r="P129" t="s">
        <v>228</v>
      </c>
      <c r="Q129" t="s">
        <v>449</v>
      </c>
      <c r="R129" s="99" t="s">
        <v>136</v>
      </c>
      <c r="S129" s="97" t="str">
        <f>VLOOKUP(B129,Table1[],21,FALSE)</f>
        <v>SOUTH LAKE TAHOE</v>
      </c>
      <c r="T129" s="793">
        <f t="shared" si="14"/>
        <v>3</v>
      </c>
      <c r="U129" s="793">
        <f t="shared" si="15"/>
        <v>2025</v>
      </c>
      <c r="V129" s="793">
        <f t="shared" si="16"/>
        <v>6</v>
      </c>
      <c r="W129" s="802">
        <f>HLOOKUP(T129,'Feeder Count'!$B$1:$M$74,74,FALSE)</f>
        <v>49165</v>
      </c>
      <c r="X129" s="802">
        <f>VLOOKUP(ALL!B129,'Feeder Count'!$A$3:$M$73,(ALL!T129+1),FALSE)</f>
        <v>641</v>
      </c>
      <c r="Y129" s="793">
        <f t="shared" si="17"/>
        <v>0.11388455538221529</v>
      </c>
      <c r="Z129" s="793">
        <f t="shared" si="18"/>
        <v>21.210608424336975</v>
      </c>
      <c r="AA129" s="803">
        <f t="shared" si="19"/>
        <v>1.4847960947828741E-3</v>
      </c>
      <c r="AB129" s="803">
        <f t="shared" si="20"/>
        <v>0.27653818773517747</v>
      </c>
    </row>
    <row r="130" spans="1:28" ht="15.75" x14ac:dyDescent="0.25">
      <c r="A130">
        <v>120040298</v>
      </c>
      <c r="B130" t="s">
        <v>411</v>
      </c>
      <c r="C130" s="170">
        <v>45726</v>
      </c>
      <c r="D130" t="s">
        <v>94</v>
      </c>
      <c r="E130" s="818">
        <v>0.45833333333333331</v>
      </c>
      <c r="F130" s="818">
        <v>0.52083333333333337</v>
      </c>
      <c r="G130" s="88">
        <v>6.25E-2</v>
      </c>
      <c r="H130">
        <v>1</v>
      </c>
      <c r="I130">
        <v>30</v>
      </c>
      <c r="J130">
        <v>90</v>
      </c>
      <c r="K130">
        <v>68</v>
      </c>
      <c r="L130">
        <v>6120</v>
      </c>
      <c r="M130" t="s">
        <v>453</v>
      </c>
      <c r="N130" t="s">
        <v>565</v>
      </c>
      <c r="O130" t="s">
        <v>225</v>
      </c>
      <c r="P130" t="s">
        <v>224</v>
      </c>
      <c r="Q130" t="s">
        <v>449</v>
      </c>
      <c r="R130" s="409" t="s">
        <v>167</v>
      </c>
      <c r="S130" s="97" t="str">
        <f>VLOOKUP(B130,Table1[],21,FALSE)</f>
        <v>SOUTH LAKE TAHOE</v>
      </c>
      <c r="T130" s="793">
        <f t="shared" si="14"/>
        <v>3</v>
      </c>
      <c r="U130" s="793">
        <f t="shared" si="15"/>
        <v>2025</v>
      </c>
      <c r="V130" s="793">
        <f t="shared" si="16"/>
        <v>2</v>
      </c>
      <c r="W130" s="802">
        <f>HLOOKUP(T130,'Feeder Count'!$B$1:$M$74,74,FALSE)</f>
        <v>49165</v>
      </c>
      <c r="X130" s="802">
        <f>VLOOKUP(ALL!B130,'Feeder Count'!$A$3:$M$73,(ALL!T130+1),FALSE)</f>
        <v>480</v>
      </c>
      <c r="Y130" s="793">
        <f t="shared" si="17"/>
        <v>0.14166666666666666</v>
      </c>
      <c r="Z130" s="793">
        <f t="shared" si="18"/>
        <v>12.75</v>
      </c>
      <c r="AA130" s="803">
        <f t="shared" si="19"/>
        <v>1.3830977321265129E-3</v>
      </c>
      <c r="AB130" s="803">
        <f t="shared" si="20"/>
        <v>0.12447879589138615</v>
      </c>
    </row>
    <row r="131" spans="1:28" ht="31.5" x14ac:dyDescent="0.25">
      <c r="A131">
        <v>231064574</v>
      </c>
      <c r="B131" t="s">
        <v>412</v>
      </c>
      <c r="C131" s="170">
        <v>45727</v>
      </c>
      <c r="D131" t="s">
        <v>94</v>
      </c>
      <c r="E131" s="818">
        <v>6.25E-2</v>
      </c>
      <c r="F131" s="818">
        <v>8.3333333333333329E-2</v>
      </c>
      <c r="G131" s="88">
        <v>2.0833333333333332E-2</v>
      </c>
      <c r="H131">
        <v>0</v>
      </c>
      <c r="I131">
        <v>30</v>
      </c>
      <c r="J131">
        <v>30</v>
      </c>
      <c r="K131">
        <v>35</v>
      </c>
      <c r="L131">
        <v>1050</v>
      </c>
      <c r="M131"/>
      <c r="N131" t="s">
        <v>566</v>
      </c>
      <c r="O131" t="s">
        <v>238</v>
      </c>
      <c r="P131" t="s">
        <v>228</v>
      </c>
      <c r="Q131" t="s">
        <v>449</v>
      </c>
      <c r="R131" s="99" t="s">
        <v>136</v>
      </c>
      <c r="S131" s="97" t="str">
        <f>VLOOKUP(B131,Table1[],21,FALSE)</f>
        <v>SOUTH LAKE TAHOE</v>
      </c>
      <c r="T131" s="793">
        <f t="shared" si="14"/>
        <v>3</v>
      </c>
      <c r="U131" s="793">
        <f t="shared" si="15"/>
        <v>2025</v>
      </c>
      <c r="V131" s="793">
        <f t="shared" si="16"/>
        <v>3</v>
      </c>
      <c r="W131" s="802">
        <f>HLOOKUP(T131,'Feeder Count'!$B$1:$M$74,74,FALSE)</f>
        <v>49165</v>
      </c>
      <c r="X131" s="802">
        <f>VLOOKUP(ALL!B131,'Feeder Count'!$A$3:$M$73,(ALL!T131+1),FALSE)</f>
        <v>2530</v>
      </c>
      <c r="Y131" s="793">
        <f t="shared" si="17"/>
        <v>1.383399209486166E-2</v>
      </c>
      <c r="Z131" s="793">
        <f t="shared" si="18"/>
        <v>0.41501976284584979</v>
      </c>
      <c r="AA131" s="803">
        <f t="shared" si="19"/>
        <v>7.1188853859452861E-4</v>
      </c>
      <c r="AB131" s="803">
        <f t="shared" si="20"/>
        <v>2.1356656157835857E-2</v>
      </c>
    </row>
    <row r="132" spans="1:28" ht="31.5" x14ac:dyDescent="0.25">
      <c r="A132">
        <v>120040327</v>
      </c>
      <c r="B132" t="s">
        <v>412</v>
      </c>
      <c r="C132" s="170">
        <v>45727</v>
      </c>
      <c r="D132" t="s">
        <v>94</v>
      </c>
      <c r="E132" s="818">
        <v>0.10416666666666667</v>
      </c>
      <c r="F132" s="818">
        <v>0.16722222222222224</v>
      </c>
      <c r="G132" s="88">
        <v>6.25E-2</v>
      </c>
      <c r="H132">
        <v>1</v>
      </c>
      <c r="I132">
        <v>30</v>
      </c>
      <c r="J132">
        <v>90.78</v>
      </c>
      <c r="K132">
        <v>493</v>
      </c>
      <c r="L132">
        <v>44725.2</v>
      </c>
      <c r="M132" t="s">
        <v>453</v>
      </c>
      <c r="N132" t="s">
        <v>567</v>
      </c>
      <c r="O132" t="s">
        <v>238</v>
      </c>
      <c r="P132" t="s">
        <v>228</v>
      </c>
      <c r="Q132" t="s">
        <v>449</v>
      </c>
      <c r="R132" s="99" t="s">
        <v>136</v>
      </c>
      <c r="S132" s="97" t="str">
        <f>VLOOKUP(B132,Table1[],21,FALSE)</f>
        <v>SOUTH LAKE TAHOE</v>
      </c>
      <c r="T132" s="793">
        <f t="shared" si="14"/>
        <v>3</v>
      </c>
      <c r="U132" s="793">
        <f t="shared" si="15"/>
        <v>2025</v>
      </c>
      <c r="V132" s="793">
        <f t="shared" si="16"/>
        <v>3</v>
      </c>
      <c r="W132" s="802">
        <f>HLOOKUP(T132,'Feeder Count'!$B$1:$M$74,74,FALSE)</f>
        <v>49165</v>
      </c>
      <c r="X132" s="802">
        <f>VLOOKUP(ALL!B132,'Feeder Count'!$A$3:$M$73,(ALL!T132+1),FALSE)</f>
        <v>2530</v>
      </c>
      <c r="Y132" s="793">
        <f t="shared" si="17"/>
        <v>0.1948616600790514</v>
      </c>
      <c r="Z132" s="793">
        <f t="shared" si="18"/>
        <v>17.677944664031621</v>
      </c>
      <c r="AA132" s="803">
        <f t="shared" si="19"/>
        <v>1.0027458557917217E-2</v>
      </c>
      <c r="AB132" s="803">
        <f t="shared" si="20"/>
        <v>0.9096959218956574</v>
      </c>
    </row>
    <row r="133" spans="1:28" ht="31.5" x14ac:dyDescent="0.25">
      <c r="A133">
        <v>231064592</v>
      </c>
      <c r="B133" t="s">
        <v>408</v>
      </c>
      <c r="C133" s="170">
        <v>45727</v>
      </c>
      <c r="D133" t="s">
        <v>94</v>
      </c>
      <c r="E133" s="818">
        <v>0.46249999999999997</v>
      </c>
      <c r="F133" s="818">
        <v>0.70208333333333339</v>
      </c>
      <c r="G133" s="88">
        <v>0.23958333333333334</v>
      </c>
      <c r="H133">
        <v>5</v>
      </c>
      <c r="I133">
        <v>45</v>
      </c>
      <c r="J133">
        <v>345</v>
      </c>
      <c r="K133">
        <v>11</v>
      </c>
      <c r="L133">
        <v>3795</v>
      </c>
      <c r="M133"/>
      <c r="N133" t="s">
        <v>568</v>
      </c>
      <c r="O133" t="s">
        <v>238</v>
      </c>
      <c r="P133" t="s">
        <v>228</v>
      </c>
      <c r="Q133" t="s">
        <v>449</v>
      </c>
      <c r="R133" s="99" t="s">
        <v>136</v>
      </c>
      <c r="S133" s="97" t="str">
        <f>VLOOKUP(B133,Table1[],21,FALSE)</f>
        <v>SOUTH LAKE TAHOE</v>
      </c>
      <c r="T133" s="793">
        <f t="shared" si="14"/>
        <v>3</v>
      </c>
      <c r="U133" s="793">
        <f t="shared" si="15"/>
        <v>2025</v>
      </c>
      <c r="V133" s="793">
        <f t="shared" si="16"/>
        <v>3</v>
      </c>
      <c r="W133" s="802">
        <f>HLOOKUP(T133,'Feeder Count'!$B$1:$M$74,74,FALSE)</f>
        <v>49165</v>
      </c>
      <c r="X133" s="802">
        <f>VLOOKUP(ALL!B133,'Feeder Count'!$A$3:$M$73,(ALL!T133+1),FALSE)</f>
        <v>641</v>
      </c>
      <c r="Y133" s="793">
        <f t="shared" si="17"/>
        <v>1.7160686427457099E-2</v>
      </c>
      <c r="Z133" s="793">
        <f t="shared" si="18"/>
        <v>5.9204368174726989</v>
      </c>
      <c r="AA133" s="803">
        <f t="shared" si="19"/>
        <v>2.2373639784399471E-4</v>
      </c>
      <c r="AB133" s="803">
        <f t="shared" si="20"/>
        <v>7.7189057256178181E-2</v>
      </c>
    </row>
    <row r="134" spans="1:28" ht="15.75" x14ac:dyDescent="0.25">
      <c r="A134">
        <v>120040339</v>
      </c>
      <c r="B134" t="s">
        <v>404</v>
      </c>
      <c r="C134" s="170">
        <v>45727</v>
      </c>
      <c r="D134" t="s">
        <v>94</v>
      </c>
      <c r="E134" s="818">
        <v>0.56597222222222221</v>
      </c>
      <c r="F134" s="818">
        <v>0.64166666666666672</v>
      </c>
      <c r="G134" s="88">
        <v>7.5694444444444439E-2</v>
      </c>
      <c r="H134">
        <v>1</v>
      </c>
      <c r="I134">
        <v>49</v>
      </c>
      <c r="J134">
        <v>109</v>
      </c>
      <c r="K134">
        <v>13</v>
      </c>
      <c r="L134">
        <v>1417.2</v>
      </c>
      <c r="M134" t="s">
        <v>453</v>
      </c>
      <c r="N134" t="s">
        <v>569</v>
      </c>
      <c r="O134" t="s">
        <v>235</v>
      </c>
      <c r="P134" t="s">
        <v>220</v>
      </c>
      <c r="Q134" t="s">
        <v>449</v>
      </c>
      <c r="R134" s="409" t="s">
        <v>167</v>
      </c>
      <c r="S134" s="97" t="str">
        <f>VLOOKUP(B134,Table1[],21,FALSE)</f>
        <v>SOUTH LAKE TAHOE</v>
      </c>
      <c r="T134" s="793">
        <f t="shared" si="14"/>
        <v>3</v>
      </c>
      <c r="U134" s="793">
        <f t="shared" si="15"/>
        <v>2025</v>
      </c>
      <c r="V134" s="793">
        <f t="shared" si="16"/>
        <v>3</v>
      </c>
      <c r="W134" s="802">
        <f>HLOOKUP(T134,'Feeder Count'!$B$1:$M$74,74,FALSE)</f>
        <v>49165</v>
      </c>
      <c r="X134" s="802">
        <f>VLOOKUP(ALL!B134,'Feeder Count'!$A$3:$M$73,(ALL!T134+1),FALSE)</f>
        <v>3851</v>
      </c>
      <c r="Y134" s="793">
        <f t="shared" si="17"/>
        <v>3.3757465593352376E-3</v>
      </c>
      <c r="Z134" s="793">
        <f t="shared" si="18"/>
        <v>0.36800830952999219</v>
      </c>
      <c r="AA134" s="803">
        <f t="shared" si="19"/>
        <v>2.6441574290653918E-4</v>
      </c>
      <c r="AB134" s="803">
        <f t="shared" si="20"/>
        <v>2.882538391131903E-2</v>
      </c>
    </row>
    <row r="135" spans="1:28" ht="31.5" x14ac:dyDescent="0.25">
      <c r="A135">
        <v>120040352</v>
      </c>
      <c r="B135" t="s">
        <v>403</v>
      </c>
      <c r="C135" s="170">
        <v>45727</v>
      </c>
      <c r="D135" t="s">
        <v>94</v>
      </c>
      <c r="E135" s="818">
        <v>0.77883101851851855</v>
      </c>
      <c r="F135" s="818">
        <v>0.87446759259259255</v>
      </c>
      <c r="G135" s="88">
        <v>9.5138888888888884E-2</v>
      </c>
      <c r="H135">
        <v>2</v>
      </c>
      <c r="I135">
        <v>17</v>
      </c>
      <c r="J135">
        <v>137.72</v>
      </c>
      <c r="K135">
        <v>1</v>
      </c>
      <c r="L135">
        <v>138</v>
      </c>
      <c r="M135" t="s">
        <v>453</v>
      </c>
      <c r="N135" t="s">
        <v>570</v>
      </c>
      <c r="O135" t="s">
        <v>237</v>
      </c>
      <c r="P135" t="s">
        <v>233</v>
      </c>
      <c r="Q135" t="s">
        <v>449</v>
      </c>
      <c r="R135" s="409" t="s">
        <v>168</v>
      </c>
      <c r="S135" s="97" t="str">
        <f>VLOOKUP(B135,Table1[],21,FALSE)</f>
        <v>SOUTH LAKE TAHOE</v>
      </c>
      <c r="T135" s="793">
        <f t="shared" si="14"/>
        <v>3</v>
      </c>
      <c r="U135" s="793">
        <f t="shared" si="15"/>
        <v>2025</v>
      </c>
      <c r="V135" s="793">
        <f t="shared" si="16"/>
        <v>3</v>
      </c>
      <c r="W135" s="802">
        <f>HLOOKUP(T135,'Feeder Count'!$B$1:$M$74,74,FALSE)</f>
        <v>49165</v>
      </c>
      <c r="X135" s="802">
        <f>VLOOKUP(ALL!B135,'Feeder Count'!$A$3:$M$73,(ALL!T135+1),FALSE)</f>
        <v>2411</v>
      </c>
      <c r="Y135" s="793">
        <f t="shared" si="17"/>
        <v>4.1476565740356696E-4</v>
      </c>
      <c r="Z135" s="793">
        <f t="shared" si="18"/>
        <v>5.7237660721692243E-2</v>
      </c>
      <c r="AA135" s="803">
        <f t="shared" si="19"/>
        <v>2.0339672531272246E-5</v>
      </c>
      <c r="AB135" s="803">
        <f t="shared" si="20"/>
        <v>2.8068748093155699E-3</v>
      </c>
    </row>
    <row r="136" spans="1:28" ht="15.75" x14ac:dyDescent="0.25">
      <c r="A136">
        <v>120040358</v>
      </c>
      <c r="B136" t="s">
        <v>413</v>
      </c>
      <c r="C136" s="170">
        <v>45727</v>
      </c>
      <c r="D136" t="s">
        <v>94</v>
      </c>
      <c r="E136" s="818">
        <v>0.87986111111111109</v>
      </c>
      <c r="F136" s="818">
        <v>0.89583333333333337</v>
      </c>
      <c r="G136" s="88">
        <v>1.5972222222222224E-2</v>
      </c>
      <c r="H136">
        <v>0</v>
      </c>
      <c r="I136">
        <v>23</v>
      </c>
      <c r="J136">
        <v>23</v>
      </c>
      <c r="K136">
        <v>31</v>
      </c>
      <c r="L136">
        <v>712.8</v>
      </c>
      <c r="M136" t="s">
        <v>453</v>
      </c>
      <c r="N136" t="s">
        <v>571</v>
      </c>
      <c r="O136" t="s">
        <v>447</v>
      </c>
      <c r="P136" t="s">
        <v>227</v>
      </c>
      <c r="Q136" t="s">
        <v>449</v>
      </c>
      <c r="R136" s="99" t="s">
        <v>450</v>
      </c>
      <c r="S136" s="97" t="str">
        <f>VLOOKUP(B136,Table1[],21,FALSE)</f>
        <v>SOUTH LAKE TAHOE</v>
      </c>
      <c r="T136" s="793">
        <f t="shared" si="14"/>
        <v>3</v>
      </c>
      <c r="U136" s="793">
        <f t="shared" si="15"/>
        <v>2025</v>
      </c>
      <c r="V136" s="793">
        <f t="shared" si="16"/>
        <v>3</v>
      </c>
      <c r="W136" s="802">
        <f>HLOOKUP(T136,'Feeder Count'!$B$1:$M$74,74,FALSE)</f>
        <v>49165</v>
      </c>
      <c r="X136" s="802">
        <f>VLOOKUP(ALL!B136,'Feeder Count'!$A$3:$M$73,(ALL!T136+1),FALSE)</f>
        <v>2316</v>
      </c>
      <c r="Y136" s="793">
        <f t="shared" si="17"/>
        <v>1.3385146804835924E-2</v>
      </c>
      <c r="Z136" s="793">
        <f t="shared" si="18"/>
        <v>0.30777202072538856</v>
      </c>
      <c r="AA136" s="803">
        <f t="shared" si="19"/>
        <v>6.3052984846943968E-4</v>
      </c>
      <c r="AB136" s="803">
        <f t="shared" si="20"/>
        <v>1.4498118580290856E-2</v>
      </c>
    </row>
    <row r="137" spans="1:28" ht="31.5" x14ac:dyDescent="0.25">
      <c r="A137">
        <v>232005021</v>
      </c>
      <c r="B137" t="s">
        <v>408</v>
      </c>
      <c r="C137" s="170">
        <v>45728</v>
      </c>
      <c r="D137" t="s">
        <v>94</v>
      </c>
      <c r="E137" s="818">
        <v>0.38541666666666669</v>
      </c>
      <c r="F137" s="818">
        <v>0.45833333333333331</v>
      </c>
      <c r="G137" s="88">
        <v>7.2916666666666671E-2</v>
      </c>
      <c r="H137">
        <v>1</v>
      </c>
      <c r="I137">
        <v>45</v>
      </c>
      <c r="J137">
        <v>105</v>
      </c>
      <c r="K137">
        <v>1</v>
      </c>
      <c r="L137">
        <v>105</v>
      </c>
      <c r="M137"/>
      <c r="N137" t="s">
        <v>572</v>
      </c>
      <c r="O137" t="s">
        <v>238</v>
      </c>
      <c r="P137" t="s">
        <v>228</v>
      </c>
      <c r="Q137" t="s">
        <v>449</v>
      </c>
      <c r="R137" s="99" t="s">
        <v>136</v>
      </c>
      <c r="S137" s="97" t="str">
        <f>VLOOKUP(B137,Table1[],21,FALSE)</f>
        <v>SOUTH LAKE TAHOE</v>
      </c>
      <c r="T137" s="793">
        <f t="shared" si="14"/>
        <v>3</v>
      </c>
      <c r="U137" s="793">
        <f t="shared" si="15"/>
        <v>2025</v>
      </c>
      <c r="V137" s="793">
        <f t="shared" si="16"/>
        <v>4</v>
      </c>
      <c r="W137" s="802">
        <f>HLOOKUP(T137,'Feeder Count'!$B$1:$M$74,74,FALSE)</f>
        <v>49165</v>
      </c>
      <c r="X137" s="802">
        <f>VLOOKUP(ALL!B137,'Feeder Count'!$A$3:$M$73,(ALL!T137+1),FALSE)</f>
        <v>641</v>
      </c>
      <c r="Y137" s="793">
        <f t="shared" si="17"/>
        <v>1.5600624024960999E-3</v>
      </c>
      <c r="Z137" s="793">
        <f t="shared" si="18"/>
        <v>0.16380655226209048</v>
      </c>
      <c r="AA137" s="803">
        <f t="shared" si="19"/>
        <v>2.0339672531272246E-5</v>
      </c>
      <c r="AB137" s="803">
        <f t="shared" si="20"/>
        <v>2.1356656157835857E-3</v>
      </c>
    </row>
    <row r="138" spans="1:28" ht="15.75" x14ac:dyDescent="0.25">
      <c r="A138">
        <v>121000218</v>
      </c>
      <c r="B138" t="s">
        <v>398</v>
      </c>
      <c r="C138" s="170">
        <v>45728</v>
      </c>
      <c r="D138" t="s">
        <v>94</v>
      </c>
      <c r="E138" s="818">
        <v>0.74033564814814812</v>
      </c>
      <c r="F138" s="818">
        <v>0.84415509259259258</v>
      </c>
      <c r="G138" s="88">
        <v>0.10347222222222223</v>
      </c>
      <c r="H138">
        <v>2</v>
      </c>
      <c r="I138">
        <v>29</v>
      </c>
      <c r="J138">
        <v>149.52000000000001</v>
      </c>
      <c r="K138">
        <v>4</v>
      </c>
      <c r="L138">
        <v>542.4</v>
      </c>
      <c r="M138" t="s">
        <v>490</v>
      </c>
      <c r="N138" t="s">
        <v>573</v>
      </c>
      <c r="O138" t="s">
        <v>237</v>
      </c>
      <c r="P138" t="s">
        <v>222</v>
      </c>
      <c r="Q138" t="s">
        <v>449</v>
      </c>
      <c r="R138" s="409" t="s">
        <v>167</v>
      </c>
      <c r="S138" s="97" t="str">
        <f>VLOOKUP(B138,Table1[],21,FALSE)</f>
        <v>NORTH LAKE TAHOE</v>
      </c>
      <c r="T138" s="793">
        <f t="shared" si="14"/>
        <v>3</v>
      </c>
      <c r="U138" s="793">
        <f t="shared" si="15"/>
        <v>2025</v>
      </c>
      <c r="V138" s="793">
        <f t="shared" si="16"/>
        <v>4</v>
      </c>
      <c r="W138" s="802">
        <f>HLOOKUP(T138,'Feeder Count'!$B$1:$M$74,74,FALSE)</f>
        <v>49165</v>
      </c>
      <c r="X138" s="802">
        <f>VLOOKUP(ALL!B138,'Feeder Count'!$A$3:$M$73,(ALL!T138+1),FALSE)</f>
        <v>151</v>
      </c>
      <c r="Y138" s="793">
        <f t="shared" si="17"/>
        <v>2.6490066225165563E-2</v>
      </c>
      <c r="Z138" s="793">
        <f t="shared" si="18"/>
        <v>3.5920529801324501</v>
      </c>
      <c r="AA138" s="803">
        <f t="shared" si="19"/>
        <v>8.1358690125088982E-5</v>
      </c>
      <c r="AB138" s="803">
        <f t="shared" si="20"/>
        <v>1.1032238380962065E-2</v>
      </c>
    </row>
    <row r="139" spans="1:28" ht="31.5" x14ac:dyDescent="0.25">
      <c r="A139">
        <v>231064778</v>
      </c>
      <c r="B139" t="s">
        <v>408</v>
      </c>
      <c r="C139" s="170">
        <v>45729</v>
      </c>
      <c r="D139" t="s">
        <v>94</v>
      </c>
      <c r="E139" s="818">
        <v>0.5</v>
      </c>
      <c r="F139" s="818">
        <v>0.55972222222222223</v>
      </c>
      <c r="G139" s="88">
        <v>5.9722222222222225E-2</v>
      </c>
      <c r="H139">
        <v>1</v>
      </c>
      <c r="I139">
        <v>26</v>
      </c>
      <c r="J139">
        <v>86</v>
      </c>
      <c r="K139">
        <v>1</v>
      </c>
      <c r="L139">
        <v>85.8</v>
      </c>
      <c r="M139"/>
      <c r="N139" t="s">
        <v>574</v>
      </c>
      <c r="O139" t="s">
        <v>238</v>
      </c>
      <c r="P139" t="s">
        <v>228</v>
      </c>
      <c r="Q139" t="s">
        <v>449</v>
      </c>
      <c r="R139" s="99" t="s">
        <v>136</v>
      </c>
      <c r="S139" s="97" t="str">
        <f>VLOOKUP(B139,Table1[],21,FALSE)</f>
        <v>SOUTH LAKE TAHOE</v>
      </c>
      <c r="T139" s="793">
        <f t="shared" si="14"/>
        <v>3</v>
      </c>
      <c r="U139" s="793">
        <f t="shared" si="15"/>
        <v>2025</v>
      </c>
      <c r="V139" s="793">
        <f t="shared" si="16"/>
        <v>5</v>
      </c>
      <c r="W139" s="802">
        <f>HLOOKUP(T139,'Feeder Count'!$B$1:$M$74,74,FALSE)</f>
        <v>49165</v>
      </c>
      <c r="X139" s="802">
        <f>VLOOKUP(ALL!B139,'Feeder Count'!$A$3:$M$73,(ALL!T139+1),FALSE)</f>
        <v>641</v>
      </c>
      <c r="Y139" s="793">
        <f t="shared" si="17"/>
        <v>1.5600624024960999E-3</v>
      </c>
      <c r="Z139" s="793">
        <f t="shared" si="18"/>
        <v>0.13385335413416535</v>
      </c>
      <c r="AA139" s="803">
        <f t="shared" si="19"/>
        <v>2.0339672531272246E-5</v>
      </c>
      <c r="AB139" s="803">
        <f t="shared" si="20"/>
        <v>1.7451439031831587E-3</v>
      </c>
    </row>
    <row r="140" spans="1:28" ht="15.75" x14ac:dyDescent="0.25">
      <c r="A140">
        <v>120041272</v>
      </c>
      <c r="B140" t="s">
        <v>406</v>
      </c>
      <c r="C140" s="170">
        <v>45730</v>
      </c>
      <c r="D140" t="s">
        <v>94</v>
      </c>
      <c r="E140" s="818">
        <v>0.96736111111111101</v>
      </c>
      <c r="F140" s="818">
        <v>2.0833333333333332E-2</v>
      </c>
      <c r="G140" s="88">
        <v>5.347222222222222E-2</v>
      </c>
      <c r="H140">
        <v>1</v>
      </c>
      <c r="I140">
        <v>17</v>
      </c>
      <c r="J140">
        <v>77</v>
      </c>
      <c r="K140">
        <v>55</v>
      </c>
      <c r="L140">
        <v>4234.8</v>
      </c>
      <c r="M140" t="s">
        <v>453</v>
      </c>
      <c r="N140" t="s">
        <v>575</v>
      </c>
      <c r="O140" t="s">
        <v>225</v>
      </c>
      <c r="P140" t="s">
        <v>224</v>
      </c>
      <c r="Q140" t="s">
        <v>449</v>
      </c>
      <c r="R140" s="409" t="s">
        <v>167</v>
      </c>
      <c r="S140" s="97" t="str">
        <f>VLOOKUP(B140,Table1[],21,FALSE)</f>
        <v>SOUTH LAKE TAHOE</v>
      </c>
      <c r="T140" s="793">
        <f t="shared" ref="T140:T203" si="21">MONTH(C140)</f>
        <v>3</v>
      </c>
      <c r="U140" s="793">
        <f t="shared" ref="U140:U203" si="22">YEAR(C140)</f>
        <v>2025</v>
      </c>
      <c r="V140" s="793">
        <f t="shared" ref="V140:V203" si="23">WEEKDAY(C140)</f>
        <v>6</v>
      </c>
      <c r="W140" s="802">
        <f>HLOOKUP(T140,'Feeder Count'!$B$1:$M$74,74,FALSE)</f>
        <v>49165</v>
      </c>
      <c r="X140" s="802">
        <f>VLOOKUP(ALL!B140,'Feeder Count'!$A$3:$M$73,(ALL!T140+1),FALSE)</f>
        <v>4066</v>
      </c>
      <c r="Y140" s="793">
        <f t="shared" ref="Y140:Y203" si="24">K140/X140</f>
        <v>1.3526807673389081E-2</v>
      </c>
      <c r="Z140" s="793">
        <f t="shared" ref="Z140:Z203" si="25">L140/X140</f>
        <v>1.0415150024594195</v>
      </c>
      <c r="AA140" s="803">
        <f t="shared" ref="AA140:AA203" si="26">K140/W140</f>
        <v>1.1186819892199736E-3</v>
      </c>
      <c r="AB140" s="803">
        <f t="shared" ref="AB140:AB203" si="27">L140/W140</f>
        <v>8.613444523543172E-2</v>
      </c>
    </row>
    <row r="141" spans="1:28" ht="31.5" x14ac:dyDescent="0.25">
      <c r="A141">
        <v>120041437</v>
      </c>
      <c r="B141" t="s">
        <v>388</v>
      </c>
      <c r="C141" s="170">
        <v>45733</v>
      </c>
      <c r="D141" t="s">
        <v>94</v>
      </c>
      <c r="E141" s="818">
        <v>0.17222222222222225</v>
      </c>
      <c r="F141" s="818">
        <v>0.19760416666666666</v>
      </c>
      <c r="G141" s="88">
        <v>2.4999999999999998E-2</v>
      </c>
      <c r="H141">
        <v>0</v>
      </c>
      <c r="I141">
        <v>36</v>
      </c>
      <c r="J141">
        <v>36.53</v>
      </c>
      <c r="K141">
        <v>3</v>
      </c>
      <c r="L141">
        <v>109.8</v>
      </c>
      <c r="M141"/>
      <c r="N141" t="s">
        <v>576</v>
      </c>
      <c r="O141" t="s">
        <v>523</v>
      </c>
      <c r="P141" t="s">
        <v>524</v>
      </c>
      <c r="Q141" t="s">
        <v>449</v>
      </c>
      <c r="R141" s="99" t="s">
        <v>171</v>
      </c>
      <c r="S141" s="97" t="str">
        <f>VLOOKUP(B141,Table1[],21,FALSE)</f>
        <v>NORTH LAKE TAHOE</v>
      </c>
      <c r="T141" s="793">
        <f t="shared" si="21"/>
        <v>3</v>
      </c>
      <c r="U141" s="793">
        <f t="shared" si="22"/>
        <v>2025</v>
      </c>
      <c r="V141" s="793">
        <f t="shared" si="23"/>
        <v>2</v>
      </c>
      <c r="W141" s="802">
        <f>HLOOKUP(T141,'Feeder Count'!$B$1:$M$74,74,FALSE)</f>
        <v>49165</v>
      </c>
      <c r="X141" s="802">
        <f>VLOOKUP(ALL!B141,'Feeder Count'!$A$3:$M$73,(ALL!T141+1),FALSE)</f>
        <v>3</v>
      </c>
      <c r="Y141" s="793">
        <f t="shared" si="24"/>
        <v>1</v>
      </c>
      <c r="Z141" s="793">
        <f t="shared" si="25"/>
        <v>36.6</v>
      </c>
      <c r="AA141" s="803">
        <f t="shared" si="26"/>
        <v>6.1019017593816737E-5</v>
      </c>
      <c r="AB141" s="803">
        <f t="shared" si="27"/>
        <v>2.2332960439336927E-3</v>
      </c>
    </row>
    <row r="142" spans="1:28" ht="31.5" x14ac:dyDescent="0.25">
      <c r="A142">
        <v>120041802</v>
      </c>
      <c r="B142" t="s">
        <v>408</v>
      </c>
      <c r="C142" s="170">
        <v>45734</v>
      </c>
      <c r="D142" t="s">
        <v>94</v>
      </c>
      <c r="E142" s="818">
        <v>0.46527777777777773</v>
      </c>
      <c r="F142"/>
      <c r="G142" s="88">
        <v>0</v>
      </c>
      <c r="H142"/>
      <c r="I142"/>
      <c r="J142">
        <v>1443.68</v>
      </c>
      <c r="K142">
        <v>11</v>
      </c>
      <c r="L142">
        <v>0</v>
      </c>
      <c r="M142"/>
      <c r="N142" t="s">
        <v>577</v>
      </c>
      <c r="O142" t="s">
        <v>238</v>
      </c>
      <c r="P142" t="s">
        <v>228</v>
      </c>
      <c r="Q142" t="s">
        <v>449</v>
      </c>
      <c r="R142" s="99" t="s">
        <v>136</v>
      </c>
      <c r="S142" s="97" t="str">
        <f>VLOOKUP(B142,Table1[],21,FALSE)</f>
        <v>SOUTH LAKE TAHOE</v>
      </c>
      <c r="T142" s="793">
        <f t="shared" si="21"/>
        <v>3</v>
      </c>
      <c r="U142" s="793">
        <f t="shared" si="22"/>
        <v>2025</v>
      </c>
      <c r="V142" s="793">
        <f t="shared" si="23"/>
        <v>3</v>
      </c>
      <c r="W142" s="802">
        <f>HLOOKUP(T142,'Feeder Count'!$B$1:$M$74,74,FALSE)</f>
        <v>49165</v>
      </c>
      <c r="X142" s="802">
        <f>VLOOKUP(ALL!B142,'Feeder Count'!$A$3:$M$73,(ALL!T142+1),FALSE)</f>
        <v>641</v>
      </c>
      <c r="Y142" s="793">
        <f t="shared" si="24"/>
        <v>1.7160686427457099E-2</v>
      </c>
      <c r="Z142" s="793">
        <f t="shared" si="25"/>
        <v>0</v>
      </c>
      <c r="AA142" s="803">
        <f t="shared" si="26"/>
        <v>2.2373639784399471E-4</v>
      </c>
      <c r="AB142" s="803">
        <f t="shared" si="27"/>
        <v>0</v>
      </c>
    </row>
    <row r="143" spans="1:28" ht="31.5" x14ac:dyDescent="0.25">
      <c r="A143">
        <v>231066278</v>
      </c>
      <c r="B143" t="s">
        <v>403</v>
      </c>
      <c r="C143" s="170">
        <v>45734</v>
      </c>
      <c r="D143" t="s">
        <v>94</v>
      </c>
      <c r="E143" s="818">
        <v>0.5</v>
      </c>
      <c r="F143" s="818">
        <v>0.52083333333333337</v>
      </c>
      <c r="G143" s="88">
        <v>2.0833333333333332E-2</v>
      </c>
      <c r="H143">
        <v>0</v>
      </c>
      <c r="I143">
        <v>30</v>
      </c>
      <c r="J143">
        <v>30</v>
      </c>
      <c r="K143">
        <v>23</v>
      </c>
      <c r="L143">
        <v>690</v>
      </c>
      <c r="M143"/>
      <c r="N143" t="s">
        <v>578</v>
      </c>
      <c r="O143" t="s">
        <v>238</v>
      </c>
      <c r="P143" t="s">
        <v>228</v>
      </c>
      <c r="Q143" t="s">
        <v>449</v>
      </c>
      <c r="R143" s="99" t="s">
        <v>136</v>
      </c>
      <c r="S143" s="97" t="str">
        <f>VLOOKUP(B143,Table1[],21,FALSE)</f>
        <v>SOUTH LAKE TAHOE</v>
      </c>
      <c r="T143" s="793">
        <f t="shared" si="21"/>
        <v>3</v>
      </c>
      <c r="U143" s="793">
        <f t="shared" si="22"/>
        <v>2025</v>
      </c>
      <c r="V143" s="793">
        <f t="shared" si="23"/>
        <v>3</v>
      </c>
      <c r="W143" s="802">
        <f>HLOOKUP(T143,'Feeder Count'!$B$1:$M$74,74,FALSE)</f>
        <v>49165</v>
      </c>
      <c r="X143" s="802">
        <f>VLOOKUP(ALL!B143,'Feeder Count'!$A$3:$M$73,(ALL!T143+1),FALSE)</f>
        <v>2411</v>
      </c>
      <c r="Y143" s="793">
        <f t="shared" si="24"/>
        <v>9.53961012028204E-3</v>
      </c>
      <c r="Z143" s="793">
        <f t="shared" si="25"/>
        <v>0.2861883036084612</v>
      </c>
      <c r="AA143" s="803">
        <f t="shared" si="26"/>
        <v>4.6781246821926166E-4</v>
      </c>
      <c r="AB143" s="803">
        <f t="shared" si="27"/>
        <v>1.403437404657785E-2</v>
      </c>
    </row>
    <row r="144" spans="1:28" ht="31.5" x14ac:dyDescent="0.25">
      <c r="A144">
        <v>231066330</v>
      </c>
      <c r="B144" t="s">
        <v>403</v>
      </c>
      <c r="C144" s="170">
        <v>45734</v>
      </c>
      <c r="D144" t="s">
        <v>94</v>
      </c>
      <c r="E144" s="818">
        <v>0.51041666666666663</v>
      </c>
      <c r="F144"/>
      <c r="G144" s="88">
        <v>0</v>
      </c>
      <c r="H144"/>
      <c r="I144"/>
      <c r="J144">
        <v>177.88</v>
      </c>
      <c r="K144">
        <v>0</v>
      </c>
      <c r="L144">
        <v>0</v>
      </c>
      <c r="M144"/>
      <c r="N144" t="s">
        <v>579</v>
      </c>
      <c r="O144" t="s">
        <v>238</v>
      </c>
      <c r="P144" t="s">
        <v>228</v>
      </c>
      <c r="Q144" t="s">
        <v>449</v>
      </c>
      <c r="R144" s="99" t="s">
        <v>136</v>
      </c>
      <c r="S144" s="97" t="str">
        <f>VLOOKUP(B144,Table1[],21,FALSE)</f>
        <v>SOUTH LAKE TAHOE</v>
      </c>
      <c r="T144" s="793">
        <f t="shared" si="21"/>
        <v>3</v>
      </c>
      <c r="U144" s="793">
        <f t="shared" si="22"/>
        <v>2025</v>
      </c>
      <c r="V144" s="793">
        <f t="shared" si="23"/>
        <v>3</v>
      </c>
      <c r="W144" s="802">
        <f>HLOOKUP(T144,'Feeder Count'!$B$1:$M$74,74,FALSE)</f>
        <v>49165</v>
      </c>
      <c r="X144" s="802">
        <f>VLOOKUP(ALL!B144,'Feeder Count'!$A$3:$M$73,(ALL!T144+1),FALSE)</f>
        <v>2411</v>
      </c>
      <c r="Y144" s="793">
        <f t="shared" si="24"/>
        <v>0</v>
      </c>
      <c r="Z144" s="793">
        <f t="shared" si="25"/>
        <v>0</v>
      </c>
      <c r="AA144" s="803">
        <f t="shared" si="26"/>
        <v>0</v>
      </c>
      <c r="AB144" s="803">
        <f t="shared" si="27"/>
        <v>0</v>
      </c>
    </row>
    <row r="145" spans="1:28" ht="31.5" x14ac:dyDescent="0.25">
      <c r="A145">
        <v>120041562</v>
      </c>
      <c r="B145" t="s">
        <v>403</v>
      </c>
      <c r="C145" s="170">
        <v>45734</v>
      </c>
      <c r="D145" t="s">
        <v>94</v>
      </c>
      <c r="E145" s="818">
        <v>0.52152777777777781</v>
      </c>
      <c r="F145" s="818">
        <v>0.52847222222222223</v>
      </c>
      <c r="G145" s="88">
        <v>6.9444444444444441E-3</v>
      </c>
      <c r="H145">
        <v>0</v>
      </c>
      <c r="I145">
        <v>10</v>
      </c>
      <c r="J145">
        <v>10</v>
      </c>
      <c r="K145">
        <v>12</v>
      </c>
      <c r="L145">
        <v>120</v>
      </c>
      <c r="M145" t="s">
        <v>453</v>
      </c>
      <c r="N145" t="s">
        <v>580</v>
      </c>
      <c r="O145" t="s">
        <v>238</v>
      </c>
      <c r="P145" t="s">
        <v>228</v>
      </c>
      <c r="Q145" t="s">
        <v>449</v>
      </c>
      <c r="R145" s="99" t="s">
        <v>136</v>
      </c>
      <c r="S145" s="97" t="str">
        <f>VLOOKUP(B145,Table1[],21,FALSE)</f>
        <v>SOUTH LAKE TAHOE</v>
      </c>
      <c r="T145" s="793">
        <f t="shared" si="21"/>
        <v>3</v>
      </c>
      <c r="U145" s="793">
        <f t="shared" si="22"/>
        <v>2025</v>
      </c>
      <c r="V145" s="793">
        <f t="shared" si="23"/>
        <v>3</v>
      </c>
      <c r="W145" s="802">
        <f>HLOOKUP(T145,'Feeder Count'!$B$1:$M$74,74,FALSE)</f>
        <v>49165</v>
      </c>
      <c r="X145" s="802">
        <f>VLOOKUP(ALL!B145,'Feeder Count'!$A$3:$M$73,(ALL!T145+1),FALSE)</f>
        <v>2411</v>
      </c>
      <c r="Y145" s="793">
        <f t="shared" si="24"/>
        <v>4.9771878888428042E-3</v>
      </c>
      <c r="Z145" s="793">
        <f t="shared" si="25"/>
        <v>4.9771878888428038E-2</v>
      </c>
      <c r="AA145" s="803">
        <f t="shared" si="26"/>
        <v>2.4407607037526695E-4</v>
      </c>
      <c r="AB145" s="803">
        <f t="shared" si="27"/>
        <v>2.4407607037526696E-3</v>
      </c>
    </row>
    <row r="146" spans="1:28" ht="31.5" x14ac:dyDescent="0.25">
      <c r="A146">
        <v>231066385</v>
      </c>
      <c r="B146" t="s">
        <v>403</v>
      </c>
      <c r="C146" s="170">
        <v>45734</v>
      </c>
      <c r="D146" t="s">
        <v>94</v>
      </c>
      <c r="E146" s="818">
        <v>0.53541666666666665</v>
      </c>
      <c r="F146" s="818">
        <v>0.54305555555555551</v>
      </c>
      <c r="G146" s="88">
        <v>7.6388888888888886E-3</v>
      </c>
      <c r="H146">
        <v>0</v>
      </c>
      <c r="I146">
        <v>11</v>
      </c>
      <c r="J146">
        <v>11</v>
      </c>
      <c r="K146">
        <v>13</v>
      </c>
      <c r="L146">
        <v>142.79999999999899</v>
      </c>
      <c r="M146"/>
      <c r="N146" t="s">
        <v>581</v>
      </c>
      <c r="O146" t="s">
        <v>238</v>
      </c>
      <c r="P146" t="s">
        <v>228</v>
      </c>
      <c r="Q146" t="s">
        <v>449</v>
      </c>
      <c r="R146" s="99" t="s">
        <v>136</v>
      </c>
      <c r="S146" s="97" t="str">
        <f>VLOOKUP(B146,Table1[],21,FALSE)</f>
        <v>SOUTH LAKE TAHOE</v>
      </c>
      <c r="T146" s="793">
        <f t="shared" si="21"/>
        <v>3</v>
      </c>
      <c r="U146" s="793">
        <f t="shared" si="22"/>
        <v>2025</v>
      </c>
      <c r="V146" s="793">
        <f t="shared" si="23"/>
        <v>3</v>
      </c>
      <c r="W146" s="802">
        <f>HLOOKUP(T146,'Feeder Count'!$B$1:$M$74,74,FALSE)</f>
        <v>49165</v>
      </c>
      <c r="X146" s="802">
        <f>VLOOKUP(ALL!B146,'Feeder Count'!$A$3:$M$73,(ALL!T146+1),FALSE)</f>
        <v>2411</v>
      </c>
      <c r="Y146" s="793">
        <f t="shared" si="24"/>
        <v>5.3919535462463707E-3</v>
      </c>
      <c r="Z146" s="793">
        <f t="shared" si="25"/>
        <v>5.9228535877228948E-2</v>
      </c>
      <c r="AA146" s="803">
        <f t="shared" si="26"/>
        <v>2.6441574290653918E-4</v>
      </c>
      <c r="AB146" s="803">
        <f t="shared" si="27"/>
        <v>2.904505237465656E-3</v>
      </c>
    </row>
    <row r="147" spans="1:28" ht="31.5" x14ac:dyDescent="0.25">
      <c r="A147">
        <v>231066335</v>
      </c>
      <c r="B147" t="s">
        <v>403</v>
      </c>
      <c r="C147" s="170">
        <v>45734</v>
      </c>
      <c r="D147" t="s">
        <v>94</v>
      </c>
      <c r="E147" s="818">
        <v>0.55555555555555558</v>
      </c>
      <c r="F147" s="818">
        <v>0.56319444444444444</v>
      </c>
      <c r="G147" s="88">
        <v>7.6388888888888886E-3</v>
      </c>
      <c r="H147">
        <v>0</v>
      </c>
      <c r="I147">
        <v>11</v>
      </c>
      <c r="J147">
        <v>11</v>
      </c>
      <c r="K147">
        <v>14</v>
      </c>
      <c r="L147">
        <v>154.19999999999999</v>
      </c>
      <c r="M147"/>
      <c r="N147" t="s">
        <v>582</v>
      </c>
      <c r="O147" t="s">
        <v>238</v>
      </c>
      <c r="P147" t="s">
        <v>228</v>
      </c>
      <c r="Q147" t="s">
        <v>449</v>
      </c>
      <c r="R147" s="99" t="s">
        <v>136</v>
      </c>
      <c r="S147" s="97" t="str">
        <f>VLOOKUP(B147,Table1[],21,FALSE)</f>
        <v>SOUTH LAKE TAHOE</v>
      </c>
      <c r="T147" s="793">
        <f t="shared" si="21"/>
        <v>3</v>
      </c>
      <c r="U147" s="793">
        <f t="shared" si="22"/>
        <v>2025</v>
      </c>
      <c r="V147" s="793">
        <f t="shared" si="23"/>
        <v>3</v>
      </c>
      <c r="W147" s="802">
        <f>HLOOKUP(T147,'Feeder Count'!$B$1:$M$74,74,FALSE)</f>
        <v>49165</v>
      </c>
      <c r="X147" s="802">
        <f>VLOOKUP(ALL!B147,'Feeder Count'!$A$3:$M$73,(ALL!T147+1),FALSE)</f>
        <v>2411</v>
      </c>
      <c r="Y147" s="793">
        <f t="shared" si="24"/>
        <v>5.8067192036499382E-3</v>
      </c>
      <c r="Z147" s="793">
        <f t="shared" si="25"/>
        <v>6.3956864371630021E-2</v>
      </c>
      <c r="AA147" s="803">
        <f t="shared" si="26"/>
        <v>2.8475541543781146E-4</v>
      </c>
      <c r="AB147" s="803">
        <f t="shared" si="27"/>
        <v>3.13637750432218E-3</v>
      </c>
    </row>
    <row r="148" spans="1:28" ht="31.5" x14ac:dyDescent="0.25">
      <c r="A148">
        <v>231066380</v>
      </c>
      <c r="B148" t="s">
        <v>403</v>
      </c>
      <c r="C148" s="170">
        <v>45734</v>
      </c>
      <c r="D148" t="s">
        <v>94</v>
      </c>
      <c r="E148" s="818">
        <v>0.56319444444444444</v>
      </c>
      <c r="F148" s="818">
        <v>0.57013888888888886</v>
      </c>
      <c r="G148" s="88">
        <v>6.9444444444444441E-3</v>
      </c>
      <c r="H148">
        <v>0</v>
      </c>
      <c r="I148">
        <v>10</v>
      </c>
      <c r="J148">
        <v>10</v>
      </c>
      <c r="K148">
        <v>12</v>
      </c>
      <c r="L148">
        <v>120</v>
      </c>
      <c r="M148"/>
      <c r="N148" t="s">
        <v>583</v>
      </c>
      <c r="O148" t="s">
        <v>238</v>
      </c>
      <c r="P148" t="s">
        <v>228</v>
      </c>
      <c r="Q148" t="s">
        <v>449</v>
      </c>
      <c r="R148" s="99" t="s">
        <v>136</v>
      </c>
      <c r="S148" s="97" t="str">
        <f>VLOOKUP(B148,Table1[],21,FALSE)</f>
        <v>SOUTH LAKE TAHOE</v>
      </c>
      <c r="T148" s="793">
        <f t="shared" si="21"/>
        <v>3</v>
      </c>
      <c r="U148" s="793">
        <f t="shared" si="22"/>
        <v>2025</v>
      </c>
      <c r="V148" s="793">
        <f t="shared" si="23"/>
        <v>3</v>
      </c>
      <c r="W148" s="802">
        <f>HLOOKUP(T148,'Feeder Count'!$B$1:$M$74,74,FALSE)</f>
        <v>49165</v>
      </c>
      <c r="X148" s="802">
        <f>VLOOKUP(ALL!B148,'Feeder Count'!$A$3:$M$73,(ALL!T148+1),FALSE)</f>
        <v>2411</v>
      </c>
      <c r="Y148" s="793">
        <f t="shared" si="24"/>
        <v>4.9771878888428042E-3</v>
      </c>
      <c r="Z148" s="793">
        <f t="shared" si="25"/>
        <v>4.9771878888428038E-2</v>
      </c>
      <c r="AA148" s="803">
        <f t="shared" si="26"/>
        <v>2.4407607037526695E-4</v>
      </c>
      <c r="AB148" s="803">
        <f t="shared" si="27"/>
        <v>2.4407607037526696E-3</v>
      </c>
    </row>
    <row r="149" spans="1:28" ht="31.5" x14ac:dyDescent="0.25">
      <c r="A149">
        <v>231066343</v>
      </c>
      <c r="B149" t="s">
        <v>403</v>
      </c>
      <c r="C149" s="170">
        <v>45734</v>
      </c>
      <c r="D149" t="s">
        <v>94</v>
      </c>
      <c r="E149" s="818">
        <v>0.59027777777777779</v>
      </c>
      <c r="F149" s="818">
        <v>0.59861111111111109</v>
      </c>
      <c r="G149" s="88">
        <v>8.3333333333333332E-3</v>
      </c>
      <c r="H149">
        <v>0</v>
      </c>
      <c r="I149">
        <v>12</v>
      </c>
      <c r="J149">
        <v>12</v>
      </c>
      <c r="K149">
        <v>23</v>
      </c>
      <c r="L149">
        <v>276</v>
      </c>
      <c r="M149"/>
      <c r="N149" t="s">
        <v>580</v>
      </c>
      <c r="O149" t="s">
        <v>238</v>
      </c>
      <c r="P149" t="s">
        <v>228</v>
      </c>
      <c r="Q149" t="s">
        <v>449</v>
      </c>
      <c r="R149" s="99" t="s">
        <v>136</v>
      </c>
      <c r="S149" s="97" t="str">
        <f>VLOOKUP(B149,Table1[],21,FALSE)</f>
        <v>SOUTH LAKE TAHOE</v>
      </c>
      <c r="T149" s="793">
        <f t="shared" si="21"/>
        <v>3</v>
      </c>
      <c r="U149" s="793">
        <f t="shared" si="22"/>
        <v>2025</v>
      </c>
      <c r="V149" s="793">
        <f t="shared" si="23"/>
        <v>3</v>
      </c>
      <c r="W149" s="802">
        <f>HLOOKUP(T149,'Feeder Count'!$B$1:$M$74,74,FALSE)</f>
        <v>49165</v>
      </c>
      <c r="X149" s="802">
        <f>VLOOKUP(ALL!B149,'Feeder Count'!$A$3:$M$73,(ALL!T149+1),FALSE)</f>
        <v>2411</v>
      </c>
      <c r="Y149" s="793">
        <f t="shared" si="24"/>
        <v>9.53961012028204E-3</v>
      </c>
      <c r="Z149" s="793">
        <f t="shared" si="25"/>
        <v>0.11447532144338449</v>
      </c>
      <c r="AA149" s="803">
        <f t="shared" si="26"/>
        <v>4.6781246821926166E-4</v>
      </c>
      <c r="AB149" s="803">
        <f t="shared" si="27"/>
        <v>5.6137496186311397E-3</v>
      </c>
    </row>
    <row r="150" spans="1:28" ht="31.5" x14ac:dyDescent="0.25">
      <c r="A150">
        <v>231066375</v>
      </c>
      <c r="B150" t="s">
        <v>403</v>
      </c>
      <c r="C150" s="170">
        <v>45734</v>
      </c>
      <c r="D150" t="s">
        <v>94</v>
      </c>
      <c r="E150" s="818">
        <v>0.60763888888888895</v>
      </c>
      <c r="F150" s="818">
        <v>0.61388888888888882</v>
      </c>
      <c r="G150" s="88">
        <v>6.2499999999999995E-3</v>
      </c>
      <c r="H150">
        <v>0</v>
      </c>
      <c r="I150">
        <v>9</v>
      </c>
      <c r="J150">
        <v>9</v>
      </c>
      <c r="K150">
        <v>9</v>
      </c>
      <c r="L150">
        <v>81</v>
      </c>
      <c r="M150"/>
      <c r="N150" t="s">
        <v>584</v>
      </c>
      <c r="O150" t="s">
        <v>238</v>
      </c>
      <c r="P150" t="s">
        <v>228</v>
      </c>
      <c r="Q150" t="s">
        <v>449</v>
      </c>
      <c r="R150" s="99" t="s">
        <v>136</v>
      </c>
      <c r="S150" s="97" t="str">
        <f>VLOOKUP(B150,Table1[],21,FALSE)</f>
        <v>SOUTH LAKE TAHOE</v>
      </c>
      <c r="T150" s="793">
        <f t="shared" si="21"/>
        <v>3</v>
      </c>
      <c r="U150" s="793">
        <f t="shared" si="22"/>
        <v>2025</v>
      </c>
      <c r="V150" s="793">
        <f t="shared" si="23"/>
        <v>3</v>
      </c>
      <c r="W150" s="802">
        <f>HLOOKUP(T150,'Feeder Count'!$B$1:$M$74,74,FALSE)</f>
        <v>49165</v>
      </c>
      <c r="X150" s="802">
        <f>VLOOKUP(ALL!B150,'Feeder Count'!$A$3:$M$73,(ALL!T150+1),FALSE)</f>
        <v>2411</v>
      </c>
      <c r="Y150" s="793">
        <f t="shared" si="24"/>
        <v>3.7328909166321027E-3</v>
      </c>
      <c r="Z150" s="793">
        <f t="shared" si="25"/>
        <v>3.3596018249688928E-2</v>
      </c>
      <c r="AA150" s="803">
        <f t="shared" si="26"/>
        <v>1.8305705278145022E-4</v>
      </c>
      <c r="AB150" s="803">
        <f t="shared" si="27"/>
        <v>1.6475134750330519E-3</v>
      </c>
    </row>
    <row r="151" spans="1:28" ht="31.5" x14ac:dyDescent="0.25">
      <c r="A151">
        <v>231066354</v>
      </c>
      <c r="B151" t="s">
        <v>403</v>
      </c>
      <c r="C151" s="170">
        <v>45734</v>
      </c>
      <c r="D151" t="s">
        <v>94</v>
      </c>
      <c r="E151" s="818">
        <v>0.61875000000000002</v>
      </c>
      <c r="F151" s="818">
        <v>0.62430555555555556</v>
      </c>
      <c r="G151" s="88">
        <v>5.5555555555555558E-3</v>
      </c>
      <c r="H151">
        <v>0</v>
      </c>
      <c r="I151">
        <v>8</v>
      </c>
      <c r="J151">
        <v>8</v>
      </c>
      <c r="K151">
        <v>17</v>
      </c>
      <c r="L151">
        <v>136.19999999999999</v>
      </c>
      <c r="M151"/>
      <c r="N151" t="s">
        <v>585</v>
      </c>
      <c r="O151" t="s">
        <v>238</v>
      </c>
      <c r="P151" t="s">
        <v>228</v>
      </c>
      <c r="Q151" t="s">
        <v>449</v>
      </c>
      <c r="R151" s="99" t="s">
        <v>136</v>
      </c>
      <c r="S151" s="97" t="str">
        <f>VLOOKUP(B151,Table1[],21,FALSE)</f>
        <v>SOUTH LAKE TAHOE</v>
      </c>
      <c r="T151" s="793">
        <f t="shared" si="21"/>
        <v>3</v>
      </c>
      <c r="U151" s="793">
        <f t="shared" si="22"/>
        <v>2025</v>
      </c>
      <c r="V151" s="793">
        <f t="shared" si="23"/>
        <v>3</v>
      </c>
      <c r="W151" s="802">
        <f>HLOOKUP(T151,'Feeder Count'!$B$1:$M$74,74,FALSE)</f>
        <v>49165</v>
      </c>
      <c r="X151" s="802">
        <f>VLOOKUP(ALL!B151,'Feeder Count'!$A$3:$M$73,(ALL!T151+1),FALSE)</f>
        <v>2411</v>
      </c>
      <c r="Y151" s="793">
        <f t="shared" si="24"/>
        <v>7.0510161758606388E-3</v>
      </c>
      <c r="Z151" s="793">
        <f t="shared" si="25"/>
        <v>5.6491082538365815E-2</v>
      </c>
      <c r="AA151" s="803">
        <f t="shared" si="26"/>
        <v>3.4577443303162821E-4</v>
      </c>
      <c r="AB151" s="803">
        <f t="shared" si="27"/>
        <v>2.7702633987592797E-3</v>
      </c>
    </row>
    <row r="152" spans="1:28" ht="15.75" x14ac:dyDescent="0.25">
      <c r="A152">
        <v>120041592</v>
      </c>
      <c r="B152" t="s">
        <v>414</v>
      </c>
      <c r="C152" s="170">
        <v>45734</v>
      </c>
      <c r="D152" t="s">
        <v>94</v>
      </c>
      <c r="E152" s="818">
        <v>0.85416666666666663</v>
      </c>
      <c r="F152" s="818">
        <v>0.20138888888888887</v>
      </c>
      <c r="G152" s="88">
        <v>0.34722222222222227</v>
      </c>
      <c r="H152">
        <v>8</v>
      </c>
      <c r="I152">
        <v>20</v>
      </c>
      <c r="J152">
        <v>500</v>
      </c>
      <c r="K152">
        <v>11</v>
      </c>
      <c r="L152">
        <v>5500.2</v>
      </c>
      <c r="M152" t="s">
        <v>454</v>
      </c>
      <c r="N152" t="s">
        <v>586</v>
      </c>
      <c r="O152" t="s">
        <v>447</v>
      </c>
      <c r="P152" t="s">
        <v>225</v>
      </c>
      <c r="Q152" t="s">
        <v>449</v>
      </c>
      <c r="R152" s="99" t="s">
        <v>450</v>
      </c>
      <c r="S152" s="97" t="str">
        <f>VLOOKUP(B152,Table1[],21,FALSE)</f>
        <v>SOUTH LAKE TAHOE</v>
      </c>
      <c r="T152" s="793">
        <f t="shared" si="21"/>
        <v>3</v>
      </c>
      <c r="U152" s="793">
        <f t="shared" si="22"/>
        <v>2025</v>
      </c>
      <c r="V152" s="793">
        <f t="shared" si="23"/>
        <v>3</v>
      </c>
      <c r="W152" s="802">
        <f>HLOOKUP(T152,'Feeder Count'!$B$1:$M$74,74,FALSE)</f>
        <v>49165</v>
      </c>
      <c r="X152" s="802">
        <f>VLOOKUP(ALL!B152,'Feeder Count'!$A$3:$M$73,(ALL!T152+1),FALSE)</f>
        <v>727</v>
      </c>
      <c r="Y152" s="793">
        <f t="shared" si="24"/>
        <v>1.5130674002751032E-2</v>
      </c>
      <c r="Z152" s="793">
        <f t="shared" si="25"/>
        <v>7.565612104539202</v>
      </c>
      <c r="AA152" s="803">
        <f t="shared" si="26"/>
        <v>2.2373639784399471E-4</v>
      </c>
      <c r="AB152" s="803">
        <f t="shared" si="27"/>
        <v>0.1118722668565036</v>
      </c>
    </row>
    <row r="153" spans="1:28" ht="31.5" x14ac:dyDescent="0.25">
      <c r="A153">
        <v>231066429</v>
      </c>
      <c r="B153" t="s">
        <v>411</v>
      </c>
      <c r="C153" s="170">
        <v>45735</v>
      </c>
      <c r="D153" t="s">
        <v>94</v>
      </c>
      <c r="E153" s="818">
        <v>4.1666666666666664E-2</v>
      </c>
      <c r="F153" s="818">
        <v>0.1451388888888889</v>
      </c>
      <c r="G153" s="88">
        <v>0.10347222222222223</v>
      </c>
      <c r="H153">
        <v>2</v>
      </c>
      <c r="I153">
        <v>29</v>
      </c>
      <c r="J153">
        <v>149</v>
      </c>
      <c r="K153">
        <v>11</v>
      </c>
      <c r="L153">
        <v>1639.2</v>
      </c>
      <c r="M153"/>
      <c r="N153" t="s">
        <v>587</v>
      </c>
      <c r="O153" t="s">
        <v>238</v>
      </c>
      <c r="P153" t="s">
        <v>228</v>
      </c>
      <c r="Q153" t="s">
        <v>449</v>
      </c>
      <c r="R153" s="99" t="s">
        <v>136</v>
      </c>
      <c r="S153" s="97" t="str">
        <f>VLOOKUP(B153,Table1[],21,FALSE)</f>
        <v>SOUTH LAKE TAHOE</v>
      </c>
      <c r="T153" s="793">
        <f t="shared" si="21"/>
        <v>3</v>
      </c>
      <c r="U153" s="793">
        <f t="shared" si="22"/>
        <v>2025</v>
      </c>
      <c r="V153" s="793">
        <f t="shared" si="23"/>
        <v>4</v>
      </c>
      <c r="W153" s="802">
        <f>HLOOKUP(T153,'Feeder Count'!$B$1:$M$74,74,FALSE)</f>
        <v>49165</v>
      </c>
      <c r="X153" s="802">
        <f>VLOOKUP(ALL!B153,'Feeder Count'!$A$3:$M$73,(ALL!T153+1),FALSE)</f>
        <v>480</v>
      </c>
      <c r="Y153" s="793">
        <f t="shared" si="24"/>
        <v>2.2916666666666665E-2</v>
      </c>
      <c r="Z153" s="793">
        <f t="shared" si="25"/>
        <v>3.415</v>
      </c>
      <c r="AA153" s="803">
        <f t="shared" si="26"/>
        <v>2.2373639784399471E-4</v>
      </c>
      <c r="AB153" s="803">
        <f t="shared" si="27"/>
        <v>3.3340791213261466E-2</v>
      </c>
    </row>
    <row r="154" spans="1:28" ht="31.5" x14ac:dyDescent="0.25">
      <c r="A154">
        <v>120041806</v>
      </c>
      <c r="B154" t="s">
        <v>408</v>
      </c>
      <c r="C154" s="170">
        <v>45735</v>
      </c>
      <c r="D154" t="s">
        <v>94</v>
      </c>
      <c r="E154" s="818">
        <v>0.4597222222222222</v>
      </c>
      <c r="F154" s="818">
        <v>0.65972222222222221</v>
      </c>
      <c r="G154" s="88">
        <v>0.19999999999999998</v>
      </c>
      <c r="H154">
        <v>4</v>
      </c>
      <c r="I154">
        <v>48</v>
      </c>
      <c r="J154">
        <v>288</v>
      </c>
      <c r="K154">
        <v>11</v>
      </c>
      <c r="L154">
        <v>3168</v>
      </c>
      <c r="M154"/>
      <c r="N154" t="s">
        <v>588</v>
      </c>
      <c r="O154" t="s">
        <v>238</v>
      </c>
      <c r="P154" t="s">
        <v>228</v>
      </c>
      <c r="Q154" t="s">
        <v>449</v>
      </c>
      <c r="R154" s="99" t="s">
        <v>136</v>
      </c>
      <c r="S154" s="97" t="str">
        <f>VLOOKUP(B154,Table1[],21,FALSE)</f>
        <v>SOUTH LAKE TAHOE</v>
      </c>
      <c r="T154" s="793">
        <f t="shared" si="21"/>
        <v>3</v>
      </c>
      <c r="U154" s="793">
        <f t="shared" si="22"/>
        <v>2025</v>
      </c>
      <c r="V154" s="793">
        <f t="shared" si="23"/>
        <v>4</v>
      </c>
      <c r="W154" s="802">
        <f>HLOOKUP(T154,'Feeder Count'!$B$1:$M$74,74,FALSE)</f>
        <v>49165</v>
      </c>
      <c r="X154" s="802">
        <f>VLOOKUP(ALL!B154,'Feeder Count'!$A$3:$M$73,(ALL!T154+1),FALSE)</f>
        <v>641</v>
      </c>
      <c r="Y154" s="793">
        <f t="shared" si="24"/>
        <v>1.7160686427457099E-2</v>
      </c>
      <c r="Z154" s="793">
        <f t="shared" si="25"/>
        <v>4.9422776911076447</v>
      </c>
      <c r="AA154" s="803">
        <f t="shared" si="26"/>
        <v>2.2373639784399471E-4</v>
      </c>
      <c r="AB154" s="803">
        <f t="shared" si="27"/>
        <v>6.4436082579070478E-2</v>
      </c>
    </row>
    <row r="155" spans="1:28" ht="31.5" x14ac:dyDescent="0.25">
      <c r="A155">
        <v>231067049</v>
      </c>
      <c r="B155" t="s">
        <v>403</v>
      </c>
      <c r="C155" s="170">
        <v>45735</v>
      </c>
      <c r="D155" t="s">
        <v>94</v>
      </c>
      <c r="E155" s="818">
        <v>0.53749999999999998</v>
      </c>
      <c r="F155" s="818">
        <v>0.79166666666666663</v>
      </c>
      <c r="G155" s="88">
        <v>0.25416666666666665</v>
      </c>
      <c r="H155">
        <v>6</v>
      </c>
      <c r="I155">
        <v>6</v>
      </c>
      <c r="J155">
        <v>366</v>
      </c>
      <c r="K155">
        <v>45</v>
      </c>
      <c r="L155">
        <v>16470</v>
      </c>
      <c r="M155" t="s">
        <v>453</v>
      </c>
      <c r="N155" t="s">
        <v>589</v>
      </c>
      <c r="O155" t="s">
        <v>238</v>
      </c>
      <c r="P155" t="s">
        <v>228</v>
      </c>
      <c r="Q155" t="s">
        <v>449</v>
      </c>
      <c r="R155" s="99" t="s">
        <v>136</v>
      </c>
      <c r="S155" s="97" t="str">
        <f>VLOOKUP(B155,Table1[],21,FALSE)</f>
        <v>SOUTH LAKE TAHOE</v>
      </c>
      <c r="T155" s="793">
        <f t="shared" si="21"/>
        <v>3</v>
      </c>
      <c r="U155" s="793">
        <f t="shared" si="22"/>
        <v>2025</v>
      </c>
      <c r="V155" s="793">
        <f t="shared" si="23"/>
        <v>4</v>
      </c>
      <c r="W155" s="802">
        <f>HLOOKUP(T155,'Feeder Count'!$B$1:$M$74,74,FALSE)</f>
        <v>49165</v>
      </c>
      <c r="X155" s="802">
        <f>VLOOKUP(ALL!B155,'Feeder Count'!$A$3:$M$73,(ALL!T155+1),FALSE)</f>
        <v>2411</v>
      </c>
      <c r="Y155" s="793">
        <f t="shared" si="24"/>
        <v>1.8664454583160513E-2</v>
      </c>
      <c r="Z155" s="793">
        <f t="shared" si="25"/>
        <v>6.831190377436748</v>
      </c>
      <c r="AA155" s="803">
        <f t="shared" si="26"/>
        <v>9.1528526390725114E-4</v>
      </c>
      <c r="AB155" s="803">
        <f t="shared" si="27"/>
        <v>0.33499440659005392</v>
      </c>
    </row>
    <row r="156" spans="1:28" ht="31.5" x14ac:dyDescent="0.25">
      <c r="A156">
        <v>231067778</v>
      </c>
      <c r="B156" t="s">
        <v>408</v>
      </c>
      <c r="C156" s="170">
        <v>45736</v>
      </c>
      <c r="D156" t="s">
        <v>94</v>
      </c>
      <c r="E156" s="818">
        <v>4.1666666666666664E-2</v>
      </c>
      <c r="F156" s="818">
        <v>0.2590277777777778</v>
      </c>
      <c r="G156" s="88">
        <v>0.21736111111111112</v>
      </c>
      <c r="H156">
        <v>5</v>
      </c>
      <c r="I156">
        <v>13</v>
      </c>
      <c r="J156">
        <v>313</v>
      </c>
      <c r="K156">
        <v>172</v>
      </c>
      <c r="L156">
        <v>53836.2</v>
      </c>
      <c r="M156" t="s">
        <v>463</v>
      </c>
      <c r="N156" t="s">
        <v>590</v>
      </c>
      <c r="O156" t="s">
        <v>238</v>
      </c>
      <c r="P156" t="s">
        <v>228</v>
      </c>
      <c r="Q156" t="s">
        <v>449</v>
      </c>
      <c r="R156" s="99" t="s">
        <v>136</v>
      </c>
      <c r="S156" s="97" t="str">
        <f>VLOOKUP(B156,Table1[],21,FALSE)</f>
        <v>SOUTH LAKE TAHOE</v>
      </c>
      <c r="T156" s="793">
        <f t="shared" si="21"/>
        <v>3</v>
      </c>
      <c r="U156" s="793">
        <f t="shared" si="22"/>
        <v>2025</v>
      </c>
      <c r="V156" s="793">
        <f t="shared" si="23"/>
        <v>5</v>
      </c>
      <c r="W156" s="802">
        <f>HLOOKUP(T156,'Feeder Count'!$B$1:$M$74,74,FALSE)</f>
        <v>49165</v>
      </c>
      <c r="X156" s="802">
        <f>VLOOKUP(ALL!B156,'Feeder Count'!$A$3:$M$73,(ALL!T156+1),FALSE)</f>
        <v>641</v>
      </c>
      <c r="Y156" s="793">
        <f t="shared" si="24"/>
        <v>0.26833073322932915</v>
      </c>
      <c r="Z156" s="793">
        <f t="shared" si="25"/>
        <v>83.987831513260531</v>
      </c>
      <c r="AA156" s="803">
        <f t="shared" si="26"/>
        <v>3.4984236753788263E-3</v>
      </c>
      <c r="AB156" s="803">
        <f t="shared" si="27"/>
        <v>1.0950106783280789</v>
      </c>
    </row>
    <row r="157" spans="1:28" ht="15.75" x14ac:dyDescent="0.25">
      <c r="A157">
        <v>120042132</v>
      </c>
      <c r="B157" t="s">
        <v>414</v>
      </c>
      <c r="C157" s="170">
        <v>45736</v>
      </c>
      <c r="D157" t="s">
        <v>94</v>
      </c>
      <c r="E157" s="818">
        <v>0.4102662037037037</v>
      </c>
      <c r="F157" s="818">
        <v>0.625</v>
      </c>
      <c r="G157" s="88">
        <v>0.21458333333333335</v>
      </c>
      <c r="H157">
        <v>5</v>
      </c>
      <c r="I157">
        <v>9</v>
      </c>
      <c r="J157">
        <v>309.22000000000003</v>
      </c>
      <c r="K157">
        <v>5</v>
      </c>
      <c r="L157">
        <v>1546.2</v>
      </c>
      <c r="M157" t="s">
        <v>454</v>
      </c>
      <c r="N157" t="s">
        <v>591</v>
      </c>
      <c r="O157" t="s">
        <v>225</v>
      </c>
      <c r="P157" t="s">
        <v>224</v>
      </c>
      <c r="Q157" t="s">
        <v>449</v>
      </c>
      <c r="R157" s="409" t="s">
        <v>167</v>
      </c>
      <c r="S157" s="97" t="str">
        <f>VLOOKUP(B157,Table1[],21,FALSE)</f>
        <v>SOUTH LAKE TAHOE</v>
      </c>
      <c r="T157" s="793">
        <f t="shared" si="21"/>
        <v>3</v>
      </c>
      <c r="U157" s="793">
        <f t="shared" si="22"/>
        <v>2025</v>
      </c>
      <c r="V157" s="793">
        <f t="shared" si="23"/>
        <v>5</v>
      </c>
      <c r="W157" s="802">
        <f>HLOOKUP(T157,'Feeder Count'!$B$1:$M$74,74,FALSE)</f>
        <v>49165</v>
      </c>
      <c r="X157" s="802">
        <f>VLOOKUP(ALL!B157,'Feeder Count'!$A$3:$M$73,(ALL!T157+1),FALSE)</f>
        <v>727</v>
      </c>
      <c r="Y157" s="793">
        <f t="shared" si="24"/>
        <v>6.8775790921595595E-3</v>
      </c>
      <c r="Z157" s="793">
        <f t="shared" si="25"/>
        <v>2.1268225584594225</v>
      </c>
      <c r="AA157" s="803">
        <f t="shared" si="26"/>
        <v>1.0169836265636123E-4</v>
      </c>
      <c r="AB157" s="803">
        <f t="shared" si="27"/>
        <v>3.1449201667853151E-2</v>
      </c>
    </row>
    <row r="158" spans="1:28" ht="31.5" x14ac:dyDescent="0.25">
      <c r="A158">
        <v>120042163</v>
      </c>
      <c r="B158" t="s">
        <v>408</v>
      </c>
      <c r="C158" s="170">
        <v>45736</v>
      </c>
      <c r="D158" t="s">
        <v>94</v>
      </c>
      <c r="E158" s="818">
        <v>0.65277777777777779</v>
      </c>
      <c r="F158" s="818">
        <v>0.6576157407407407</v>
      </c>
      <c r="G158" s="88">
        <v>4.1666666666666666E-3</v>
      </c>
      <c r="H158">
        <v>0</v>
      </c>
      <c r="I158">
        <v>6</v>
      </c>
      <c r="J158">
        <v>6.95</v>
      </c>
      <c r="K158">
        <v>2</v>
      </c>
      <c r="L158">
        <v>13.8</v>
      </c>
      <c r="M158"/>
      <c r="N158" t="s">
        <v>592</v>
      </c>
      <c r="O158" t="s">
        <v>238</v>
      </c>
      <c r="P158" t="s">
        <v>228</v>
      </c>
      <c r="Q158" t="s">
        <v>449</v>
      </c>
      <c r="R158" s="99" t="s">
        <v>136</v>
      </c>
      <c r="S158" s="97" t="str">
        <f>VLOOKUP(B158,Table1[],21,FALSE)</f>
        <v>SOUTH LAKE TAHOE</v>
      </c>
      <c r="T158" s="793">
        <f t="shared" si="21"/>
        <v>3</v>
      </c>
      <c r="U158" s="793">
        <f t="shared" si="22"/>
        <v>2025</v>
      </c>
      <c r="V158" s="793">
        <f t="shared" si="23"/>
        <v>5</v>
      </c>
      <c r="W158" s="802">
        <f>HLOOKUP(T158,'Feeder Count'!$B$1:$M$74,74,FALSE)</f>
        <v>49165</v>
      </c>
      <c r="X158" s="802">
        <f>VLOOKUP(ALL!B158,'Feeder Count'!$A$3:$M$73,(ALL!T158+1),FALSE)</f>
        <v>641</v>
      </c>
      <c r="Y158" s="793">
        <f t="shared" si="24"/>
        <v>3.1201248049921998E-3</v>
      </c>
      <c r="Z158" s="793">
        <f t="shared" si="25"/>
        <v>2.1528861154446178E-2</v>
      </c>
      <c r="AA158" s="803">
        <f t="shared" si="26"/>
        <v>4.0679345062544491E-5</v>
      </c>
      <c r="AB158" s="803">
        <f t="shared" si="27"/>
        <v>2.8068748093155701E-4</v>
      </c>
    </row>
    <row r="159" spans="1:28" ht="31.5" x14ac:dyDescent="0.25">
      <c r="A159">
        <v>120042439</v>
      </c>
      <c r="B159" t="s">
        <v>404</v>
      </c>
      <c r="C159" s="170">
        <v>45740</v>
      </c>
      <c r="D159" t="s">
        <v>94</v>
      </c>
      <c r="E159" s="818">
        <v>0.4548611111111111</v>
      </c>
      <c r="F159" s="818">
        <v>0.72979166666666673</v>
      </c>
      <c r="G159" s="88">
        <v>0.27430555555555552</v>
      </c>
      <c r="H159">
        <v>6</v>
      </c>
      <c r="I159">
        <v>35</v>
      </c>
      <c r="J159">
        <v>395.88</v>
      </c>
      <c r="K159">
        <v>84</v>
      </c>
      <c r="L159">
        <v>33255.599999999999</v>
      </c>
      <c r="M159"/>
      <c r="N159" t="s">
        <v>593</v>
      </c>
      <c r="O159" t="s">
        <v>238</v>
      </c>
      <c r="P159" t="s">
        <v>228</v>
      </c>
      <c r="Q159" t="s">
        <v>449</v>
      </c>
      <c r="R159" s="99" t="s">
        <v>136</v>
      </c>
      <c r="S159" s="97" t="str">
        <f>VLOOKUP(B159,Table1[],21,FALSE)</f>
        <v>SOUTH LAKE TAHOE</v>
      </c>
      <c r="T159" s="793">
        <f t="shared" si="21"/>
        <v>3</v>
      </c>
      <c r="U159" s="793">
        <f t="shared" si="22"/>
        <v>2025</v>
      </c>
      <c r="V159" s="793">
        <f t="shared" si="23"/>
        <v>2</v>
      </c>
      <c r="W159" s="802">
        <f>HLOOKUP(T159,'Feeder Count'!$B$1:$M$74,74,FALSE)</f>
        <v>49165</v>
      </c>
      <c r="X159" s="802">
        <f>VLOOKUP(ALL!B159,'Feeder Count'!$A$3:$M$73,(ALL!T159+1),FALSE)</f>
        <v>3851</v>
      </c>
      <c r="Y159" s="793">
        <f t="shared" si="24"/>
        <v>2.1812516229550764E-2</v>
      </c>
      <c r="Z159" s="793">
        <f t="shared" si="25"/>
        <v>8.6355751752791488</v>
      </c>
      <c r="AA159" s="803">
        <f t="shared" si="26"/>
        <v>1.7085324926268688E-3</v>
      </c>
      <c r="AB159" s="803">
        <f t="shared" si="27"/>
        <v>0.67640801383097726</v>
      </c>
    </row>
    <row r="160" spans="1:28" ht="15.75" x14ac:dyDescent="0.25">
      <c r="A160">
        <v>231068199</v>
      </c>
      <c r="B160" t="s">
        <v>378</v>
      </c>
      <c r="C160" s="170">
        <v>45740</v>
      </c>
      <c r="D160" t="s">
        <v>94</v>
      </c>
      <c r="E160" s="818">
        <v>0.5395833333333333</v>
      </c>
      <c r="F160" s="818">
        <v>0.5541666666666667</v>
      </c>
      <c r="G160" s="88">
        <v>1.4583333333333332E-2</v>
      </c>
      <c r="H160">
        <v>0</v>
      </c>
      <c r="I160">
        <v>21</v>
      </c>
      <c r="J160">
        <v>21</v>
      </c>
      <c r="K160">
        <v>4</v>
      </c>
      <c r="L160">
        <v>84</v>
      </c>
      <c r="M160"/>
      <c r="N160" t="s">
        <v>594</v>
      </c>
      <c r="O160" t="s">
        <v>225</v>
      </c>
      <c r="P160" t="s">
        <v>595</v>
      </c>
      <c r="Q160" t="s">
        <v>449</v>
      </c>
      <c r="R160" s="409" t="s">
        <v>167</v>
      </c>
      <c r="S160" s="97" t="str">
        <f>VLOOKUP(B160,Table1[],21,FALSE)</f>
        <v>NORTH LAKE TAHOE</v>
      </c>
      <c r="T160" s="793">
        <f t="shared" si="21"/>
        <v>3</v>
      </c>
      <c r="U160" s="793">
        <f t="shared" si="22"/>
        <v>2025</v>
      </c>
      <c r="V160" s="793">
        <f t="shared" si="23"/>
        <v>2</v>
      </c>
      <c r="W160" s="802">
        <f>HLOOKUP(T160,'Feeder Count'!$B$1:$M$74,74,FALSE)</f>
        <v>49165</v>
      </c>
      <c r="X160" s="802">
        <f>VLOOKUP(ALL!B160,'Feeder Count'!$A$3:$M$73,(ALL!T160+1),FALSE)</f>
        <v>2902</v>
      </c>
      <c r="Y160" s="793">
        <f t="shared" si="24"/>
        <v>1.3783597518952446E-3</v>
      </c>
      <c r="Z160" s="793">
        <f t="shared" si="25"/>
        <v>2.8945554789800137E-2</v>
      </c>
      <c r="AA160" s="803">
        <f t="shared" si="26"/>
        <v>8.1358690125088982E-5</v>
      </c>
      <c r="AB160" s="803">
        <f t="shared" si="27"/>
        <v>1.7085324926268688E-3</v>
      </c>
    </row>
    <row r="161" spans="1:28" ht="31.5" x14ac:dyDescent="0.25">
      <c r="A161">
        <v>120042555</v>
      </c>
      <c r="B161" t="s">
        <v>394</v>
      </c>
      <c r="C161" s="170">
        <v>45742</v>
      </c>
      <c r="D161" t="s">
        <v>94</v>
      </c>
      <c r="E161" s="818">
        <v>0.48438657407407404</v>
      </c>
      <c r="F161" s="818">
        <v>0.65111111111111108</v>
      </c>
      <c r="G161" s="88">
        <v>0.16666666666666666</v>
      </c>
      <c r="H161">
        <v>4</v>
      </c>
      <c r="I161">
        <v>0</v>
      </c>
      <c r="J161">
        <v>240.08</v>
      </c>
      <c r="K161">
        <v>12</v>
      </c>
      <c r="L161">
        <v>2641.2</v>
      </c>
      <c r="M161"/>
      <c r="N161" t="s">
        <v>596</v>
      </c>
      <c r="O161" t="s">
        <v>238</v>
      </c>
      <c r="P161" t="s">
        <v>228</v>
      </c>
      <c r="Q161" t="s">
        <v>449</v>
      </c>
      <c r="R161" s="99" t="s">
        <v>136</v>
      </c>
      <c r="S161" s="97" t="str">
        <f>VLOOKUP(B161,Table1[],21,FALSE)</f>
        <v>NORTH LAKE TAHOE</v>
      </c>
      <c r="T161" s="793">
        <f t="shared" si="21"/>
        <v>3</v>
      </c>
      <c r="U161" s="793">
        <f t="shared" si="22"/>
        <v>2025</v>
      </c>
      <c r="V161" s="793">
        <f t="shared" si="23"/>
        <v>4</v>
      </c>
      <c r="W161" s="802">
        <f>HLOOKUP(T161,'Feeder Count'!$B$1:$M$74,74,FALSE)</f>
        <v>49165</v>
      </c>
      <c r="X161" s="802">
        <f>VLOOKUP(ALL!B161,'Feeder Count'!$A$3:$M$73,(ALL!T161+1),FALSE)</f>
        <v>4479</v>
      </c>
      <c r="Y161" s="793">
        <f t="shared" si="24"/>
        <v>2.6791694574681848E-3</v>
      </c>
      <c r="Z161" s="793">
        <f t="shared" si="25"/>
        <v>0.58968519758874749</v>
      </c>
      <c r="AA161" s="803">
        <f t="shared" si="26"/>
        <v>2.4407607037526695E-4</v>
      </c>
      <c r="AB161" s="803">
        <f t="shared" si="27"/>
        <v>5.3721143089596253E-2</v>
      </c>
    </row>
    <row r="162" spans="1:28" ht="31.5" x14ac:dyDescent="0.25">
      <c r="A162">
        <v>120042557</v>
      </c>
      <c r="B162" t="s">
        <v>406</v>
      </c>
      <c r="C162" s="170">
        <v>45742</v>
      </c>
      <c r="D162" t="s">
        <v>94</v>
      </c>
      <c r="E162" s="818">
        <v>0.53247685185185178</v>
      </c>
      <c r="F162" s="818">
        <v>0.57331018518518517</v>
      </c>
      <c r="G162" s="88">
        <v>4.027777777777778E-2</v>
      </c>
      <c r="H162">
        <v>0</v>
      </c>
      <c r="I162">
        <v>58</v>
      </c>
      <c r="J162">
        <v>58.78</v>
      </c>
      <c r="K162">
        <v>5</v>
      </c>
      <c r="L162">
        <v>294</v>
      </c>
      <c r="M162"/>
      <c r="N162" t="s">
        <v>597</v>
      </c>
      <c r="O162" t="s">
        <v>238</v>
      </c>
      <c r="P162" t="s">
        <v>228</v>
      </c>
      <c r="Q162" t="s">
        <v>449</v>
      </c>
      <c r="R162" s="99" t="s">
        <v>136</v>
      </c>
      <c r="S162" s="97" t="str">
        <f>VLOOKUP(B162,Table1[],21,FALSE)</f>
        <v>SOUTH LAKE TAHOE</v>
      </c>
      <c r="T162" s="793">
        <f t="shared" si="21"/>
        <v>3</v>
      </c>
      <c r="U162" s="793">
        <f t="shared" si="22"/>
        <v>2025</v>
      </c>
      <c r="V162" s="793">
        <f t="shared" si="23"/>
        <v>4</v>
      </c>
      <c r="W162" s="802">
        <f>HLOOKUP(T162,'Feeder Count'!$B$1:$M$74,74,FALSE)</f>
        <v>49165</v>
      </c>
      <c r="X162" s="802">
        <f>VLOOKUP(ALL!B162,'Feeder Count'!$A$3:$M$73,(ALL!T162+1),FALSE)</f>
        <v>4066</v>
      </c>
      <c r="Y162" s="793">
        <f t="shared" si="24"/>
        <v>1.2297097884899164E-3</v>
      </c>
      <c r="Z162" s="793">
        <f t="shared" si="25"/>
        <v>7.2306935563207081E-2</v>
      </c>
      <c r="AA162" s="803">
        <f t="shared" si="26"/>
        <v>1.0169836265636123E-4</v>
      </c>
      <c r="AB162" s="803">
        <f t="shared" si="27"/>
        <v>5.9798637241940409E-3</v>
      </c>
    </row>
    <row r="163" spans="1:28" ht="15.75" x14ac:dyDescent="0.25">
      <c r="A163">
        <v>120042580</v>
      </c>
      <c r="B163" t="s">
        <v>406</v>
      </c>
      <c r="C163" s="170">
        <v>45742</v>
      </c>
      <c r="D163" t="s">
        <v>94</v>
      </c>
      <c r="E163" s="818">
        <v>0.83317129629629638</v>
      </c>
      <c r="F163" s="818">
        <v>0.87872685185185195</v>
      </c>
      <c r="G163" s="88">
        <v>4.5138888888888888E-2</v>
      </c>
      <c r="H163">
        <v>1</v>
      </c>
      <c r="I163">
        <v>5</v>
      </c>
      <c r="J163">
        <v>65.599999999999994</v>
      </c>
      <c r="K163">
        <v>3</v>
      </c>
      <c r="L163">
        <v>196.79999999999899</v>
      </c>
      <c r="M163" t="s">
        <v>598</v>
      </c>
      <c r="N163" t="s">
        <v>599</v>
      </c>
      <c r="O163" t="s">
        <v>89</v>
      </c>
      <c r="P163" t="s">
        <v>88</v>
      </c>
      <c r="Q163" t="s">
        <v>449</v>
      </c>
      <c r="R163" s="409" t="s">
        <v>167</v>
      </c>
      <c r="S163" s="97" t="str">
        <f>VLOOKUP(B163,Table1[],21,FALSE)</f>
        <v>SOUTH LAKE TAHOE</v>
      </c>
      <c r="T163" s="793">
        <f t="shared" si="21"/>
        <v>3</v>
      </c>
      <c r="U163" s="793">
        <f t="shared" si="22"/>
        <v>2025</v>
      </c>
      <c r="V163" s="793">
        <f t="shared" si="23"/>
        <v>4</v>
      </c>
      <c r="W163" s="802">
        <f>HLOOKUP(T163,'Feeder Count'!$B$1:$M$74,74,FALSE)</f>
        <v>49165</v>
      </c>
      <c r="X163" s="802">
        <f>VLOOKUP(ALL!B163,'Feeder Count'!$A$3:$M$73,(ALL!T163+1),FALSE)</f>
        <v>4066</v>
      </c>
      <c r="Y163" s="793">
        <f t="shared" si="24"/>
        <v>7.3782587309394979E-4</v>
      </c>
      <c r="Z163" s="793">
        <f t="shared" si="25"/>
        <v>4.840137727496286E-2</v>
      </c>
      <c r="AA163" s="803">
        <f t="shared" si="26"/>
        <v>6.1019017593816737E-5</v>
      </c>
      <c r="AB163" s="803">
        <f t="shared" si="27"/>
        <v>4.0028475541543573E-3</v>
      </c>
    </row>
    <row r="164" spans="1:28" ht="31.5" x14ac:dyDescent="0.25">
      <c r="A164">
        <v>231068561</v>
      </c>
      <c r="B164" t="s">
        <v>394</v>
      </c>
      <c r="C164" s="170">
        <v>45743</v>
      </c>
      <c r="D164" t="s">
        <v>94</v>
      </c>
      <c r="E164" s="818">
        <v>0.45833333333333331</v>
      </c>
      <c r="F164" s="818">
        <v>0.54166666666666663</v>
      </c>
      <c r="G164" s="88">
        <v>8.3333333333333329E-2</v>
      </c>
      <c r="H164">
        <v>2</v>
      </c>
      <c r="I164">
        <v>0</v>
      </c>
      <c r="J164">
        <v>120</v>
      </c>
      <c r="K164">
        <v>7</v>
      </c>
      <c r="L164">
        <v>840</v>
      </c>
      <c r="M164"/>
      <c r="N164" t="s">
        <v>600</v>
      </c>
      <c r="O164" t="s">
        <v>238</v>
      </c>
      <c r="P164" t="s">
        <v>228</v>
      </c>
      <c r="Q164" t="s">
        <v>449</v>
      </c>
      <c r="R164" s="99" t="s">
        <v>136</v>
      </c>
      <c r="S164" s="97" t="str">
        <f>VLOOKUP(B164,Table1[],21,FALSE)</f>
        <v>NORTH LAKE TAHOE</v>
      </c>
      <c r="T164" s="793">
        <f t="shared" si="21"/>
        <v>3</v>
      </c>
      <c r="U164" s="793">
        <f t="shared" si="22"/>
        <v>2025</v>
      </c>
      <c r="V164" s="793">
        <f t="shared" si="23"/>
        <v>5</v>
      </c>
      <c r="W164" s="802">
        <f>HLOOKUP(T164,'Feeder Count'!$B$1:$M$74,74,FALSE)</f>
        <v>49165</v>
      </c>
      <c r="X164" s="802">
        <f>VLOOKUP(ALL!B164,'Feeder Count'!$A$3:$M$73,(ALL!T164+1),FALSE)</f>
        <v>4479</v>
      </c>
      <c r="Y164" s="793">
        <f t="shared" si="24"/>
        <v>1.5628488501897744E-3</v>
      </c>
      <c r="Z164" s="793">
        <f t="shared" si="25"/>
        <v>0.18754186202277295</v>
      </c>
      <c r="AA164" s="803">
        <f t="shared" si="26"/>
        <v>1.4237770771890573E-4</v>
      </c>
      <c r="AB164" s="803">
        <f t="shared" si="27"/>
        <v>1.7085324926268686E-2</v>
      </c>
    </row>
    <row r="165" spans="1:28" ht="31.5" x14ac:dyDescent="0.25">
      <c r="A165">
        <v>231068564</v>
      </c>
      <c r="B165" t="s">
        <v>394</v>
      </c>
      <c r="C165" s="170">
        <v>45743</v>
      </c>
      <c r="D165" t="s">
        <v>94</v>
      </c>
      <c r="E165" s="818">
        <v>0.45833333333333331</v>
      </c>
      <c r="F165" s="818">
        <v>0.54166666666666663</v>
      </c>
      <c r="G165" s="88">
        <v>8.3333333333333329E-2</v>
      </c>
      <c r="H165">
        <v>2</v>
      </c>
      <c r="I165">
        <v>0</v>
      </c>
      <c r="J165">
        <v>120</v>
      </c>
      <c r="K165">
        <v>4</v>
      </c>
      <c r="L165">
        <v>480</v>
      </c>
      <c r="M165"/>
      <c r="N165" t="s">
        <v>601</v>
      </c>
      <c r="O165" t="s">
        <v>238</v>
      </c>
      <c r="P165" t="s">
        <v>228</v>
      </c>
      <c r="Q165" t="s">
        <v>449</v>
      </c>
      <c r="R165" s="99" t="s">
        <v>136</v>
      </c>
      <c r="S165" s="97" t="str">
        <f>VLOOKUP(B165,Table1[],21,FALSE)</f>
        <v>NORTH LAKE TAHOE</v>
      </c>
      <c r="T165" s="793">
        <f t="shared" si="21"/>
        <v>3</v>
      </c>
      <c r="U165" s="793">
        <f t="shared" si="22"/>
        <v>2025</v>
      </c>
      <c r="V165" s="793">
        <f t="shared" si="23"/>
        <v>5</v>
      </c>
      <c r="W165" s="802">
        <f>HLOOKUP(T165,'Feeder Count'!$B$1:$M$74,74,FALSE)</f>
        <v>49165</v>
      </c>
      <c r="X165" s="802">
        <f>VLOOKUP(ALL!B165,'Feeder Count'!$A$3:$M$73,(ALL!T165+1),FALSE)</f>
        <v>4479</v>
      </c>
      <c r="Y165" s="793">
        <f t="shared" si="24"/>
        <v>8.9305648582272833E-4</v>
      </c>
      <c r="Z165" s="793">
        <f t="shared" si="25"/>
        <v>0.10716677829872739</v>
      </c>
      <c r="AA165" s="803">
        <f t="shared" si="26"/>
        <v>8.1358690125088982E-5</v>
      </c>
      <c r="AB165" s="803">
        <f t="shared" si="27"/>
        <v>9.7630428150106783E-3</v>
      </c>
    </row>
    <row r="166" spans="1:28" ht="31.5" x14ac:dyDescent="0.25">
      <c r="A166">
        <v>231068567</v>
      </c>
      <c r="B166" t="s">
        <v>394</v>
      </c>
      <c r="C166" s="170">
        <v>45743</v>
      </c>
      <c r="D166" t="s">
        <v>94</v>
      </c>
      <c r="E166" s="818">
        <v>0.45833333333333331</v>
      </c>
      <c r="F166" s="818">
        <v>0.54513888888888895</v>
      </c>
      <c r="G166" s="88">
        <v>8.6805555555555566E-2</v>
      </c>
      <c r="H166">
        <v>2</v>
      </c>
      <c r="I166">
        <v>5</v>
      </c>
      <c r="J166">
        <v>125</v>
      </c>
      <c r="K166">
        <v>14</v>
      </c>
      <c r="L166">
        <v>1750.2</v>
      </c>
      <c r="M166"/>
      <c r="N166" t="s">
        <v>602</v>
      </c>
      <c r="O166" t="s">
        <v>238</v>
      </c>
      <c r="P166" t="s">
        <v>228</v>
      </c>
      <c r="Q166" t="s">
        <v>449</v>
      </c>
      <c r="R166" s="99" t="s">
        <v>136</v>
      </c>
      <c r="S166" s="97" t="str">
        <f>VLOOKUP(B166,Table1[],21,FALSE)</f>
        <v>NORTH LAKE TAHOE</v>
      </c>
      <c r="T166" s="793">
        <f t="shared" si="21"/>
        <v>3</v>
      </c>
      <c r="U166" s="793">
        <f t="shared" si="22"/>
        <v>2025</v>
      </c>
      <c r="V166" s="793">
        <f t="shared" si="23"/>
        <v>5</v>
      </c>
      <c r="W166" s="802">
        <f>HLOOKUP(T166,'Feeder Count'!$B$1:$M$74,74,FALSE)</f>
        <v>49165</v>
      </c>
      <c r="X166" s="802">
        <f>VLOOKUP(ALL!B166,'Feeder Count'!$A$3:$M$73,(ALL!T166+1),FALSE)</f>
        <v>4479</v>
      </c>
      <c r="Y166" s="793">
        <f t="shared" si="24"/>
        <v>3.1256977003795488E-3</v>
      </c>
      <c r="Z166" s="793">
        <f t="shared" si="25"/>
        <v>0.39075686537173476</v>
      </c>
      <c r="AA166" s="803">
        <f t="shared" si="26"/>
        <v>2.8475541543781146E-4</v>
      </c>
      <c r="AB166" s="803">
        <f t="shared" si="27"/>
        <v>3.5598494864232687E-2</v>
      </c>
    </row>
    <row r="167" spans="1:28" ht="31.5" x14ac:dyDescent="0.25">
      <c r="A167">
        <v>231068595</v>
      </c>
      <c r="B167" t="s">
        <v>394</v>
      </c>
      <c r="C167" s="170">
        <v>45743</v>
      </c>
      <c r="D167" t="s">
        <v>94</v>
      </c>
      <c r="E167" s="818">
        <v>0.57291666666666663</v>
      </c>
      <c r="F167" s="818">
        <v>0.66666666666666663</v>
      </c>
      <c r="G167" s="88">
        <v>9.375E-2</v>
      </c>
      <c r="H167">
        <v>2</v>
      </c>
      <c r="I167">
        <v>15</v>
      </c>
      <c r="J167">
        <v>135</v>
      </c>
      <c r="K167">
        <v>11</v>
      </c>
      <c r="L167">
        <v>1485</v>
      </c>
      <c r="M167"/>
      <c r="N167" t="s">
        <v>603</v>
      </c>
      <c r="O167" t="s">
        <v>238</v>
      </c>
      <c r="P167" t="s">
        <v>228</v>
      </c>
      <c r="Q167" t="s">
        <v>449</v>
      </c>
      <c r="R167" s="99" t="s">
        <v>136</v>
      </c>
      <c r="S167" s="97" t="str">
        <f>VLOOKUP(B167,Table1[],21,FALSE)</f>
        <v>NORTH LAKE TAHOE</v>
      </c>
      <c r="T167" s="793">
        <f t="shared" si="21"/>
        <v>3</v>
      </c>
      <c r="U167" s="793">
        <f t="shared" si="22"/>
        <v>2025</v>
      </c>
      <c r="V167" s="793">
        <f t="shared" si="23"/>
        <v>5</v>
      </c>
      <c r="W167" s="802">
        <f>HLOOKUP(T167,'Feeder Count'!$B$1:$M$74,74,FALSE)</f>
        <v>49165</v>
      </c>
      <c r="X167" s="802">
        <f>VLOOKUP(ALL!B167,'Feeder Count'!$A$3:$M$73,(ALL!T167+1),FALSE)</f>
        <v>4479</v>
      </c>
      <c r="Y167" s="793">
        <f t="shared" si="24"/>
        <v>2.455905336012503E-3</v>
      </c>
      <c r="Z167" s="793">
        <f t="shared" si="25"/>
        <v>0.33154722036168788</v>
      </c>
      <c r="AA167" s="803">
        <f t="shared" si="26"/>
        <v>2.2373639784399471E-4</v>
      </c>
      <c r="AB167" s="803">
        <f t="shared" si="27"/>
        <v>3.0204413708939285E-2</v>
      </c>
    </row>
    <row r="168" spans="1:28" ht="31.5" x14ac:dyDescent="0.25">
      <c r="A168">
        <v>231068628</v>
      </c>
      <c r="B168" t="s">
        <v>408</v>
      </c>
      <c r="C168" s="170">
        <v>45743</v>
      </c>
      <c r="D168" t="s">
        <v>94</v>
      </c>
      <c r="E168" s="818">
        <v>0.60416666666666663</v>
      </c>
      <c r="F168" s="818">
        <v>0.62847222222222221</v>
      </c>
      <c r="G168" s="88">
        <v>2.4305555555555556E-2</v>
      </c>
      <c r="H168">
        <v>0</v>
      </c>
      <c r="I168">
        <v>35</v>
      </c>
      <c r="J168">
        <v>35</v>
      </c>
      <c r="K168">
        <v>2</v>
      </c>
      <c r="L168">
        <v>70.199999999999903</v>
      </c>
      <c r="M168" t="s">
        <v>463</v>
      </c>
      <c r="N168" t="s">
        <v>604</v>
      </c>
      <c r="O168" t="s">
        <v>238</v>
      </c>
      <c r="P168" t="s">
        <v>228</v>
      </c>
      <c r="Q168" t="s">
        <v>449</v>
      </c>
      <c r="R168" s="99" t="s">
        <v>136</v>
      </c>
      <c r="S168" s="97" t="str">
        <f>VLOOKUP(B168,Table1[],21,FALSE)</f>
        <v>SOUTH LAKE TAHOE</v>
      </c>
      <c r="T168" s="793">
        <f t="shared" si="21"/>
        <v>3</v>
      </c>
      <c r="U168" s="793">
        <f t="shared" si="22"/>
        <v>2025</v>
      </c>
      <c r="V168" s="793">
        <f t="shared" si="23"/>
        <v>5</v>
      </c>
      <c r="W168" s="802">
        <f>HLOOKUP(T168,'Feeder Count'!$B$1:$M$74,74,FALSE)</f>
        <v>49165</v>
      </c>
      <c r="X168" s="802">
        <f>VLOOKUP(ALL!B168,'Feeder Count'!$A$3:$M$73,(ALL!T168+1),FALSE)</f>
        <v>641</v>
      </c>
      <c r="Y168" s="793">
        <f t="shared" si="24"/>
        <v>3.1201248049921998E-3</v>
      </c>
      <c r="Z168" s="793">
        <f t="shared" si="25"/>
        <v>0.10951638065522606</v>
      </c>
      <c r="AA168" s="803">
        <f t="shared" si="26"/>
        <v>4.0679345062544491E-5</v>
      </c>
      <c r="AB168" s="803">
        <f t="shared" si="27"/>
        <v>1.4278450116953097E-3</v>
      </c>
    </row>
    <row r="169" spans="1:28" ht="15.75" x14ac:dyDescent="0.25">
      <c r="A169">
        <v>120042621</v>
      </c>
      <c r="B169" t="s">
        <v>396</v>
      </c>
      <c r="C169" s="170">
        <v>45743</v>
      </c>
      <c r="D169" t="s">
        <v>94</v>
      </c>
      <c r="E169" s="818">
        <v>0.64803240740740742</v>
      </c>
      <c r="F169" s="818">
        <v>0.74627314814814805</v>
      </c>
      <c r="G169" s="88">
        <v>9.7916666666666666E-2</v>
      </c>
      <c r="H169">
        <v>2</v>
      </c>
      <c r="I169">
        <v>21</v>
      </c>
      <c r="J169">
        <v>141.44999999999999</v>
      </c>
      <c r="K169">
        <v>237</v>
      </c>
      <c r="L169">
        <v>29868.6</v>
      </c>
      <c r="M169" t="s">
        <v>474</v>
      </c>
      <c r="N169" t="s">
        <v>605</v>
      </c>
      <c r="O169" t="s">
        <v>235</v>
      </c>
      <c r="P169" t="s">
        <v>220</v>
      </c>
      <c r="Q169" t="s">
        <v>449</v>
      </c>
      <c r="R169" s="409" t="s">
        <v>167</v>
      </c>
      <c r="S169" s="97" t="str">
        <f>VLOOKUP(B169,Table1[],21,FALSE)</f>
        <v>NORTH LAKE TAHOE</v>
      </c>
      <c r="T169" s="793">
        <f t="shared" si="21"/>
        <v>3</v>
      </c>
      <c r="U169" s="793">
        <f t="shared" si="22"/>
        <v>2025</v>
      </c>
      <c r="V169" s="793">
        <f t="shared" si="23"/>
        <v>5</v>
      </c>
      <c r="W169" s="802">
        <f>HLOOKUP(T169,'Feeder Count'!$B$1:$M$74,74,FALSE)</f>
        <v>49165</v>
      </c>
      <c r="X169" s="802">
        <f>VLOOKUP(ALL!B169,'Feeder Count'!$A$3:$M$73,(ALL!T169+1),FALSE)</f>
        <v>1621</v>
      </c>
      <c r="Y169" s="793">
        <f t="shared" si="24"/>
        <v>0.14620604565083281</v>
      </c>
      <c r="Z169" s="793">
        <f t="shared" si="25"/>
        <v>18.426033312769896</v>
      </c>
      <c r="AA169" s="803">
        <f t="shared" si="26"/>
        <v>4.8205023899115223E-3</v>
      </c>
      <c r="AB169" s="803">
        <f t="shared" si="27"/>
        <v>0.60751754296755822</v>
      </c>
    </row>
    <row r="170" spans="1:28" ht="31.5" x14ac:dyDescent="0.25">
      <c r="A170">
        <v>231068714</v>
      </c>
      <c r="B170" t="s">
        <v>394</v>
      </c>
      <c r="C170" s="170">
        <v>45744</v>
      </c>
      <c r="D170" t="s">
        <v>94</v>
      </c>
      <c r="E170" s="818">
        <v>0.46319444444444446</v>
      </c>
      <c r="F170" s="818">
        <v>0.61805555555555558</v>
      </c>
      <c r="G170" s="88">
        <v>0.15486111111111112</v>
      </c>
      <c r="H170">
        <v>3</v>
      </c>
      <c r="I170">
        <v>43</v>
      </c>
      <c r="J170">
        <v>223</v>
      </c>
      <c r="K170">
        <v>6</v>
      </c>
      <c r="L170">
        <v>1338</v>
      </c>
      <c r="M170"/>
      <c r="N170" t="s">
        <v>606</v>
      </c>
      <c r="O170" t="s">
        <v>238</v>
      </c>
      <c r="P170" t="s">
        <v>228</v>
      </c>
      <c r="Q170" t="s">
        <v>449</v>
      </c>
      <c r="R170" s="99" t="s">
        <v>136</v>
      </c>
      <c r="S170" s="97" t="str">
        <f>VLOOKUP(B170,Table1[],21,FALSE)</f>
        <v>NORTH LAKE TAHOE</v>
      </c>
      <c r="T170" s="793">
        <f t="shared" si="21"/>
        <v>3</v>
      </c>
      <c r="U170" s="793">
        <f t="shared" si="22"/>
        <v>2025</v>
      </c>
      <c r="V170" s="793">
        <f t="shared" si="23"/>
        <v>6</v>
      </c>
      <c r="W170" s="802">
        <f>HLOOKUP(T170,'Feeder Count'!$B$1:$M$74,74,FALSE)</f>
        <v>49165</v>
      </c>
      <c r="X170" s="802">
        <f>VLOOKUP(ALL!B170,'Feeder Count'!$A$3:$M$73,(ALL!T170+1),FALSE)</f>
        <v>4479</v>
      </c>
      <c r="Y170" s="793">
        <f t="shared" si="24"/>
        <v>1.3395847287340924E-3</v>
      </c>
      <c r="Z170" s="793">
        <f t="shared" si="25"/>
        <v>0.29872739450770264</v>
      </c>
      <c r="AA170" s="803">
        <f t="shared" si="26"/>
        <v>1.2203803518763347E-4</v>
      </c>
      <c r="AB170" s="803">
        <f t="shared" si="27"/>
        <v>2.7214481846842265E-2</v>
      </c>
    </row>
    <row r="171" spans="1:28" ht="31.5" x14ac:dyDescent="0.25">
      <c r="A171">
        <v>231068719</v>
      </c>
      <c r="B171" t="s">
        <v>394</v>
      </c>
      <c r="C171" s="170">
        <v>45744</v>
      </c>
      <c r="D171" t="s">
        <v>94</v>
      </c>
      <c r="E171" s="818">
        <v>0.46319444444444446</v>
      </c>
      <c r="F171" s="818">
        <v>0.53472222222222221</v>
      </c>
      <c r="G171" s="88">
        <v>7.1527777777777787E-2</v>
      </c>
      <c r="H171">
        <v>1</v>
      </c>
      <c r="I171">
        <v>43</v>
      </c>
      <c r="J171">
        <v>103</v>
      </c>
      <c r="K171">
        <v>14</v>
      </c>
      <c r="L171">
        <v>1441.8</v>
      </c>
      <c r="M171"/>
      <c r="N171" t="s">
        <v>607</v>
      </c>
      <c r="O171" t="s">
        <v>238</v>
      </c>
      <c r="P171" t="s">
        <v>228</v>
      </c>
      <c r="Q171" t="s">
        <v>449</v>
      </c>
      <c r="R171" s="99" t="s">
        <v>136</v>
      </c>
      <c r="S171" s="97" t="str">
        <f>VLOOKUP(B171,Table1[],21,FALSE)</f>
        <v>NORTH LAKE TAHOE</v>
      </c>
      <c r="T171" s="793">
        <f t="shared" si="21"/>
        <v>3</v>
      </c>
      <c r="U171" s="793">
        <f t="shared" si="22"/>
        <v>2025</v>
      </c>
      <c r="V171" s="793">
        <f t="shared" si="23"/>
        <v>6</v>
      </c>
      <c r="W171" s="802">
        <f>HLOOKUP(T171,'Feeder Count'!$B$1:$M$74,74,FALSE)</f>
        <v>49165</v>
      </c>
      <c r="X171" s="802">
        <f>VLOOKUP(ALL!B171,'Feeder Count'!$A$3:$M$73,(ALL!T171+1),FALSE)</f>
        <v>4479</v>
      </c>
      <c r="Y171" s="793">
        <f t="shared" si="24"/>
        <v>3.1256977003795488E-3</v>
      </c>
      <c r="Z171" s="793">
        <f t="shared" si="25"/>
        <v>0.32190221031480243</v>
      </c>
      <c r="AA171" s="803">
        <f t="shared" si="26"/>
        <v>2.8475541543781146E-4</v>
      </c>
      <c r="AB171" s="803">
        <f t="shared" si="27"/>
        <v>2.9325739855588322E-2</v>
      </c>
    </row>
    <row r="172" spans="1:28" ht="31.5" x14ac:dyDescent="0.25">
      <c r="A172">
        <v>231068768</v>
      </c>
      <c r="B172" t="s">
        <v>394</v>
      </c>
      <c r="C172" s="170">
        <v>45744</v>
      </c>
      <c r="D172" t="s">
        <v>94</v>
      </c>
      <c r="E172" s="818">
        <v>0.63541666666666663</v>
      </c>
      <c r="F172" s="818">
        <v>0.66319444444444442</v>
      </c>
      <c r="G172" s="88">
        <v>2.7777777777777776E-2</v>
      </c>
      <c r="H172">
        <v>0</v>
      </c>
      <c r="I172">
        <v>40</v>
      </c>
      <c r="J172">
        <v>40</v>
      </c>
      <c r="K172">
        <v>5</v>
      </c>
      <c r="L172">
        <v>199.8</v>
      </c>
      <c r="M172"/>
      <c r="N172" t="s">
        <v>608</v>
      </c>
      <c r="O172" t="s">
        <v>238</v>
      </c>
      <c r="P172" t="s">
        <v>228</v>
      </c>
      <c r="Q172" t="s">
        <v>449</v>
      </c>
      <c r="R172" s="99" t="s">
        <v>136</v>
      </c>
      <c r="S172" s="97" t="str">
        <f>VLOOKUP(B172,Table1[],21,FALSE)</f>
        <v>NORTH LAKE TAHOE</v>
      </c>
      <c r="T172" s="793">
        <f t="shared" si="21"/>
        <v>3</v>
      </c>
      <c r="U172" s="793">
        <f t="shared" si="22"/>
        <v>2025</v>
      </c>
      <c r="V172" s="793">
        <f t="shared" si="23"/>
        <v>6</v>
      </c>
      <c r="W172" s="802">
        <f>HLOOKUP(T172,'Feeder Count'!$B$1:$M$74,74,FALSE)</f>
        <v>49165</v>
      </c>
      <c r="X172" s="802">
        <f>VLOOKUP(ALL!B172,'Feeder Count'!$A$3:$M$73,(ALL!T172+1),FALSE)</f>
        <v>4479</v>
      </c>
      <c r="Y172" s="793">
        <f t="shared" si="24"/>
        <v>1.1163206072784104E-3</v>
      </c>
      <c r="Z172" s="793">
        <f t="shared" si="25"/>
        <v>4.460817146684528E-2</v>
      </c>
      <c r="AA172" s="803">
        <f t="shared" si="26"/>
        <v>1.0169836265636123E-4</v>
      </c>
      <c r="AB172" s="803">
        <f t="shared" si="27"/>
        <v>4.063866571748195E-3</v>
      </c>
    </row>
    <row r="173" spans="1:28" ht="15.75" x14ac:dyDescent="0.25">
      <c r="A173">
        <v>120042676</v>
      </c>
      <c r="B173" t="s">
        <v>394</v>
      </c>
      <c r="C173" s="170">
        <v>45744</v>
      </c>
      <c r="D173" t="s">
        <v>94</v>
      </c>
      <c r="E173" s="818">
        <v>0.75004629629629627</v>
      </c>
      <c r="F173" s="818">
        <v>0.78436342592592589</v>
      </c>
      <c r="G173" s="88">
        <v>3.4027777777777775E-2</v>
      </c>
      <c r="H173">
        <v>0</v>
      </c>
      <c r="I173">
        <v>49</v>
      </c>
      <c r="J173">
        <v>49.43</v>
      </c>
      <c r="K173">
        <v>13</v>
      </c>
      <c r="L173">
        <v>642.6</v>
      </c>
      <c r="M173" t="s">
        <v>609</v>
      </c>
      <c r="N173" t="s">
        <v>610</v>
      </c>
      <c r="O173" t="s">
        <v>237</v>
      </c>
      <c r="P173" t="s">
        <v>222</v>
      </c>
      <c r="Q173" t="s">
        <v>449</v>
      </c>
      <c r="R173" s="409" t="s">
        <v>167</v>
      </c>
      <c r="S173" s="97" t="str">
        <f>VLOOKUP(B173,Table1[],21,FALSE)</f>
        <v>NORTH LAKE TAHOE</v>
      </c>
      <c r="T173" s="793">
        <f t="shared" si="21"/>
        <v>3</v>
      </c>
      <c r="U173" s="793">
        <f t="shared" si="22"/>
        <v>2025</v>
      </c>
      <c r="V173" s="793">
        <f t="shared" si="23"/>
        <v>6</v>
      </c>
      <c r="W173" s="802">
        <f>HLOOKUP(T173,'Feeder Count'!$B$1:$M$74,74,FALSE)</f>
        <v>49165</v>
      </c>
      <c r="X173" s="802">
        <f>VLOOKUP(ALL!B173,'Feeder Count'!$A$3:$M$73,(ALL!T173+1),FALSE)</f>
        <v>4479</v>
      </c>
      <c r="Y173" s="793">
        <f t="shared" si="24"/>
        <v>2.902433578923867E-3</v>
      </c>
      <c r="Z173" s="793">
        <f t="shared" si="25"/>
        <v>0.14346952444742131</v>
      </c>
      <c r="AA173" s="803">
        <f t="shared" si="26"/>
        <v>2.6441574290653918E-4</v>
      </c>
      <c r="AB173" s="803">
        <f t="shared" si="27"/>
        <v>1.3070273568595546E-2</v>
      </c>
    </row>
    <row r="174" spans="1:28" ht="31.5" x14ac:dyDescent="0.25">
      <c r="A174">
        <v>120043219</v>
      </c>
      <c r="B174" t="s">
        <v>370</v>
      </c>
      <c r="C174" s="170">
        <v>45746</v>
      </c>
      <c r="D174" t="s">
        <v>94</v>
      </c>
      <c r="E174" s="818">
        <v>0.9458333333333333</v>
      </c>
      <c r="F174" s="818">
        <v>0.99163194444444447</v>
      </c>
      <c r="G174" s="88">
        <v>4.5138888888888888E-2</v>
      </c>
      <c r="H174">
        <v>1</v>
      </c>
      <c r="I174">
        <v>5</v>
      </c>
      <c r="J174">
        <v>65.930000000000007</v>
      </c>
      <c r="K174">
        <v>96</v>
      </c>
      <c r="L174">
        <v>6309.5999999999904</v>
      </c>
      <c r="M174" t="s">
        <v>611</v>
      </c>
      <c r="N174" t="s">
        <v>612</v>
      </c>
      <c r="O174" t="s">
        <v>523</v>
      </c>
      <c r="P174" t="s">
        <v>225</v>
      </c>
      <c r="Q174" t="s">
        <v>449</v>
      </c>
      <c r="R174" s="99" t="s">
        <v>171</v>
      </c>
      <c r="S174" s="97" t="str">
        <f>VLOOKUP(B174,Table1[],21,FALSE)</f>
        <v>NORTH LAKE TAHOE</v>
      </c>
      <c r="T174" s="793">
        <f t="shared" si="21"/>
        <v>3</v>
      </c>
      <c r="U174" s="793">
        <f t="shared" si="22"/>
        <v>2025</v>
      </c>
      <c r="V174" s="793">
        <f t="shared" si="23"/>
        <v>1</v>
      </c>
      <c r="W174" s="802">
        <f>HLOOKUP(T174,'Feeder Count'!$B$1:$M$74,74,FALSE)</f>
        <v>49165</v>
      </c>
      <c r="X174" s="802">
        <f>VLOOKUP(ALL!B174,'Feeder Count'!$A$3:$M$73,(ALL!T174+1),FALSE)</f>
        <v>97</v>
      </c>
      <c r="Y174" s="793">
        <f t="shared" si="24"/>
        <v>0.98969072164948457</v>
      </c>
      <c r="Z174" s="793">
        <f t="shared" si="25"/>
        <v>65.047422680412268</v>
      </c>
      <c r="AA174" s="803">
        <f t="shared" si="26"/>
        <v>1.9526085630021356E-3</v>
      </c>
      <c r="AB174" s="803">
        <f t="shared" si="27"/>
        <v>0.12833519780331518</v>
      </c>
    </row>
    <row r="175" spans="1:28" ht="31.5" x14ac:dyDescent="0.25">
      <c r="A175">
        <v>120043224</v>
      </c>
      <c r="B175" t="s">
        <v>401</v>
      </c>
      <c r="C175" s="170">
        <v>45746</v>
      </c>
      <c r="D175" t="s">
        <v>94</v>
      </c>
      <c r="E175" s="818">
        <v>0.94612268518518527</v>
      </c>
      <c r="F175" s="818">
        <v>0.99128472222222219</v>
      </c>
      <c r="G175" s="88">
        <v>4.5138888888888888E-2</v>
      </c>
      <c r="H175">
        <v>1</v>
      </c>
      <c r="I175">
        <v>5</v>
      </c>
      <c r="J175">
        <v>65.03</v>
      </c>
      <c r="K175">
        <v>55</v>
      </c>
      <c r="L175">
        <v>3576.6</v>
      </c>
      <c r="M175" t="s">
        <v>537</v>
      </c>
      <c r="N175" t="s">
        <v>612</v>
      </c>
      <c r="O175" t="s">
        <v>523</v>
      </c>
      <c r="P175" t="s">
        <v>225</v>
      </c>
      <c r="Q175"/>
      <c r="R175" s="99" t="s">
        <v>171</v>
      </c>
      <c r="S175" s="97" t="str">
        <f>VLOOKUP(B175,Table1[],21,FALSE)</f>
        <v>NORTH LAKE TAHOE</v>
      </c>
      <c r="T175" s="793">
        <f t="shared" si="21"/>
        <v>3</v>
      </c>
      <c r="U175" s="793">
        <f t="shared" si="22"/>
        <v>2025</v>
      </c>
      <c r="V175" s="793">
        <f t="shared" si="23"/>
        <v>1</v>
      </c>
      <c r="W175" s="802">
        <f>HLOOKUP(T175,'Feeder Count'!$B$1:$M$74,74,FALSE)</f>
        <v>49165</v>
      </c>
      <c r="X175" s="802">
        <f>VLOOKUP(ALL!B175,'Feeder Count'!$A$3:$M$73,(ALL!T175+1),FALSE)</f>
        <v>58</v>
      </c>
      <c r="Y175" s="793">
        <f t="shared" si="24"/>
        <v>0.94827586206896552</v>
      </c>
      <c r="Z175" s="793">
        <f t="shared" si="25"/>
        <v>61.665517241379305</v>
      </c>
      <c r="AA175" s="803">
        <f t="shared" si="26"/>
        <v>1.1186819892199736E-3</v>
      </c>
      <c r="AB175" s="803">
        <f t="shared" si="27"/>
        <v>7.2746872775348317E-2</v>
      </c>
    </row>
    <row r="176" spans="1:28" ht="15.75" x14ac:dyDescent="0.25">
      <c r="A176">
        <v>120043265</v>
      </c>
      <c r="B176" t="s">
        <v>385</v>
      </c>
      <c r="C176" s="170">
        <v>45747</v>
      </c>
      <c r="D176" t="s">
        <v>94</v>
      </c>
      <c r="E176" s="818">
        <v>0.3659722222222222</v>
      </c>
      <c r="F176" s="818">
        <v>0.50347222222222221</v>
      </c>
      <c r="G176" s="88">
        <v>0.13749999999999998</v>
      </c>
      <c r="H176">
        <v>3</v>
      </c>
      <c r="I176">
        <v>18</v>
      </c>
      <c r="J176">
        <v>198</v>
      </c>
      <c r="K176">
        <v>1200</v>
      </c>
      <c r="L176">
        <v>93560.4</v>
      </c>
      <c r="M176" t="s">
        <v>457</v>
      </c>
      <c r="N176" t="s">
        <v>613</v>
      </c>
      <c r="O176" t="s">
        <v>89</v>
      </c>
      <c r="P176" t="s">
        <v>88</v>
      </c>
      <c r="Q176"/>
      <c r="R176" s="99" t="s">
        <v>167</v>
      </c>
      <c r="S176" s="97" t="str">
        <f>VLOOKUP(B176,Table1[],21,FALSE)</f>
        <v>NORTH LAKE TAHOE</v>
      </c>
      <c r="T176" s="793">
        <f t="shared" si="21"/>
        <v>3</v>
      </c>
      <c r="U176" s="793">
        <f t="shared" si="22"/>
        <v>2025</v>
      </c>
      <c r="V176" s="793">
        <f t="shared" si="23"/>
        <v>2</v>
      </c>
      <c r="W176" s="802">
        <f>HLOOKUP(T176,'Feeder Count'!$B$1:$M$74,74,FALSE)</f>
        <v>49165</v>
      </c>
      <c r="X176" s="802">
        <f>VLOOKUP(ALL!B176,'Feeder Count'!$A$3:$M$73,(ALL!T176+1),FALSE)</f>
        <v>1214</v>
      </c>
      <c r="Y176" s="793">
        <f t="shared" si="24"/>
        <v>0.98846787479406917</v>
      </c>
      <c r="Z176" s="793">
        <f t="shared" si="25"/>
        <v>77.067874794069184</v>
      </c>
      <c r="AA176" s="803">
        <f t="shared" si="26"/>
        <v>2.4407607037526695E-2</v>
      </c>
      <c r="AB176" s="803">
        <f t="shared" si="27"/>
        <v>1.9029878978948438</v>
      </c>
    </row>
    <row r="177" spans="1:28" x14ac:dyDescent="0.25">
      <c r="A177">
        <v>120044719</v>
      </c>
      <c r="B177" t="s">
        <v>615</v>
      </c>
      <c r="C177" s="170">
        <v>45764</v>
      </c>
      <c r="D177" t="s">
        <v>104</v>
      </c>
      <c r="E177" s="818">
        <v>0.67569444444444438</v>
      </c>
      <c r="F177" s="818">
        <v>0.71003472222222219</v>
      </c>
      <c r="G177" s="825">
        <v>1.0340277777777778</v>
      </c>
      <c r="H177">
        <v>24</v>
      </c>
      <c r="I177">
        <v>49</v>
      </c>
      <c r="J177">
        <v>1489.43</v>
      </c>
      <c r="K177" s="763">
        <v>77</v>
      </c>
      <c r="L177">
        <v>2610</v>
      </c>
      <c r="M177" t="s">
        <v>453</v>
      </c>
      <c r="N177" t="s">
        <v>616</v>
      </c>
      <c r="O177" t="s">
        <v>238</v>
      </c>
      <c r="P177" t="s">
        <v>228</v>
      </c>
      <c r="Q177" t="s">
        <v>617</v>
      </c>
      <c r="R177" t="s">
        <v>136</v>
      </c>
      <c r="S177" t="s">
        <v>456</v>
      </c>
      <c r="T177" s="793">
        <f t="shared" si="21"/>
        <v>4</v>
      </c>
      <c r="U177" s="793">
        <f t="shared" si="22"/>
        <v>2025</v>
      </c>
      <c r="V177" s="793">
        <f t="shared" si="23"/>
        <v>5</v>
      </c>
      <c r="W177" s="802">
        <f>HLOOKUP(T177,'Feeder Count'!$B$1:$M$74,74,FALSE)</f>
        <v>49165</v>
      </c>
      <c r="X177" s="802" t="e">
        <f>VLOOKUP(ALL!B177,'Feeder Count'!$A$3:$M$73,(ALL!T177+1),FALSE)</f>
        <v>#N/A</v>
      </c>
      <c r="Y177" s="793" t="e">
        <f t="shared" si="24"/>
        <v>#N/A</v>
      </c>
      <c r="Z177" s="793" t="e">
        <f t="shared" si="25"/>
        <v>#N/A</v>
      </c>
      <c r="AA177" s="803">
        <f t="shared" si="26"/>
        <v>1.566154784907963E-3</v>
      </c>
      <c r="AB177" s="803">
        <f t="shared" si="27"/>
        <v>5.3086545306620561E-2</v>
      </c>
    </row>
    <row r="178" spans="1:28" x14ac:dyDescent="0.25">
      <c r="A178">
        <v>231070566</v>
      </c>
      <c r="B178" t="s">
        <v>414</v>
      </c>
      <c r="C178" s="170">
        <v>45756</v>
      </c>
      <c r="D178" t="s">
        <v>104</v>
      </c>
      <c r="E178" s="818">
        <v>0.44444444444444442</v>
      </c>
      <c r="F178" s="818">
        <v>0.68402777777777779</v>
      </c>
      <c r="G178" s="88">
        <v>0.23958333333333334</v>
      </c>
      <c r="H178">
        <v>5</v>
      </c>
      <c r="I178">
        <v>45</v>
      </c>
      <c r="J178">
        <v>345</v>
      </c>
      <c r="K178">
        <v>2</v>
      </c>
      <c r="L178">
        <v>690</v>
      </c>
      <c r="M178"/>
      <c r="N178" t="s">
        <v>618</v>
      </c>
      <c r="O178" t="s">
        <v>238</v>
      </c>
      <c r="P178" t="s">
        <v>228</v>
      </c>
      <c r="Q178"/>
      <c r="R178" t="s">
        <v>136</v>
      </c>
      <c r="S178" t="s">
        <v>456</v>
      </c>
      <c r="T178" s="793">
        <f t="shared" si="21"/>
        <v>4</v>
      </c>
      <c r="U178" s="793">
        <f t="shared" si="22"/>
        <v>2025</v>
      </c>
      <c r="V178" s="793">
        <f t="shared" si="23"/>
        <v>4</v>
      </c>
      <c r="W178" s="802">
        <f>HLOOKUP(T178,'Feeder Count'!$B$1:$M$74,74,FALSE)</f>
        <v>49165</v>
      </c>
      <c r="X178" s="802">
        <f>VLOOKUP(ALL!B178,'Feeder Count'!$A$3:$M$73,(ALL!T178+1),FALSE)</f>
        <v>727</v>
      </c>
      <c r="Y178" s="793">
        <f t="shared" si="24"/>
        <v>2.751031636863824E-3</v>
      </c>
      <c r="Z178" s="793">
        <f t="shared" si="25"/>
        <v>0.94910591471801931</v>
      </c>
      <c r="AA178" s="803">
        <f t="shared" si="26"/>
        <v>4.0679345062544491E-5</v>
      </c>
      <c r="AB178" s="803">
        <f t="shared" si="27"/>
        <v>1.403437404657785E-2</v>
      </c>
    </row>
    <row r="179" spans="1:28" x14ac:dyDescent="0.25">
      <c r="A179">
        <v>231072461</v>
      </c>
      <c r="B179" t="s">
        <v>394</v>
      </c>
      <c r="C179" s="170">
        <v>45771</v>
      </c>
      <c r="D179" t="s">
        <v>104</v>
      </c>
      <c r="E179" s="818">
        <v>0.59166666666666667</v>
      </c>
      <c r="F179" s="818">
        <v>0.7368055555555556</v>
      </c>
      <c r="G179" s="88">
        <v>0.1451388888888889</v>
      </c>
      <c r="H179">
        <v>3</v>
      </c>
      <c r="I179">
        <v>29</v>
      </c>
      <c r="J179">
        <v>209</v>
      </c>
      <c r="K179">
        <v>12</v>
      </c>
      <c r="L179">
        <v>2508</v>
      </c>
      <c r="M179"/>
      <c r="N179" t="s">
        <v>619</v>
      </c>
      <c r="O179" t="s">
        <v>238</v>
      </c>
      <c r="P179" t="s">
        <v>228</v>
      </c>
      <c r="Q179"/>
      <c r="R179" t="s">
        <v>136</v>
      </c>
      <c r="S179" t="s">
        <v>460</v>
      </c>
      <c r="T179" s="793">
        <f t="shared" si="21"/>
        <v>4</v>
      </c>
      <c r="U179" s="793">
        <f t="shared" si="22"/>
        <v>2025</v>
      </c>
      <c r="V179" s="793">
        <f t="shared" si="23"/>
        <v>5</v>
      </c>
      <c r="W179" s="802">
        <f>HLOOKUP(T179,'Feeder Count'!$B$1:$M$74,74,FALSE)</f>
        <v>49165</v>
      </c>
      <c r="X179" s="802">
        <f>VLOOKUP(ALL!B179,'Feeder Count'!$A$3:$M$73,(ALL!T179+1),FALSE)</f>
        <v>4479</v>
      </c>
      <c r="Y179" s="793">
        <f t="shared" si="24"/>
        <v>2.6791694574681848E-3</v>
      </c>
      <c r="Z179" s="793">
        <f t="shared" si="25"/>
        <v>0.55994641661085065</v>
      </c>
      <c r="AA179" s="803">
        <f t="shared" si="26"/>
        <v>2.4407607037526695E-4</v>
      </c>
      <c r="AB179" s="803">
        <f t="shared" si="27"/>
        <v>5.1011898708430793E-2</v>
      </c>
    </row>
    <row r="180" spans="1:28" x14ac:dyDescent="0.25">
      <c r="A180">
        <v>120043417</v>
      </c>
      <c r="B180" t="s">
        <v>394</v>
      </c>
      <c r="C180" s="170">
        <v>45748</v>
      </c>
      <c r="D180" t="s">
        <v>104</v>
      </c>
      <c r="E180" s="818">
        <v>0.81805555555555554</v>
      </c>
      <c r="F180" s="818">
        <v>0.19559027777777779</v>
      </c>
      <c r="G180" s="88">
        <v>0.37708333333333338</v>
      </c>
      <c r="H180">
        <v>9</v>
      </c>
      <c r="I180">
        <v>3</v>
      </c>
      <c r="J180">
        <v>543.65</v>
      </c>
      <c r="K180">
        <v>3679</v>
      </c>
      <c r="L180">
        <v>387713.4</v>
      </c>
      <c r="M180" t="s">
        <v>598</v>
      </c>
      <c r="N180" t="s">
        <v>620</v>
      </c>
      <c r="O180" t="s">
        <v>237</v>
      </c>
      <c r="P180" t="s">
        <v>222</v>
      </c>
      <c r="Q180" t="s">
        <v>449</v>
      </c>
      <c r="R180" t="s">
        <v>167</v>
      </c>
      <c r="S180" t="s">
        <v>460</v>
      </c>
      <c r="T180" s="793">
        <f t="shared" si="21"/>
        <v>4</v>
      </c>
      <c r="U180" s="793">
        <f t="shared" si="22"/>
        <v>2025</v>
      </c>
      <c r="V180" s="793">
        <f t="shared" si="23"/>
        <v>3</v>
      </c>
      <c r="W180" s="802">
        <f>HLOOKUP(T180,'Feeder Count'!$B$1:$M$74,74,FALSE)</f>
        <v>49165</v>
      </c>
      <c r="X180" s="802">
        <f>VLOOKUP(ALL!B180,'Feeder Count'!$A$3:$M$73,(ALL!T180+1),FALSE)</f>
        <v>4479</v>
      </c>
      <c r="Y180" s="793">
        <f t="shared" si="24"/>
        <v>0.82138870283545429</v>
      </c>
      <c r="Z180" s="793">
        <f t="shared" si="25"/>
        <v>86.562491627595449</v>
      </c>
      <c r="AA180" s="803">
        <f t="shared" si="26"/>
        <v>7.48296552425506E-2</v>
      </c>
      <c r="AB180" s="803">
        <f t="shared" si="27"/>
        <v>7.8859635919861697</v>
      </c>
    </row>
    <row r="181" spans="1:28" x14ac:dyDescent="0.25">
      <c r="A181">
        <v>120043423</v>
      </c>
      <c r="B181" t="s">
        <v>413</v>
      </c>
      <c r="C181" s="170">
        <v>45748</v>
      </c>
      <c r="D181" t="s">
        <v>104</v>
      </c>
      <c r="E181" s="818">
        <v>0.88293981481481476</v>
      </c>
      <c r="F181" s="818">
        <v>0.20833333333333334</v>
      </c>
      <c r="G181" s="88">
        <v>0.32500000000000001</v>
      </c>
      <c r="H181">
        <v>7</v>
      </c>
      <c r="I181">
        <v>48</v>
      </c>
      <c r="J181">
        <v>468.57</v>
      </c>
      <c r="K181">
        <v>12</v>
      </c>
      <c r="L181">
        <v>5622.5999999999904</v>
      </c>
      <c r="M181" t="s">
        <v>453</v>
      </c>
      <c r="N181" t="s">
        <v>621</v>
      </c>
      <c r="O181" t="s">
        <v>447</v>
      </c>
      <c r="P181" t="s">
        <v>227</v>
      </c>
      <c r="Q181" t="s">
        <v>449</v>
      </c>
      <c r="R181" t="s">
        <v>450</v>
      </c>
      <c r="S181" t="s">
        <v>456</v>
      </c>
      <c r="T181" s="793">
        <f t="shared" si="21"/>
        <v>4</v>
      </c>
      <c r="U181" s="793">
        <f t="shared" si="22"/>
        <v>2025</v>
      </c>
      <c r="V181" s="793">
        <f t="shared" si="23"/>
        <v>3</v>
      </c>
      <c r="W181" s="802">
        <f>HLOOKUP(T181,'Feeder Count'!$B$1:$M$74,74,FALSE)</f>
        <v>49165</v>
      </c>
      <c r="X181" s="802">
        <f>VLOOKUP(ALL!B181,'Feeder Count'!$A$3:$M$73,(ALL!T181+1),FALSE)</f>
        <v>2316</v>
      </c>
      <c r="Y181" s="793">
        <f t="shared" si="24"/>
        <v>5.1813471502590676E-3</v>
      </c>
      <c r="Z181" s="793">
        <f t="shared" si="25"/>
        <v>2.4277202072538819</v>
      </c>
      <c r="AA181" s="803">
        <f t="shared" si="26"/>
        <v>2.4407607037526695E-4</v>
      </c>
      <c r="AB181" s="803">
        <f t="shared" si="27"/>
        <v>0.11436184277433113</v>
      </c>
    </row>
    <row r="182" spans="1:28" x14ac:dyDescent="0.25">
      <c r="A182">
        <v>120043634</v>
      </c>
      <c r="B182" t="s">
        <v>622</v>
      </c>
      <c r="C182" s="170">
        <v>45750</v>
      </c>
      <c r="D182" t="s">
        <v>104</v>
      </c>
      <c r="E182" s="818">
        <v>1.4317129629629631E-2</v>
      </c>
      <c r="F182" s="818">
        <v>0.23958333333333334</v>
      </c>
      <c r="G182" s="88">
        <v>0.22500000000000001</v>
      </c>
      <c r="H182">
        <v>5</v>
      </c>
      <c r="I182">
        <v>24</v>
      </c>
      <c r="J182">
        <v>324.39999999999998</v>
      </c>
      <c r="K182">
        <v>4297</v>
      </c>
      <c r="L182">
        <v>115529.4</v>
      </c>
      <c r="M182" t="s">
        <v>453</v>
      </c>
      <c r="N182" t="s">
        <v>623</v>
      </c>
      <c r="O182" t="s">
        <v>238</v>
      </c>
      <c r="P182" t="s">
        <v>228</v>
      </c>
      <c r="Q182" t="s">
        <v>449</v>
      </c>
      <c r="R182" t="s">
        <v>136</v>
      </c>
      <c r="S182" t="s">
        <v>456</v>
      </c>
      <c r="T182" s="793">
        <f t="shared" si="21"/>
        <v>4</v>
      </c>
      <c r="U182" s="793">
        <f t="shared" si="22"/>
        <v>2025</v>
      </c>
      <c r="V182" s="793">
        <f t="shared" si="23"/>
        <v>5</v>
      </c>
      <c r="W182" s="802">
        <f>HLOOKUP(T182,'Feeder Count'!$B$1:$M$74,74,FALSE)</f>
        <v>49165</v>
      </c>
      <c r="X182" s="802" t="e">
        <f>VLOOKUP(ALL!B182,'Feeder Count'!$A$3:$M$73,(ALL!T182+1),FALSE)</f>
        <v>#N/A</v>
      </c>
      <c r="Y182" s="793" t="e">
        <f t="shared" si="24"/>
        <v>#N/A</v>
      </c>
      <c r="Z182" s="793" t="e">
        <f t="shared" si="25"/>
        <v>#N/A</v>
      </c>
      <c r="AA182" s="803">
        <f t="shared" si="26"/>
        <v>8.7399572866876843E-2</v>
      </c>
      <c r="AB182" s="803">
        <f t="shared" si="27"/>
        <v>2.3498301637343637</v>
      </c>
    </row>
    <row r="183" spans="1:28" x14ac:dyDescent="0.25">
      <c r="A183">
        <v>120043656</v>
      </c>
      <c r="B183" t="s">
        <v>385</v>
      </c>
      <c r="C183" s="170">
        <v>45750</v>
      </c>
      <c r="D183" t="s">
        <v>104</v>
      </c>
      <c r="E183" s="818">
        <v>0.56944444444444442</v>
      </c>
      <c r="F183" s="818">
        <v>0.16666666666666666</v>
      </c>
      <c r="G183" s="88">
        <v>0.59722222222222221</v>
      </c>
      <c r="H183">
        <v>14</v>
      </c>
      <c r="I183">
        <v>20</v>
      </c>
      <c r="J183">
        <v>860</v>
      </c>
      <c r="K183">
        <v>11</v>
      </c>
      <c r="L183">
        <v>9460.1999999999898</v>
      </c>
      <c r="M183" t="s">
        <v>457</v>
      </c>
      <c r="N183" t="s">
        <v>624</v>
      </c>
      <c r="O183" t="s">
        <v>238</v>
      </c>
      <c r="P183" t="s">
        <v>228</v>
      </c>
      <c r="Q183" t="s">
        <v>449</v>
      </c>
      <c r="R183" t="s">
        <v>136</v>
      </c>
      <c r="S183" t="s">
        <v>460</v>
      </c>
      <c r="T183" s="793">
        <f t="shared" si="21"/>
        <v>4</v>
      </c>
      <c r="U183" s="793">
        <f t="shared" si="22"/>
        <v>2025</v>
      </c>
      <c r="V183" s="793">
        <f t="shared" si="23"/>
        <v>5</v>
      </c>
      <c r="W183" s="802">
        <f>HLOOKUP(T183,'Feeder Count'!$B$1:$M$74,74,FALSE)</f>
        <v>49165</v>
      </c>
      <c r="X183" s="802">
        <f>VLOOKUP(ALL!B183,'Feeder Count'!$A$3:$M$73,(ALL!T183+1),FALSE)</f>
        <v>1214</v>
      </c>
      <c r="Y183" s="793">
        <f t="shared" si="24"/>
        <v>9.0609555189456337E-3</v>
      </c>
      <c r="Z183" s="793">
        <f t="shared" si="25"/>
        <v>7.7925864909390361</v>
      </c>
      <c r="AA183" s="803">
        <f t="shared" si="26"/>
        <v>2.2373639784399471E-4</v>
      </c>
      <c r="AB183" s="803">
        <f t="shared" si="27"/>
        <v>0.19241737008034149</v>
      </c>
    </row>
    <row r="184" spans="1:28" x14ac:dyDescent="0.25">
      <c r="A184">
        <v>120044244</v>
      </c>
      <c r="B184" t="s">
        <v>404</v>
      </c>
      <c r="C184" s="170">
        <v>45754</v>
      </c>
      <c r="D184" t="s">
        <v>104</v>
      </c>
      <c r="E184" s="818">
        <v>0.4909722222222222</v>
      </c>
      <c r="F184" s="818">
        <v>0.53819444444444442</v>
      </c>
      <c r="G184" s="88">
        <v>4.7222222222222221E-2</v>
      </c>
      <c r="H184">
        <v>1</v>
      </c>
      <c r="I184">
        <v>8</v>
      </c>
      <c r="J184">
        <v>68</v>
      </c>
      <c r="K184">
        <v>22</v>
      </c>
      <c r="L184">
        <v>1495.8</v>
      </c>
      <c r="M184"/>
      <c r="N184" t="s">
        <v>625</v>
      </c>
      <c r="O184" t="s">
        <v>238</v>
      </c>
      <c r="P184" t="s">
        <v>228</v>
      </c>
      <c r="Q184" t="s">
        <v>449</v>
      </c>
      <c r="R184" t="s">
        <v>136</v>
      </c>
      <c r="S184" t="s">
        <v>456</v>
      </c>
      <c r="T184" s="793">
        <f t="shared" si="21"/>
        <v>4</v>
      </c>
      <c r="U184" s="793">
        <f t="shared" si="22"/>
        <v>2025</v>
      </c>
      <c r="V184" s="793">
        <f t="shared" si="23"/>
        <v>2</v>
      </c>
      <c r="W184" s="802">
        <f>HLOOKUP(T184,'Feeder Count'!$B$1:$M$74,74,FALSE)</f>
        <v>49165</v>
      </c>
      <c r="X184" s="802">
        <f>VLOOKUP(ALL!B184,'Feeder Count'!$A$3:$M$73,(ALL!T184+1),FALSE)</f>
        <v>3851</v>
      </c>
      <c r="Y184" s="793">
        <f t="shared" si="24"/>
        <v>5.7128018696442481E-3</v>
      </c>
      <c r="Z184" s="793">
        <f t="shared" si="25"/>
        <v>0.38841859257335754</v>
      </c>
      <c r="AA184" s="803">
        <f t="shared" si="26"/>
        <v>4.4747279568798943E-4</v>
      </c>
      <c r="AB184" s="803">
        <f t="shared" si="27"/>
        <v>3.0424082172277024E-2</v>
      </c>
    </row>
    <row r="185" spans="1:28" x14ac:dyDescent="0.25">
      <c r="A185">
        <v>120044245</v>
      </c>
      <c r="B185" t="s">
        <v>404</v>
      </c>
      <c r="C185" s="170">
        <v>45754</v>
      </c>
      <c r="D185" t="s">
        <v>104</v>
      </c>
      <c r="E185" s="818">
        <v>0.4909722222222222</v>
      </c>
      <c r="F185" s="818">
        <v>0.53819444444444442</v>
      </c>
      <c r="G185" s="88">
        <v>4.7222222222222221E-2</v>
      </c>
      <c r="H185">
        <v>1</v>
      </c>
      <c r="I185">
        <v>8</v>
      </c>
      <c r="J185">
        <v>68</v>
      </c>
      <c r="K185">
        <v>32</v>
      </c>
      <c r="L185">
        <v>2176.1999999999998</v>
      </c>
      <c r="M185"/>
      <c r="N185" t="s">
        <v>626</v>
      </c>
      <c r="O185" t="s">
        <v>238</v>
      </c>
      <c r="P185" t="s">
        <v>228</v>
      </c>
      <c r="Q185" t="s">
        <v>449</v>
      </c>
      <c r="R185" t="s">
        <v>136</v>
      </c>
      <c r="S185" t="s">
        <v>456</v>
      </c>
      <c r="T185" s="793">
        <f t="shared" si="21"/>
        <v>4</v>
      </c>
      <c r="U185" s="793">
        <f t="shared" si="22"/>
        <v>2025</v>
      </c>
      <c r="V185" s="793">
        <f t="shared" si="23"/>
        <v>2</v>
      </c>
      <c r="W185" s="802">
        <f>HLOOKUP(T185,'Feeder Count'!$B$1:$M$74,74,FALSE)</f>
        <v>49165</v>
      </c>
      <c r="X185" s="802">
        <f>VLOOKUP(ALL!B185,'Feeder Count'!$A$3:$M$73,(ALL!T185+1),FALSE)</f>
        <v>3851</v>
      </c>
      <c r="Y185" s="793">
        <f t="shared" si="24"/>
        <v>8.3095299922098156E-3</v>
      </c>
      <c r="Z185" s="793">
        <f t="shared" si="25"/>
        <v>0.56509997403271872</v>
      </c>
      <c r="AA185" s="803">
        <f t="shared" si="26"/>
        <v>6.5086952100071186E-4</v>
      </c>
      <c r="AB185" s="803">
        <f t="shared" si="27"/>
        <v>4.4263195362554658E-2</v>
      </c>
    </row>
    <row r="186" spans="1:28" x14ac:dyDescent="0.25">
      <c r="A186">
        <v>120044246</v>
      </c>
      <c r="B186" t="s">
        <v>404</v>
      </c>
      <c r="C186" s="170">
        <v>45754</v>
      </c>
      <c r="D186" t="s">
        <v>104</v>
      </c>
      <c r="E186" s="818">
        <v>0.4909722222222222</v>
      </c>
      <c r="F186" s="818">
        <v>0.53819444444444442</v>
      </c>
      <c r="G186" s="88">
        <v>4.7222222222222221E-2</v>
      </c>
      <c r="H186">
        <v>1</v>
      </c>
      <c r="I186">
        <v>8</v>
      </c>
      <c r="J186">
        <v>68</v>
      </c>
      <c r="K186">
        <v>30</v>
      </c>
      <c r="L186">
        <v>2040</v>
      </c>
      <c r="M186"/>
      <c r="N186" t="s">
        <v>627</v>
      </c>
      <c r="O186" t="s">
        <v>238</v>
      </c>
      <c r="P186" t="s">
        <v>228</v>
      </c>
      <c r="Q186" t="s">
        <v>449</v>
      </c>
      <c r="R186" t="s">
        <v>136</v>
      </c>
      <c r="S186" t="s">
        <v>456</v>
      </c>
      <c r="T186" s="793">
        <f t="shared" si="21"/>
        <v>4</v>
      </c>
      <c r="U186" s="793">
        <f t="shared" si="22"/>
        <v>2025</v>
      </c>
      <c r="V186" s="793">
        <f t="shared" si="23"/>
        <v>2</v>
      </c>
      <c r="W186" s="802">
        <f>HLOOKUP(T186,'Feeder Count'!$B$1:$M$74,74,FALSE)</f>
        <v>49165</v>
      </c>
      <c r="X186" s="802">
        <f>VLOOKUP(ALL!B186,'Feeder Count'!$A$3:$M$73,(ALL!T186+1),FALSE)</f>
        <v>3851</v>
      </c>
      <c r="Y186" s="793">
        <f t="shared" si="24"/>
        <v>7.7901843676967024E-3</v>
      </c>
      <c r="Z186" s="793">
        <f t="shared" si="25"/>
        <v>0.52973253700337575</v>
      </c>
      <c r="AA186" s="803">
        <f t="shared" si="26"/>
        <v>6.1019017593816739E-4</v>
      </c>
      <c r="AB186" s="803">
        <f t="shared" si="27"/>
        <v>4.1492931963795381E-2</v>
      </c>
    </row>
    <row r="187" spans="1:28" x14ac:dyDescent="0.25">
      <c r="A187">
        <v>120044307</v>
      </c>
      <c r="B187" t="s">
        <v>384</v>
      </c>
      <c r="C187" s="170">
        <v>45755</v>
      </c>
      <c r="D187" t="s">
        <v>104</v>
      </c>
      <c r="E187" s="818">
        <v>0.51618055555555553</v>
      </c>
      <c r="F187" s="818">
        <v>0.76043981481481471</v>
      </c>
      <c r="G187" s="88">
        <v>0.24374999999999999</v>
      </c>
      <c r="H187">
        <v>5</v>
      </c>
      <c r="I187">
        <v>51</v>
      </c>
      <c r="J187">
        <v>351.73</v>
      </c>
      <c r="K187">
        <v>1</v>
      </c>
      <c r="L187">
        <v>351.6</v>
      </c>
      <c r="M187"/>
      <c r="N187" t="s">
        <v>628</v>
      </c>
      <c r="O187" t="s">
        <v>238</v>
      </c>
      <c r="P187" t="s">
        <v>228</v>
      </c>
      <c r="Q187" t="s">
        <v>449</v>
      </c>
      <c r="R187" t="s">
        <v>136</v>
      </c>
      <c r="S187" t="s">
        <v>460</v>
      </c>
      <c r="T187" s="793">
        <f t="shared" si="21"/>
        <v>4</v>
      </c>
      <c r="U187" s="793">
        <f t="shared" si="22"/>
        <v>2025</v>
      </c>
      <c r="V187" s="793">
        <f t="shared" si="23"/>
        <v>3</v>
      </c>
      <c r="W187" s="802">
        <f>HLOOKUP(T187,'Feeder Count'!$B$1:$M$74,74,FALSE)</f>
        <v>49165</v>
      </c>
      <c r="X187" s="802">
        <f>VLOOKUP(ALL!B187,'Feeder Count'!$A$3:$M$73,(ALL!T187+1),FALSE)</f>
        <v>748</v>
      </c>
      <c r="Y187" s="793">
        <f t="shared" si="24"/>
        <v>1.3368983957219251E-3</v>
      </c>
      <c r="Z187" s="793">
        <f t="shared" si="25"/>
        <v>0.47005347593582891</v>
      </c>
      <c r="AA187" s="803">
        <f t="shared" si="26"/>
        <v>2.0339672531272246E-5</v>
      </c>
      <c r="AB187" s="803">
        <f t="shared" si="27"/>
        <v>7.1514288619953219E-3</v>
      </c>
    </row>
    <row r="188" spans="1:28" x14ac:dyDescent="0.25">
      <c r="A188">
        <v>120044380</v>
      </c>
      <c r="B188" t="s">
        <v>406</v>
      </c>
      <c r="C188" s="170">
        <v>45757</v>
      </c>
      <c r="D188" t="s">
        <v>104</v>
      </c>
      <c r="E188" s="818">
        <v>0.47222222222222227</v>
      </c>
      <c r="F188" s="818">
        <v>0.51388888888888895</v>
      </c>
      <c r="G188" s="88">
        <v>4.1666666666666664E-2</v>
      </c>
      <c r="H188">
        <v>1</v>
      </c>
      <c r="I188">
        <v>0</v>
      </c>
      <c r="J188">
        <v>60</v>
      </c>
      <c r="K188">
        <v>34</v>
      </c>
      <c r="L188">
        <v>2040</v>
      </c>
      <c r="M188" t="s">
        <v>453</v>
      </c>
      <c r="N188" t="s">
        <v>629</v>
      </c>
      <c r="O188" t="s">
        <v>225</v>
      </c>
      <c r="P188" t="s">
        <v>224</v>
      </c>
      <c r="Q188" t="s">
        <v>449</v>
      </c>
      <c r="R188" t="s">
        <v>167</v>
      </c>
      <c r="S188" t="s">
        <v>456</v>
      </c>
      <c r="T188" s="793">
        <f t="shared" si="21"/>
        <v>4</v>
      </c>
      <c r="U188" s="793">
        <f t="shared" si="22"/>
        <v>2025</v>
      </c>
      <c r="V188" s="793">
        <f t="shared" si="23"/>
        <v>5</v>
      </c>
      <c r="W188" s="802">
        <f>HLOOKUP(T188,'Feeder Count'!$B$1:$M$74,74,FALSE)</f>
        <v>49165</v>
      </c>
      <c r="X188" s="802">
        <f>VLOOKUP(ALL!B188,'Feeder Count'!$A$3:$M$73,(ALL!T188+1),FALSE)</f>
        <v>4066</v>
      </c>
      <c r="Y188" s="793">
        <f t="shared" si="24"/>
        <v>8.362026561731432E-3</v>
      </c>
      <c r="Z188" s="793">
        <f t="shared" si="25"/>
        <v>0.50172159370388592</v>
      </c>
      <c r="AA188" s="803">
        <f t="shared" si="26"/>
        <v>6.9154886606325643E-4</v>
      </c>
      <c r="AB188" s="803">
        <f t="shared" si="27"/>
        <v>4.1492931963795381E-2</v>
      </c>
    </row>
    <row r="189" spans="1:28" x14ac:dyDescent="0.25">
      <c r="A189">
        <v>120044382</v>
      </c>
      <c r="B189" t="s">
        <v>375</v>
      </c>
      <c r="C189" s="170">
        <v>45757</v>
      </c>
      <c r="D189" t="s">
        <v>104</v>
      </c>
      <c r="E189" s="818">
        <v>0.48918981481481483</v>
      </c>
      <c r="F189" s="818">
        <v>0.71908564814814813</v>
      </c>
      <c r="G189" s="88">
        <v>0.2298611111111111</v>
      </c>
      <c r="H189">
        <v>5</v>
      </c>
      <c r="I189">
        <v>31</v>
      </c>
      <c r="J189">
        <v>331.05</v>
      </c>
      <c r="K189">
        <v>1</v>
      </c>
      <c r="L189">
        <v>436.2</v>
      </c>
      <c r="M189"/>
      <c r="N189" t="s">
        <v>630</v>
      </c>
      <c r="O189" t="s">
        <v>237</v>
      </c>
      <c r="P189" t="s">
        <v>225</v>
      </c>
      <c r="Q189" t="s">
        <v>449</v>
      </c>
      <c r="R189" t="s">
        <v>167</v>
      </c>
      <c r="S189" t="s">
        <v>460</v>
      </c>
      <c r="T189" s="793">
        <f t="shared" si="21"/>
        <v>4</v>
      </c>
      <c r="U189" s="793">
        <f t="shared" si="22"/>
        <v>2025</v>
      </c>
      <c r="V189" s="793">
        <f t="shared" si="23"/>
        <v>5</v>
      </c>
      <c r="W189" s="802">
        <f>HLOOKUP(T189,'Feeder Count'!$B$1:$M$74,74,FALSE)</f>
        <v>49165</v>
      </c>
      <c r="X189" s="802">
        <f>VLOOKUP(ALL!B189,'Feeder Count'!$A$3:$M$73,(ALL!T189+1),FALSE)</f>
        <v>32</v>
      </c>
      <c r="Y189" s="793">
        <f t="shared" si="24"/>
        <v>3.125E-2</v>
      </c>
      <c r="Z189" s="793">
        <f t="shared" si="25"/>
        <v>13.63125</v>
      </c>
      <c r="AA189" s="803">
        <f t="shared" si="26"/>
        <v>2.0339672531272246E-5</v>
      </c>
      <c r="AB189" s="803">
        <f t="shared" si="27"/>
        <v>8.872165158140953E-3</v>
      </c>
    </row>
    <row r="190" spans="1:28" x14ac:dyDescent="0.25">
      <c r="A190">
        <v>120044641</v>
      </c>
      <c r="B190" t="s">
        <v>408</v>
      </c>
      <c r="C190" s="170">
        <v>45763</v>
      </c>
      <c r="D190" t="s">
        <v>104</v>
      </c>
      <c r="E190" s="818">
        <v>4.3055555555555562E-2</v>
      </c>
      <c r="F190" s="818">
        <v>0.16388888888888889</v>
      </c>
      <c r="G190" s="88">
        <v>0.12083333333333333</v>
      </c>
      <c r="H190">
        <v>2</v>
      </c>
      <c r="I190">
        <v>54</v>
      </c>
      <c r="J190">
        <v>174</v>
      </c>
      <c r="K190">
        <v>208</v>
      </c>
      <c r="L190">
        <v>36192</v>
      </c>
      <c r="M190" t="s">
        <v>463</v>
      </c>
      <c r="N190" t="s">
        <v>631</v>
      </c>
      <c r="O190" t="s">
        <v>238</v>
      </c>
      <c r="P190" t="s">
        <v>228</v>
      </c>
      <c r="Q190" t="s">
        <v>449</v>
      </c>
      <c r="R190" t="s">
        <v>136</v>
      </c>
      <c r="S190" t="s">
        <v>456</v>
      </c>
      <c r="T190" s="793">
        <f t="shared" si="21"/>
        <v>4</v>
      </c>
      <c r="U190" s="793">
        <f t="shared" si="22"/>
        <v>2025</v>
      </c>
      <c r="V190" s="793">
        <f t="shared" si="23"/>
        <v>4</v>
      </c>
      <c r="W190" s="802">
        <f>HLOOKUP(T190,'Feeder Count'!$B$1:$M$74,74,FALSE)</f>
        <v>49165</v>
      </c>
      <c r="X190" s="802">
        <f>VLOOKUP(ALL!B190,'Feeder Count'!$A$3:$M$73,(ALL!T190+1),FALSE)</f>
        <v>641</v>
      </c>
      <c r="Y190" s="793">
        <f t="shared" si="24"/>
        <v>0.32449297971918878</v>
      </c>
      <c r="Z190" s="793">
        <f t="shared" si="25"/>
        <v>56.461778471138842</v>
      </c>
      <c r="AA190" s="803">
        <f t="shared" si="26"/>
        <v>4.2306518865046269E-3</v>
      </c>
      <c r="AB190" s="803">
        <f t="shared" si="27"/>
        <v>0.73613342825180517</v>
      </c>
    </row>
    <row r="191" spans="1:28" x14ac:dyDescent="0.25">
      <c r="A191">
        <v>120044650</v>
      </c>
      <c r="B191" t="s">
        <v>414</v>
      </c>
      <c r="C191" s="170">
        <v>45763</v>
      </c>
      <c r="D191" t="s">
        <v>104</v>
      </c>
      <c r="E191" s="818">
        <v>0.4375</v>
      </c>
      <c r="F191" s="818">
        <v>0.75069444444444444</v>
      </c>
      <c r="G191" s="88">
        <v>0.31319444444444444</v>
      </c>
      <c r="H191">
        <v>7</v>
      </c>
      <c r="I191">
        <v>31</v>
      </c>
      <c r="J191">
        <v>451</v>
      </c>
      <c r="K191">
        <v>6</v>
      </c>
      <c r="L191">
        <v>2706</v>
      </c>
      <c r="M191"/>
      <c r="N191" t="s">
        <v>632</v>
      </c>
      <c r="O191" t="s">
        <v>238</v>
      </c>
      <c r="P191" t="s">
        <v>228</v>
      </c>
      <c r="Q191" t="s">
        <v>449</v>
      </c>
      <c r="R191" t="s">
        <v>136</v>
      </c>
      <c r="S191" t="s">
        <v>456</v>
      </c>
      <c r="T191" s="793">
        <f t="shared" si="21"/>
        <v>4</v>
      </c>
      <c r="U191" s="793">
        <f t="shared" si="22"/>
        <v>2025</v>
      </c>
      <c r="V191" s="793">
        <f t="shared" si="23"/>
        <v>4</v>
      </c>
      <c r="W191" s="802">
        <f>HLOOKUP(T191,'Feeder Count'!$B$1:$M$74,74,FALSE)</f>
        <v>49165</v>
      </c>
      <c r="X191" s="802">
        <f>VLOOKUP(ALL!B191,'Feeder Count'!$A$3:$M$73,(ALL!T191+1),FALSE)</f>
        <v>727</v>
      </c>
      <c r="Y191" s="793">
        <f t="shared" si="24"/>
        <v>8.253094910591471E-3</v>
      </c>
      <c r="Z191" s="793">
        <f t="shared" si="25"/>
        <v>3.7221458046767539</v>
      </c>
      <c r="AA191" s="803">
        <f t="shared" si="26"/>
        <v>1.2203803518763347E-4</v>
      </c>
      <c r="AB191" s="803">
        <f t="shared" si="27"/>
        <v>5.5039153869622701E-2</v>
      </c>
    </row>
    <row r="192" spans="1:28" x14ac:dyDescent="0.25">
      <c r="A192">
        <v>120044660</v>
      </c>
      <c r="B192" t="s">
        <v>385</v>
      </c>
      <c r="C192" s="170">
        <v>45763</v>
      </c>
      <c r="D192" t="s">
        <v>104</v>
      </c>
      <c r="E192" s="818">
        <v>0.48472222222222222</v>
      </c>
      <c r="F192" s="818">
        <v>0.52638888888888891</v>
      </c>
      <c r="G192" s="88">
        <v>4.1666666666666664E-2</v>
      </c>
      <c r="H192">
        <v>1</v>
      </c>
      <c r="I192">
        <v>0</v>
      </c>
      <c r="J192">
        <v>60</v>
      </c>
      <c r="K192">
        <v>45</v>
      </c>
      <c r="L192">
        <v>2700</v>
      </c>
      <c r="M192"/>
      <c r="N192" t="s">
        <v>633</v>
      </c>
      <c r="O192" t="s">
        <v>238</v>
      </c>
      <c r="P192" t="s">
        <v>228</v>
      </c>
      <c r="Q192" t="s">
        <v>449</v>
      </c>
      <c r="R192" t="s">
        <v>136</v>
      </c>
      <c r="S192" t="s">
        <v>460</v>
      </c>
      <c r="T192" s="793">
        <f t="shared" si="21"/>
        <v>4</v>
      </c>
      <c r="U192" s="793">
        <f t="shared" si="22"/>
        <v>2025</v>
      </c>
      <c r="V192" s="793">
        <f t="shared" si="23"/>
        <v>4</v>
      </c>
      <c r="W192" s="802">
        <f>HLOOKUP(T192,'Feeder Count'!$B$1:$M$74,74,FALSE)</f>
        <v>49165</v>
      </c>
      <c r="X192" s="802">
        <f>VLOOKUP(ALL!B192,'Feeder Count'!$A$3:$M$73,(ALL!T192+1),FALSE)</f>
        <v>1214</v>
      </c>
      <c r="Y192" s="793">
        <f t="shared" si="24"/>
        <v>3.7067545304777592E-2</v>
      </c>
      <c r="Z192" s="793">
        <f t="shared" si="25"/>
        <v>2.2240527182866558</v>
      </c>
      <c r="AA192" s="803">
        <f t="shared" si="26"/>
        <v>9.1528526390725114E-4</v>
      </c>
      <c r="AB192" s="803">
        <f t="shared" si="27"/>
        <v>5.4917115834435065E-2</v>
      </c>
    </row>
    <row r="193" spans="1:28" x14ac:dyDescent="0.25">
      <c r="A193">
        <v>120044663</v>
      </c>
      <c r="B193" t="s">
        <v>414</v>
      </c>
      <c r="C193" s="170">
        <v>45763</v>
      </c>
      <c r="D193" t="s">
        <v>104</v>
      </c>
      <c r="E193" s="818">
        <v>0.5180555555555556</v>
      </c>
      <c r="F193" s="818">
        <v>0.65625</v>
      </c>
      <c r="G193" s="88">
        <v>0.13819444444444443</v>
      </c>
      <c r="H193">
        <v>3</v>
      </c>
      <c r="I193">
        <v>19</v>
      </c>
      <c r="J193">
        <v>199</v>
      </c>
      <c r="K193">
        <v>2</v>
      </c>
      <c r="L193">
        <v>397.8</v>
      </c>
      <c r="M193"/>
      <c r="N193" t="s">
        <v>634</v>
      </c>
      <c r="O193" t="s">
        <v>238</v>
      </c>
      <c r="P193" t="s">
        <v>228</v>
      </c>
      <c r="Q193" t="s">
        <v>449</v>
      </c>
      <c r="R193" t="s">
        <v>136</v>
      </c>
      <c r="S193" t="s">
        <v>456</v>
      </c>
      <c r="T193" s="793">
        <f t="shared" si="21"/>
        <v>4</v>
      </c>
      <c r="U193" s="793">
        <f t="shared" si="22"/>
        <v>2025</v>
      </c>
      <c r="V193" s="793">
        <f t="shared" si="23"/>
        <v>4</v>
      </c>
      <c r="W193" s="802">
        <f>HLOOKUP(T193,'Feeder Count'!$B$1:$M$74,74,FALSE)</f>
        <v>49165</v>
      </c>
      <c r="X193" s="802">
        <f>VLOOKUP(ALL!B193,'Feeder Count'!$A$3:$M$73,(ALL!T193+1),FALSE)</f>
        <v>727</v>
      </c>
      <c r="Y193" s="793">
        <f t="shared" si="24"/>
        <v>2.751031636863824E-3</v>
      </c>
      <c r="Z193" s="793">
        <f t="shared" si="25"/>
        <v>0.54718019257221462</v>
      </c>
      <c r="AA193" s="803">
        <f t="shared" si="26"/>
        <v>4.0679345062544491E-5</v>
      </c>
      <c r="AB193" s="803">
        <f t="shared" si="27"/>
        <v>8.0911217329401007E-3</v>
      </c>
    </row>
    <row r="194" spans="1:28" x14ac:dyDescent="0.25">
      <c r="A194">
        <v>120044668</v>
      </c>
      <c r="B194" t="s">
        <v>385</v>
      </c>
      <c r="C194" s="170">
        <v>45763</v>
      </c>
      <c r="D194" t="s">
        <v>104</v>
      </c>
      <c r="E194" s="818">
        <v>0.55208333333333337</v>
      </c>
      <c r="F194" s="818">
        <v>0.60347222222222219</v>
      </c>
      <c r="G194" s="88">
        <v>5.1388888888888894E-2</v>
      </c>
      <c r="H194">
        <v>1</v>
      </c>
      <c r="I194">
        <v>14</v>
      </c>
      <c r="J194">
        <v>74</v>
      </c>
      <c r="K194">
        <v>2</v>
      </c>
      <c r="L194">
        <v>148.19999999999999</v>
      </c>
      <c r="M194"/>
      <c r="N194" t="s">
        <v>635</v>
      </c>
      <c r="O194" t="s">
        <v>238</v>
      </c>
      <c r="P194" t="s">
        <v>228</v>
      </c>
      <c r="Q194" t="s">
        <v>449</v>
      </c>
      <c r="R194" t="s">
        <v>136</v>
      </c>
      <c r="S194" t="s">
        <v>460</v>
      </c>
      <c r="T194" s="793">
        <f t="shared" si="21"/>
        <v>4</v>
      </c>
      <c r="U194" s="793">
        <f t="shared" si="22"/>
        <v>2025</v>
      </c>
      <c r="V194" s="793">
        <f t="shared" si="23"/>
        <v>4</v>
      </c>
      <c r="W194" s="802">
        <f>HLOOKUP(T194,'Feeder Count'!$B$1:$M$74,74,FALSE)</f>
        <v>49165</v>
      </c>
      <c r="X194" s="802">
        <f>VLOOKUP(ALL!B194,'Feeder Count'!$A$3:$M$73,(ALL!T194+1),FALSE)</f>
        <v>1214</v>
      </c>
      <c r="Y194" s="793">
        <f t="shared" si="24"/>
        <v>1.6474464579901153E-3</v>
      </c>
      <c r="Z194" s="793">
        <f t="shared" si="25"/>
        <v>0.12207578253706754</v>
      </c>
      <c r="AA194" s="803">
        <f t="shared" si="26"/>
        <v>4.0679345062544491E-5</v>
      </c>
      <c r="AB194" s="803">
        <f t="shared" si="27"/>
        <v>3.0143394691345467E-3</v>
      </c>
    </row>
    <row r="195" spans="1:28" x14ac:dyDescent="0.25">
      <c r="A195">
        <v>120045544</v>
      </c>
      <c r="B195" t="s">
        <v>394</v>
      </c>
      <c r="C195" s="170">
        <v>45768</v>
      </c>
      <c r="D195" t="s">
        <v>104</v>
      </c>
      <c r="E195" s="818">
        <v>0.49023148148148149</v>
      </c>
      <c r="F195" s="818">
        <v>0.53325231481481483</v>
      </c>
      <c r="G195" s="88">
        <v>4.2361111111111106E-2</v>
      </c>
      <c r="H195">
        <v>1</v>
      </c>
      <c r="I195">
        <v>1</v>
      </c>
      <c r="J195">
        <v>61.97</v>
      </c>
      <c r="K195">
        <v>3</v>
      </c>
      <c r="L195">
        <v>186</v>
      </c>
      <c r="M195"/>
      <c r="N195" t="s">
        <v>636</v>
      </c>
      <c r="O195" t="s">
        <v>237</v>
      </c>
      <c r="P195" t="s">
        <v>225</v>
      </c>
      <c r="Q195" t="s">
        <v>449</v>
      </c>
      <c r="R195" t="s">
        <v>167</v>
      </c>
      <c r="S195" t="s">
        <v>460</v>
      </c>
      <c r="T195" s="793">
        <f t="shared" si="21"/>
        <v>4</v>
      </c>
      <c r="U195" s="793">
        <f t="shared" si="22"/>
        <v>2025</v>
      </c>
      <c r="V195" s="793">
        <f t="shared" si="23"/>
        <v>2</v>
      </c>
      <c r="W195" s="802">
        <f>HLOOKUP(T195,'Feeder Count'!$B$1:$M$74,74,FALSE)</f>
        <v>49165</v>
      </c>
      <c r="X195" s="802">
        <f>VLOOKUP(ALL!B195,'Feeder Count'!$A$3:$M$73,(ALL!T195+1),FALSE)</f>
        <v>4479</v>
      </c>
      <c r="Y195" s="793">
        <f t="shared" si="24"/>
        <v>6.6979236436704619E-4</v>
      </c>
      <c r="Z195" s="793">
        <f t="shared" si="25"/>
        <v>4.1527126590756865E-2</v>
      </c>
      <c r="AA195" s="803">
        <f t="shared" si="26"/>
        <v>6.1019017593816737E-5</v>
      </c>
      <c r="AB195" s="803">
        <f t="shared" si="27"/>
        <v>3.7831790908166379E-3</v>
      </c>
    </row>
    <row r="196" spans="1:28" x14ac:dyDescent="0.25">
      <c r="A196">
        <v>120045755</v>
      </c>
      <c r="B196" t="s">
        <v>397</v>
      </c>
      <c r="C196" s="170">
        <v>45771</v>
      </c>
      <c r="D196" t="s">
        <v>104</v>
      </c>
      <c r="E196" s="818">
        <v>0.22686342592592593</v>
      </c>
      <c r="F196" s="818">
        <v>0.24909722222222222</v>
      </c>
      <c r="G196" s="88">
        <v>2.2222222222222223E-2</v>
      </c>
      <c r="H196">
        <v>0</v>
      </c>
      <c r="I196">
        <v>32</v>
      </c>
      <c r="J196">
        <v>32.03</v>
      </c>
      <c r="K196">
        <v>4</v>
      </c>
      <c r="L196">
        <v>127.8</v>
      </c>
      <c r="M196"/>
      <c r="N196" t="s">
        <v>637</v>
      </c>
      <c r="O196" t="s">
        <v>238</v>
      </c>
      <c r="P196" t="s">
        <v>228</v>
      </c>
      <c r="Q196" t="s">
        <v>449</v>
      </c>
      <c r="R196" t="s">
        <v>136</v>
      </c>
      <c r="S196" t="s">
        <v>460</v>
      </c>
      <c r="T196" s="793">
        <f t="shared" si="21"/>
        <v>4</v>
      </c>
      <c r="U196" s="793">
        <f t="shared" si="22"/>
        <v>2025</v>
      </c>
      <c r="V196" s="793">
        <f t="shared" si="23"/>
        <v>5</v>
      </c>
      <c r="W196" s="802">
        <f>HLOOKUP(T196,'Feeder Count'!$B$1:$M$74,74,FALSE)</f>
        <v>49165</v>
      </c>
      <c r="X196" s="802">
        <f>VLOOKUP(ALL!B196,'Feeder Count'!$A$3:$M$73,(ALL!T196+1),FALSE)</f>
        <v>80</v>
      </c>
      <c r="Y196" s="793">
        <f t="shared" si="24"/>
        <v>0.05</v>
      </c>
      <c r="Z196" s="793">
        <f t="shared" si="25"/>
        <v>1.5974999999999999</v>
      </c>
      <c r="AA196" s="803">
        <f t="shared" si="26"/>
        <v>8.1358690125088982E-5</v>
      </c>
      <c r="AB196" s="803">
        <f t="shared" si="27"/>
        <v>2.599410149496593E-3</v>
      </c>
    </row>
    <row r="197" spans="1:28" x14ac:dyDescent="0.25">
      <c r="A197">
        <v>120045766</v>
      </c>
      <c r="B197" t="s">
        <v>394</v>
      </c>
      <c r="C197" s="170">
        <v>45771</v>
      </c>
      <c r="D197" t="s">
        <v>104</v>
      </c>
      <c r="E197" s="818">
        <v>0.45833333333333331</v>
      </c>
      <c r="F197" s="818">
        <v>0.57777777777777783</v>
      </c>
      <c r="G197" s="88">
        <v>0.11944444444444445</v>
      </c>
      <c r="H197">
        <v>2</v>
      </c>
      <c r="I197">
        <v>52</v>
      </c>
      <c r="J197">
        <v>172</v>
      </c>
      <c r="K197">
        <v>10</v>
      </c>
      <c r="L197">
        <v>1720.2</v>
      </c>
      <c r="M197"/>
      <c r="N197" t="s">
        <v>638</v>
      </c>
      <c r="O197" t="s">
        <v>238</v>
      </c>
      <c r="P197" t="s">
        <v>228</v>
      </c>
      <c r="Q197" t="s">
        <v>449</v>
      </c>
      <c r="R197" t="s">
        <v>136</v>
      </c>
      <c r="S197" t="s">
        <v>460</v>
      </c>
      <c r="T197" s="793">
        <f t="shared" si="21"/>
        <v>4</v>
      </c>
      <c r="U197" s="793">
        <f t="shared" si="22"/>
        <v>2025</v>
      </c>
      <c r="V197" s="793">
        <f t="shared" si="23"/>
        <v>5</v>
      </c>
      <c r="W197" s="802">
        <f>HLOOKUP(T197,'Feeder Count'!$B$1:$M$74,74,FALSE)</f>
        <v>49165</v>
      </c>
      <c r="X197" s="802">
        <f>VLOOKUP(ALL!B197,'Feeder Count'!$A$3:$M$73,(ALL!T197+1),FALSE)</f>
        <v>4479</v>
      </c>
      <c r="Y197" s="793">
        <f t="shared" si="24"/>
        <v>2.2326412145568207E-3</v>
      </c>
      <c r="Z197" s="793">
        <f t="shared" si="25"/>
        <v>0.38405894172806432</v>
      </c>
      <c r="AA197" s="803">
        <f t="shared" si="26"/>
        <v>2.0339672531272246E-4</v>
      </c>
      <c r="AB197" s="803">
        <f t="shared" si="27"/>
        <v>3.4988304688294516E-2</v>
      </c>
    </row>
    <row r="198" spans="1:28" x14ac:dyDescent="0.25">
      <c r="A198">
        <v>120045836</v>
      </c>
      <c r="B198" t="s">
        <v>394</v>
      </c>
      <c r="C198" s="170">
        <v>45772</v>
      </c>
      <c r="D198" t="s">
        <v>104</v>
      </c>
      <c r="E198" s="818">
        <v>0.65972222222222221</v>
      </c>
      <c r="F198" s="818">
        <v>0.71180555555555547</v>
      </c>
      <c r="G198" s="88">
        <v>5.2083333333333336E-2</v>
      </c>
      <c r="H198">
        <v>1</v>
      </c>
      <c r="I198">
        <v>15</v>
      </c>
      <c r="J198">
        <v>75</v>
      </c>
      <c r="K198">
        <v>7</v>
      </c>
      <c r="L198">
        <v>525</v>
      </c>
      <c r="M198"/>
      <c r="N198" t="s">
        <v>639</v>
      </c>
      <c r="O198" t="s">
        <v>238</v>
      </c>
      <c r="P198" t="s">
        <v>228</v>
      </c>
      <c r="Q198" t="s">
        <v>449</v>
      </c>
      <c r="R198" t="s">
        <v>136</v>
      </c>
      <c r="S198" t="s">
        <v>460</v>
      </c>
      <c r="T198" s="793">
        <f t="shared" si="21"/>
        <v>4</v>
      </c>
      <c r="U198" s="793">
        <f t="shared" si="22"/>
        <v>2025</v>
      </c>
      <c r="V198" s="793">
        <f t="shared" si="23"/>
        <v>6</v>
      </c>
      <c r="W198" s="802">
        <f>HLOOKUP(T198,'Feeder Count'!$B$1:$M$74,74,FALSE)</f>
        <v>49165</v>
      </c>
      <c r="X198" s="802">
        <f>VLOOKUP(ALL!B198,'Feeder Count'!$A$3:$M$73,(ALL!T198+1),FALSE)</f>
        <v>4479</v>
      </c>
      <c r="Y198" s="793">
        <f t="shared" si="24"/>
        <v>1.5628488501897744E-3</v>
      </c>
      <c r="Z198" s="793">
        <f t="shared" si="25"/>
        <v>0.11721366376423309</v>
      </c>
      <c r="AA198" s="803">
        <f t="shared" si="26"/>
        <v>1.4237770771890573E-4</v>
      </c>
      <c r="AB198" s="803">
        <f t="shared" si="27"/>
        <v>1.0678328078917929E-2</v>
      </c>
    </row>
    <row r="199" spans="1:28" x14ac:dyDescent="0.25">
      <c r="A199">
        <v>120045837</v>
      </c>
      <c r="B199" t="s">
        <v>406</v>
      </c>
      <c r="C199" s="170">
        <v>45772</v>
      </c>
      <c r="D199" t="s">
        <v>104</v>
      </c>
      <c r="E199" s="818">
        <v>0.67524305555555564</v>
      </c>
      <c r="F199" s="818">
        <v>0.70741898148148152</v>
      </c>
      <c r="G199" s="88">
        <v>3.1944444444444449E-2</v>
      </c>
      <c r="H199">
        <v>0</v>
      </c>
      <c r="I199">
        <v>46</v>
      </c>
      <c r="J199">
        <v>46.35</v>
      </c>
      <c r="K199">
        <v>1</v>
      </c>
      <c r="L199">
        <v>46.2</v>
      </c>
      <c r="M199" t="s">
        <v>453</v>
      </c>
      <c r="N199" t="s">
        <v>640</v>
      </c>
      <c r="O199" t="s">
        <v>224</v>
      </c>
      <c r="P199"/>
      <c r="Q199" t="s">
        <v>449</v>
      </c>
      <c r="R199" t="s">
        <v>167</v>
      </c>
      <c r="S199" t="s">
        <v>456</v>
      </c>
      <c r="T199" s="793">
        <f t="shared" si="21"/>
        <v>4</v>
      </c>
      <c r="U199" s="793">
        <f t="shared" si="22"/>
        <v>2025</v>
      </c>
      <c r="V199" s="793">
        <f t="shared" si="23"/>
        <v>6</v>
      </c>
      <c r="W199" s="802">
        <f>HLOOKUP(T199,'Feeder Count'!$B$1:$M$74,74,FALSE)</f>
        <v>49165</v>
      </c>
      <c r="X199" s="802">
        <f>VLOOKUP(ALL!B199,'Feeder Count'!$A$3:$M$73,(ALL!T199+1),FALSE)</f>
        <v>4066</v>
      </c>
      <c r="Y199" s="793">
        <f t="shared" si="24"/>
        <v>2.4594195769798326E-4</v>
      </c>
      <c r="Z199" s="793">
        <f t="shared" si="25"/>
        <v>1.1362518445646829E-2</v>
      </c>
      <c r="AA199" s="803">
        <f t="shared" si="26"/>
        <v>2.0339672531272246E-5</v>
      </c>
      <c r="AB199" s="803">
        <f t="shared" si="27"/>
        <v>9.3969287094477789E-4</v>
      </c>
    </row>
    <row r="200" spans="1:28" x14ac:dyDescent="0.25">
      <c r="A200">
        <v>120048520</v>
      </c>
      <c r="B200" t="s">
        <v>385</v>
      </c>
      <c r="C200" s="170">
        <v>45777</v>
      </c>
      <c r="D200" t="s">
        <v>104</v>
      </c>
      <c r="E200" s="818">
        <v>0.28888888888888892</v>
      </c>
      <c r="F200"/>
      <c r="G200" s="88">
        <v>0</v>
      </c>
      <c r="H200"/>
      <c r="I200"/>
      <c r="J200">
        <v>145.22999999999999</v>
      </c>
      <c r="K200">
        <v>0</v>
      </c>
      <c r="L200">
        <v>0</v>
      </c>
      <c r="M200"/>
      <c r="N200" t="s">
        <v>641</v>
      </c>
      <c r="O200" t="s">
        <v>238</v>
      </c>
      <c r="P200" t="s">
        <v>228</v>
      </c>
      <c r="Q200" t="s">
        <v>449</v>
      </c>
      <c r="R200" t="s">
        <v>136</v>
      </c>
      <c r="S200" t="s">
        <v>460</v>
      </c>
      <c r="T200" s="793">
        <f t="shared" si="21"/>
        <v>4</v>
      </c>
      <c r="U200" s="793">
        <f t="shared" si="22"/>
        <v>2025</v>
      </c>
      <c r="V200" s="793">
        <f t="shared" si="23"/>
        <v>4</v>
      </c>
      <c r="W200" s="802">
        <f>HLOOKUP(T200,'Feeder Count'!$B$1:$M$74,74,FALSE)</f>
        <v>49165</v>
      </c>
      <c r="X200" s="802">
        <f>VLOOKUP(ALL!B200,'Feeder Count'!$A$3:$M$73,(ALL!T200+1),FALSE)</f>
        <v>1214</v>
      </c>
      <c r="Y200" s="793">
        <f t="shared" si="24"/>
        <v>0</v>
      </c>
      <c r="Z200" s="793">
        <f t="shared" si="25"/>
        <v>0</v>
      </c>
      <c r="AA200" s="803">
        <f t="shared" si="26"/>
        <v>0</v>
      </c>
      <c r="AB200" s="803">
        <f t="shared" si="27"/>
        <v>0</v>
      </c>
    </row>
    <row r="201" spans="1:28" x14ac:dyDescent="0.25">
      <c r="A201">
        <v>120048681</v>
      </c>
      <c r="B201" t="s">
        <v>394</v>
      </c>
      <c r="C201" s="170">
        <v>45777</v>
      </c>
      <c r="D201" t="s">
        <v>104</v>
      </c>
      <c r="E201" s="818">
        <v>0.51527777777777783</v>
      </c>
      <c r="F201" s="818">
        <v>0.59166666666666667</v>
      </c>
      <c r="G201" s="88">
        <v>7.6388888888888895E-2</v>
      </c>
      <c r="H201">
        <v>1</v>
      </c>
      <c r="I201">
        <v>50</v>
      </c>
      <c r="J201">
        <v>110</v>
      </c>
      <c r="K201">
        <v>13</v>
      </c>
      <c r="L201">
        <v>1429.8</v>
      </c>
      <c r="M201"/>
      <c r="N201" t="s">
        <v>642</v>
      </c>
      <c r="O201" t="s">
        <v>238</v>
      </c>
      <c r="P201" t="s">
        <v>228</v>
      </c>
      <c r="Q201" t="s">
        <v>449</v>
      </c>
      <c r="R201" t="s">
        <v>136</v>
      </c>
      <c r="S201" t="s">
        <v>460</v>
      </c>
      <c r="T201" s="793">
        <f t="shared" si="21"/>
        <v>4</v>
      </c>
      <c r="U201" s="793">
        <f t="shared" si="22"/>
        <v>2025</v>
      </c>
      <c r="V201" s="793">
        <f t="shared" si="23"/>
        <v>4</v>
      </c>
      <c r="W201" s="802">
        <f>HLOOKUP(T201,'Feeder Count'!$B$1:$M$74,74,FALSE)</f>
        <v>49165</v>
      </c>
      <c r="X201" s="802">
        <f>VLOOKUP(ALL!B201,'Feeder Count'!$A$3:$M$73,(ALL!T201+1),FALSE)</f>
        <v>4479</v>
      </c>
      <c r="Y201" s="793">
        <f t="shared" si="24"/>
        <v>2.902433578923867E-3</v>
      </c>
      <c r="Z201" s="793">
        <f t="shared" si="25"/>
        <v>0.31922304085733422</v>
      </c>
      <c r="AA201" s="803">
        <f t="shared" si="26"/>
        <v>2.6441574290653918E-4</v>
      </c>
      <c r="AB201" s="803">
        <f t="shared" si="27"/>
        <v>2.9081663785213058E-2</v>
      </c>
    </row>
    <row r="202" spans="1:28" x14ac:dyDescent="0.25">
      <c r="A202">
        <v>120048749</v>
      </c>
      <c r="B202" t="s">
        <v>394</v>
      </c>
      <c r="C202" s="170">
        <v>45777</v>
      </c>
      <c r="D202" t="s">
        <v>104</v>
      </c>
      <c r="E202" s="818">
        <v>0.61527777777777781</v>
      </c>
      <c r="F202" s="818">
        <v>0.70416666666666661</v>
      </c>
      <c r="G202" s="88">
        <v>8.8888888888888892E-2</v>
      </c>
      <c r="H202">
        <v>2</v>
      </c>
      <c r="I202">
        <v>8</v>
      </c>
      <c r="J202">
        <v>128</v>
      </c>
      <c r="K202">
        <v>6</v>
      </c>
      <c r="L202">
        <v>768</v>
      </c>
      <c r="M202"/>
      <c r="N202" t="s">
        <v>643</v>
      </c>
      <c r="O202" t="s">
        <v>238</v>
      </c>
      <c r="P202" t="s">
        <v>228</v>
      </c>
      <c r="Q202" t="s">
        <v>449</v>
      </c>
      <c r="R202" t="s">
        <v>136</v>
      </c>
      <c r="S202" t="s">
        <v>460</v>
      </c>
      <c r="T202" s="793">
        <f t="shared" si="21"/>
        <v>4</v>
      </c>
      <c r="U202" s="793">
        <f t="shared" si="22"/>
        <v>2025</v>
      </c>
      <c r="V202" s="793">
        <f t="shared" si="23"/>
        <v>4</v>
      </c>
      <c r="W202" s="802">
        <f>HLOOKUP(T202,'Feeder Count'!$B$1:$M$74,74,FALSE)</f>
        <v>49165</v>
      </c>
      <c r="X202" s="802">
        <f>VLOOKUP(ALL!B202,'Feeder Count'!$A$3:$M$73,(ALL!T202+1),FALSE)</f>
        <v>4479</v>
      </c>
      <c r="Y202" s="793">
        <f t="shared" si="24"/>
        <v>1.3395847287340924E-3</v>
      </c>
      <c r="Z202" s="793">
        <f t="shared" si="25"/>
        <v>0.17146684527796383</v>
      </c>
      <c r="AA202" s="803">
        <f t="shared" si="26"/>
        <v>1.2203803518763347E-4</v>
      </c>
      <c r="AB202" s="803">
        <f t="shared" si="27"/>
        <v>1.5620868504017085E-2</v>
      </c>
    </row>
    <row r="203" spans="1:28" x14ac:dyDescent="0.25">
      <c r="A203">
        <v>121000267</v>
      </c>
      <c r="B203" t="s">
        <v>375</v>
      </c>
      <c r="C203" s="170">
        <v>45758</v>
      </c>
      <c r="D203" t="s">
        <v>104</v>
      </c>
      <c r="E203" s="818">
        <v>0.19930555555555554</v>
      </c>
      <c r="F203" s="818">
        <v>0.22949074074074075</v>
      </c>
      <c r="G203" s="88">
        <v>2.9861111111111113E-2</v>
      </c>
      <c r="H203">
        <v>0</v>
      </c>
      <c r="I203">
        <v>43</v>
      </c>
      <c r="J203">
        <v>43.47</v>
      </c>
      <c r="K203">
        <v>32</v>
      </c>
      <c r="L203">
        <v>1375.8</v>
      </c>
      <c r="M203" t="s">
        <v>490</v>
      </c>
      <c r="N203" t="s">
        <v>644</v>
      </c>
      <c r="O203" t="s">
        <v>237</v>
      </c>
      <c r="P203" t="s">
        <v>479</v>
      </c>
      <c r="Q203" t="s">
        <v>449</v>
      </c>
      <c r="R203" t="s">
        <v>167</v>
      </c>
      <c r="S203" t="s">
        <v>460</v>
      </c>
      <c r="T203" s="793">
        <f t="shared" si="21"/>
        <v>4</v>
      </c>
      <c r="U203" s="793">
        <f t="shared" si="22"/>
        <v>2025</v>
      </c>
      <c r="V203" s="793">
        <f t="shared" si="23"/>
        <v>6</v>
      </c>
      <c r="W203" s="802">
        <f>HLOOKUP(T203,'Feeder Count'!$B$1:$M$74,74,FALSE)</f>
        <v>49165</v>
      </c>
      <c r="X203" s="802">
        <f>VLOOKUP(ALL!B203,'Feeder Count'!$A$3:$M$73,(ALL!T203+1),FALSE)</f>
        <v>32</v>
      </c>
      <c r="Y203" s="793">
        <f t="shared" si="24"/>
        <v>1</v>
      </c>
      <c r="Z203" s="793">
        <f t="shared" si="25"/>
        <v>42.993749999999999</v>
      </c>
      <c r="AA203" s="803">
        <f t="shared" si="26"/>
        <v>6.5086952100071186E-4</v>
      </c>
      <c r="AB203" s="803">
        <f t="shared" si="27"/>
        <v>2.7983321468524357E-2</v>
      </c>
    </row>
    <row r="204" spans="1:28" x14ac:dyDescent="0.25">
      <c r="A204">
        <v>231069733</v>
      </c>
      <c r="B204" t="s">
        <v>406</v>
      </c>
      <c r="C204" s="170">
        <v>45750</v>
      </c>
      <c r="D204" t="s">
        <v>104</v>
      </c>
      <c r="E204" s="818">
        <v>0.12152777777777778</v>
      </c>
      <c r="F204" s="818">
        <v>0.28125</v>
      </c>
      <c r="G204" s="88">
        <v>0.15972222222222224</v>
      </c>
      <c r="H204">
        <v>3</v>
      </c>
      <c r="I204">
        <v>50</v>
      </c>
      <c r="J204">
        <v>230</v>
      </c>
      <c r="K204">
        <v>5</v>
      </c>
      <c r="L204">
        <v>1150.2</v>
      </c>
      <c r="M204"/>
      <c r="N204" t="s">
        <v>645</v>
      </c>
      <c r="O204" t="s">
        <v>238</v>
      </c>
      <c r="P204" t="s">
        <v>228</v>
      </c>
      <c r="Q204" t="s">
        <v>449</v>
      </c>
      <c r="R204" t="s">
        <v>136</v>
      </c>
      <c r="S204" t="s">
        <v>456</v>
      </c>
      <c r="T204" s="793">
        <f t="shared" ref="T204:T267" si="28">MONTH(C204)</f>
        <v>4</v>
      </c>
      <c r="U204" s="793">
        <f t="shared" ref="U204:U267" si="29">YEAR(C204)</f>
        <v>2025</v>
      </c>
      <c r="V204" s="793">
        <f t="shared" ref="V204:V267" si="30">WEEKDAY(C204)</f>
        <v>5</v>
      </c>
      <c r="W204" s="802">
        <f>HLOOKUP(T204,'Feeder Count'!$B$1:$M$74,74,FALSE)</f>
        <v>49165</v>
      </c>
      <c r="X204" s="802">
        <f>VLOOKUP(ALL!B204,'Feeder Count'!$A$3:$M$73,(ALL!T204+1),FALSE)</f>
        <v>4066</v>
      </c>
      <c r="Y204" s="793">
        <f t="shared" ref="Y204:Y267" si="31">K204/X204</f>
        <v>1.2297097884899164E-3</v>
      </c>
      <c r="Z204" s="793">
        <f t="shared" ref="Z204:Z267" si="32">L204/X204</f>
        <v>0.28288243974422039</v>
      </c>
      <c r="AA204" s="803">
        <f t="shared" ref="AA204:AA267" si="33">K204/W204</f>
        <v>1.0169836265636123E-4</v>
      </c>
      <c r="AB204" s="803">
        <f t="shared" ref="AB204:AB267" si="34">L204/W204</f>
        <v>2.3394691345469339E-2</v>
      </c>
    </row>
    <row r="205" spans="1:28" x14ac:dyDescent="0.25">
      <c r="A205">
        <v>231070139</v>
      </c>
      <c r="B205" t="s">
        <v>413</v>
      </c>
      <c r="C205" s="170">
        <v>45752</v>
      </c>
      <c r="D205" t="s">
        <v>104</v>
      </c>
      <c r="E205" s="818">
        <v>0.54166666666666663</v>
      </c>
      <c r="F205" s="818">
        <v>0.58333333333333337</v>
      </c>
      <c r="G205" s="88">
        <v>4.1666666666666664E-2</v>
      </c>
      <c r="H205">
        <v>1</v>
      </c>
      <c r="I205">
        <v>0</v>
      </c>
      <c r="J205">
        <v>60</v>
      </c>
      <c r="K205">
        <v>20</v>
      </c>
      <c r="L205">
        <v>1200</v>
      </c>
      <c r="M205"/>
      <c r="N205" t="s">
        <v>646</v>
      </c>
      <c r="O205" t="s">
        <v>238</v>
      </c>
      <c r="P205" t="s">
        <v>228</v>
      </c>
      <c r="Q205" t="s">
        <v>449</v>
      </c>
      <c r="R205" t="s">
        <v>136</v>
      </c>
      <c r="S205" t="s">
        <v>456</v>
      </c>
      <c r="T205" s="793">
        <f t="shared" si="28"/>
        <v>4</v>
      </c>
      <c r="U205" s="793">
        <f t="shared" si="29"/>
        <v>2025</v>
      </c>
      <c r="V205" s="793">
        <f t="shared" si="30"/>
        <v>7</v>
      </c>
      <c r="W205" s="802">
        <f>HLOOKUP(T205,'Feeder Count'!$B$1:$M$74,74,FALSE)</f>
        <v>49165</v>
      </c>
      <c r="X205" s="802">
        <f>VLOOKUP(ALL!B205,'Feeder Count'!$A$3:$M$73,(ALL!T205+1),FALSE)</f>
        <v>2316</v>
      </c>
      <c r="Y205" s="793">
        <f t="shared" si="31"/>
        <v>8.6355785837651123E-3</v>
      </c>
      <c r="Z205" s="793">
        <f t="shared" si="32"/>
        <v>0.51813471502590669</v>
      </c>
      <c r="AA205" s="803">
        <f t="shared" si="33"/>
        <v>4.0679345062544491E-4</v>
      </c>
      <c r="AB205" s="803">
        <f t="shared" si="34"/>
        <v>2.4407607037526695E-2</v>
      </c>
    </row>
    <row r="206" spans="1:28" x14ac:dyDescent="0.25">
      <c r="A206">
        <v>231070396</v>
      </c>
      <c r="B206" t="s">
        <v>414</v>
      </c>
      <c r="C206" s="170">
        <v>45754</v>
      </c>
      <c r="D206" t="s">
        <v>104</v>
      </c>
      <c r="E206" s="818">
        <v>0.58958333333333335</v>
      </c>
      <c r="F206" s="818">
        <v>0.73958333333333337</v>
      </c>
      <c r="G206" s="88">
        <v>0.15</v>
      </c>
      <c r="H206">
        <v>3</v>
      </c>
      <c r="I206">
        <v>36</v>
      </c>
      <c r="J206">
        <v>216</v>
      </c>
      <c r="K206">
        <v>2</v>
      </c>
      <c r="L206">
        <v>432</v>
      </c>
      <c r="M206"/>
      <c r="N206" t="s">
        <v>647</v>
      </c>
      <c r="O206" t="s">
        <v>238</v>
      </c>
      <c r="P206" t="s">
        <v>228</v>
      </c>
      <c r="Q206" t="s">
        <v>449</v>
      </c>
      <c r="R206" t="s">
        <v>136</v>
      </c>
      <c r="S206" t="s">
        <v>456</v>
      </c>
      <c r="T206" s="793">
        <f t="shared" si="28"/>
        <v>4</v>
      </c>
      <c r="U206" s="793">
        <f t="shared" si="29"/>
        <v>2025</v>
      </c>
      <c r="V206" s="793">
        <f t="shared" si="30"/>
        <v>2</v>
      </c>
      <c r="W206" s="802">
        <f>HLOOKUP(T206,'Feeder Count'!$B$1:$M$74,74,FALSE)</f>
        <v>49165</v>
      </c>
      <c r="X206" s="802">
        <f>VLOOKUP(ALL!B206,'Feeder Count'!$A$3:$M$73,(ALL!T206+1),FALSE)</f>
        <v>727</v>
      </c>
      <c r="Y206" s="793">
        <f t="shared" si="31"/>
        <v>2.751031636863824E-3</v>
      </c>
      <c r="Z206" s="793">
        <f t="shared" si="32"/>
        <v>0.59422283356258598</v>
      </c>
      <c r="AA206" s="803">
        <f t="shared" si="33"/>
        <v>4.0679345062544491E-5</v>
      </c>
      <c r="AB206" s="803">
        <f t="shared" si="34"/>
        <v>8.7867385335096103E-3</v>
      </c>
    </row>
    <row r="207" spans="1:28" x14ac:dyDescent="0.25">
      <c r="A207">
        <v>231070467</v>
      </c>
      <c r="B207" t="s">
        <v>414</v>
      </c>
      <c r="C207" s="170">
        <v>45755</v>
      </c>
      <c r="D207" t="s">
        <v>104</v>
      </c>
      <c r="E207" s="818">
        <v>0.45347222222222222</v>
      </c>
      <c r="F207" s="818">
        <v>0.74305555555555547</v>
      </c>
      <c r="G207" s="88">
        <v>0.28958333333333336</v>
      </c>
      <c r="H207">
        <v>6</v>
      </c>
      <c r="I207">
        <v>57</v>
      </c>
      <c r="J207">
        <v>417</v>
      </c>
      <c r="K207">
        <v>2</v>
      </c>
      <c r="L207">
        <v>834</v>
      </c>
      <c r="M207"/>
      <c r="N207" t="s">
        <v>648</v>
      </c>
      <c r="O207" t="s">
        <v>238</v>
      </c>
      <c r="P207" t="s">
        <v>228</v>
      </c>
      <c r="Q207" t="s">
        <v>449</v>
      </c>
      <c r="R207" t="s">
        <v>136</v>
      </c>
      <c r="S207" t="s">
        <v>456</v>
      </c>
      <c r="T207" s="793">
        <f t="shared" si="28"/>
        <v>4</v>
      </c>
      <c r="U207" s="793">
        <f t="shared" si="29"/>
        <v>2025</v>
      </c>
      <c r="V207" s="793">
        <f t="shared" si="30"/>
        <v>3</v>
      </c>
      <c r="W207" s="802">
        <f>HLOOKUP(T207,'Feeder Count'!$B$1:$M$74,74,FALSE)</f>
        <v>49165</v>
      </c>
      <c r="X207" s="802">
        <f>VLOOKUP(ALL!B207,'Feeder Count'!$A$3:$M$73,(ALL!T207+1),FALSE)</f>
        <v>727</v>
      </c>
      <c r="Y207" s="793">
        <f t="shared" si="31"/>
        <v>2.751031636863824E-3</v>
      </c>
      <c r="Z207" s="793">
        <f t="shared" si="32"/>
        <v>1.1471801925722145</v>
      </c>
      <c r="AA207" s="803">
        <f t="shared" si="33"/>
        <v>4.0679345062544491E-5</v>
      </c>
      <c r="AB207" s="803">
        <f t="shared" si="34"/>
        <v>1.6963286891081054E-2</v>
      </c>
    </row>
    <row r="208" spans="1:28" x14ac:dyDescent="0.25">
      <c r="A208">
        <v>231070480</v>
      </c>
      <c r="B208" t="s">
        <v>403</v>
      </c>
      <c r="C208" s="170">
        <v>45755</v>
      </c>
      <c r="D208" t="s">
        <v>104</v>
      </c>
      <c r="E208" s="818">
        <v>0.49444444444444446</v>
      </c>
      <c r="F208" s="818">
        <v>0.59375</v>
      </c>
      <c r="G208" s="88">
        <v>9.930555555555555E-2</v>
      </c>
      <c r="H208">
        <v>2</v>
      </c>
      <c r="I208">
        <v>23</v>
      </c>
      <c r="J208">
        <v>143</v>
      </c>
      <c r="K208">
        <v>15</v>
      </c>
      <c r="L208">
        <v>2145</v>
      </c>
      <c r="M208" t="s">
        <v>453</v>
      </c>
      <c r="N208" t="s">
        <v>649</v>
      </c>
      <c r="O208" t="s">
        <v>238</v>
      </c>
      <c r="P208" t="s">
        <v>228</v>
      </c>
      <c r="Q208" t="s">
        <v>449</v>
      </c>
      <c r="R208" t="s">
        <v>136</v>
      </c>
      <c r="S208" t="s">
        <v>456</v>
      </c>
      <c r="T208" s="793">
        <f t="shared" si="28"/>
        <v>4</v>
      </c>
      <c r="U208" s="793">
        <f t="shared" si="29"/>
        <v>2025</v>
      </c>
      <c r="V208" s="793">
        <f t="shared" si="30"/>
        <v>3</v>
      </c>
      <c r="W208" s="802">
        <f>HLOOKUP(T208,'Feeder Count'!$B$1:$M$74,74,FALSE)</f>
        <v>49165</v>
      </c>
      <c r="X208" s="802">
        <f>VLOOKUP(ALL!B208,'Feeder Count'!$A$3:$M$73,(ALL!T208+1),FALSE)</f>
        <v>2411</v>
      </c>
      <c r="Y208" s="793">
        <f t="shared" si="31"/>
        <v>6.2214848610535048E-3</v>
      </c>
      <c r="Z208" s="793">
        <f t="shared" si="32"/>
        <v>0.88967233513065114</v>
      </c>
      <c r="AA208" s="803">
        <f t="shared" si="33"/>
        <v>3.050950879690837E-4</v>
      </c>
      <c r="AB208" s="803">
        <f t="shared" si="34"/>
        <v>4.3628597579578966E-2</v>
      </c>
    </row>
    <row r="209" spans="1:28" x14ac:dyDescent="0.25">
      <c r="A209">
        <v>231070652</v>
      </c>
      <c r="B209" t="s">
        <v>414</v>
      </c>
      <c r="C209" s="170">
        <v>45757</v>
      </c>
      <c r="D209" t="s">
        <v>104</v>
      </c>
      <c r="E209" s="818">
        <v>0.31458333333333333</v>
      </c>
      <c r="F209" s="818">
        <v>0.65625</v>
      </c>
      <c r="G209" s="88">
        <v>0.34166666666666662</v>
      </c>
      <c r="H209">
        <v>8</v>
      </c>
      <c r="I209">
        <v>12</v>
      </c>
      <c r="J209">
        <v>492</v>
      </c>
      <c r="K209">
        <v>2</v>
      </c>
      <c r="L209">
        <v>983.99999999999898</v>
      </c>
      <c r="M209"/>
      <c r="N209" t="s">
        <v>650</v>
      </c>
      <c r="O209" t="s">
        <v>238</v>
      </c>
      <c r="P209" t="s">
        <v>228</v>
      </c>
      <c r="Q209" t="s">
        <v>449</v>
      </c>
      <c r="R209" t="s">
        <v>136</v>
      </c>
      <c r="S209" t="s">
        <v>456</v>
      </c>
      <c r="T209" s="793">
        <f t="shared" si="28"/>
        <v>4</v>
      </c>
      <c r="U209" s="793">
        <f t="shared" si="29"/>
        <v>2025</v>
      </c>
      <c r="V209" s="793">
        <f t="shared" si="30"/>
        <v>5</v>
      </c>
      <c r="W209" s="802">
        <f>HLOOKUP(T209,'Feeder Count'!$B$1:$M$74,74,FALSE)</f>
        <v>49165</v>
      </c>
      <c r="X209" s="802">
        <f>VLOOKUP(ALL!B209,'Feeder Count'!$A$3:$M$73,(ALL!T209+1),FALSE)</f>
        <v>727</v>
      </c>
      <c r="Y209" s="793">
        <f t="shared" si="31"/>
        <v>2.751031636863824E-3</v>
      </c>
      <c r="Z209" s="793">
        <f t="shared" si="32"/>
        <v>1.3535075653369999</v>
      </c>
      <c r="AA209" s="803">
        <f t="shared" si="33"/>
        <v>4.0679345062544491E-5</v>
      </c>
      <c r="AB209" s="803">
        <f t="shared" si="34"/>
        <v>2.0014237770771871E-2</v>
      </c>
    </row>
    <row r="210" spans="1:28" x14ac:dyDescent="0.25">
      <c r="A210">
        <v>231070689</v>
      </c>
      <c r="B210" t="s">
        <v>403</v>
      </c>
      <c r="C210" s="170">
        <v>45757</v>
      </c>
      <c r="D210" t="s">
        <v>104</v>
      </c>
      <c r="E210" s="818">
        <v>0.36805555555555558</v>
      </c>
      <c r="F210" s="818">
        <v>0.61458333333333337</v>
      </c>
      <c r="G210" s="88">
        <v>0.24652777777777779</v>
      </c>
      <c r="H210">
        <v>5</v>
      </c>
      <c r="I210">
        <v>55</v>
      </c>
      <c r="J210">
        <v>355</v>
      </c>
      <c r="K210">
        <v>13</v>
      </c>
      <c r="L210">
        <v>4615.2</v>
      </c>
      <c r="M210"/>
      <c r="N210" t="s">
        <v>651</v>
      </c>
      <c r="O210" t="s">
        <v>238</v>
      </c>
      <c r="P210" t="s">
        <v>228</v>
      </c>
      <c r="Q210" t="s">
        <v>449</v>
      </c>
      <c r="R210" t="s">
        <v>136</v>
      </c>
      <c r="S210" t="s">
        <v>456</v>
      </c>
      <c r="T210" s="793">
        <f t="shared" si="28"/>
        <v>4</v>
      </c>
      <c r="U210" s="793">
        <f t="shared" si="29"/>
        <v>2025</v>
      </c>
      <c r="V210" s="793">
        <f t="shared" si="30"/>
        <v>5</v>
      </c>
      <c r="W210" s="802">
        <f>HLOOKUP(T210,'Feeder Count'!$B$1:$M$74,74,FALSE)</f>
        <v>49165</v>
      </c>
      <c r="X210" s="802">
        <f>VLOOKUP(ALL!B210,'Feeder Count'!$A$3:$M$73,(ALL!T210+1),FALSE)</f>
        <v>2411</v>
      </c>
      <c r="Y210" s="793">
        <f t="shared" si="31"/>
        <v>5.3919535462463707E-3</v>
      </c>
      <c r="Z210" s="793">
        <f t="shared" si="32"/>
        <v>1.9142264620489422</v>
      </c>
      <c r="AA210" s="803">
        <f t="shared" si="33"/>
        <v>2.6441574290653918E-4</v>
      </c>
      <c r="AB210" s="803">
        <f t="shared" si="34"/>
        <v>9.3871656666327671E-2</v>
      </c>
    </row>
    <row r="211" spans="1:28" x14ac:dyDescent="0.25">
      <c r="A211">
        <v>231070976</v>
      </c>
      <c r="B211" t="s">
        <v>414</v>
      </c>
      <c r="C211" s="170">
        <v>45761</v>
      </c>
      <c r="D211" t="s">
        <v>104</v>
      </c>
      <c r="E211" s="818">
        <v>0.59027777777777779</v>
      </c>
      <c r="F211" s="818">
        <v>0.76736111111111116</v>
      </c>
      <c r="G211" s="88">
        <v>0.17708333333333334</v>
      </c>
      <c r="H211">
        <v>4</v>
      </c>
      <c r="I211">
        <v>15</v>
      </c>
      <c r="J211">
        <v>255</v>
      </c>
      <c r="K211">
        <v>6</v>
      </c>
      <c r="L211">
        <v>1530</v>
      </c>
      <c r="M211"/>
      <c r="N211" t="s">
        <v>652</v>
      </c>
      <c r="O211" t="s">
        <v>238</v>
      </c>
      <c r="P211" t="s">
        <v>228</v>
      </c>
      <c r="Q211" t="s">
        <v>449</v>
      </c>
      <c r="R211" t="s">
        <v>136</v>
      </c>
      <c r="S211" t="s">
        <v>456</v>
      </c>
      <c r="T211" s="793">
        <f t="shared" si="28"/>
        <v>4</v>
      </c>
      <c r="U211" s="793">
        <f t="shared" si="29"/>
        <v>2025</v>
      </c>
      <c r="V211" s="793">
        <f t="shared" si="30"/>
        <v>2</v>
      </c>
      <c r="W211" s="802">
        <f>HLOOKUP(T211,'Feeder Count'!$B$1:$M$74,74,FALSE)</f>
        <v>49165</v>
      </c>
      <c r="X211" s="802">
        <f>VLOOKUP(ALL!B211,'Feeder Count'!$A$3:$M$73,(ALL!T211+1),FALSE)</f>
        <v>727</v>
      </c>
      <c r="Y211" s="793">
        <f t="shared" si="31"/>
        <v>8.253094910591471E-3</v>
      </c>
      <c r="Z211" s="793">
        <f t="shared" si="32"/>
        <v>2.1045392022008254</v>
      </c>
      <c r="AA211" s="803">
        <f t="shared" si="33"/>
        <v>1.2203803518763347E-4</v>
      </c>
      <c r="AB211" s="803">
        <f t="shared" si="34"/>
        <v>3.1119698972846537E-2</v>
      </c>
    </row>
    <row r="212" spans="1:28" x14ac:dyDescent="0.25">
      <c r="A212">
        <v>231071036</v>
      </c>
      <c r="B212" t="s">
        <v>414</v>
      </c>
      <c r="C212" s="170">
        <v>45762</v>
      </c>
      <c r="D212" t="s">
        <v>104</v>
      </c>
      <c r="E212" s="818">
        <v>0.45833333333333331</v>
      </c>
      <c r="F212" s="818">
        <v>0.73958333333333337</v>
      </c>
      <c r="G212" s="88">
        <v>0.28125</v>
      </c>
      <c r="H212">
        <v>6</v>
      </c>
      <c r="I212">
        <v>45</v>
      </c>
      <c r="J212">
        <v>405</v>
      </c>
      <c r="K212">
        <v>6</v>
      </c>
      <c r="L212">
        <v>2430</v>
      </c>
      <c r="M212"/>
      <c r="N212" t="s">
        <v>632</v>
      </c>
      <c r="O212" t="s">
        <v>238</v>
      </c>
      <c r="P212" t="s">
        <v>228</v>
      </c>
      <c r="Q212" t="s">
        <v>449</v>
      </c>
      <c r="R212" t="s">
        <v>136</v>
      </c>
      <c r="S212" t="s">
        <v>456</v>
      </c>
      <c r="T212" s="793">
        <f t="shared" si="28"/>
        <v>4</v>
      </c>
      <c r="U212" s="793">
        <f t="shared" si="29"/>
        <v>2025</v>
      </c>
      <c r="V212" s="793">
        <f t="shared" si="30"/>
        <v>3</v>
      </c>
      <c r="W212" s="802">
        <f>HLOOKUP(T212,'Feeder Count'!$B$1:$M$74,74,FALSE)</f>
        <v>49165</v>
      </c>
      <c r="X212" s="802">
        <f>VLOOKUP(ALL!B212,'Feeder Count'!$A$3:$M$73,(ALL!T212+1),FALSE)</f>
        <v>727</v>
      </c>
      <c r="Y212" s="793">
        <f t="shared" si="31"/>
        <v>8.253094910591471E-3</v>
      </c>
      <c r="Z212" s="793">
        <f t="shared" si="32"/>
        <v>3.3425034387895463</v>
      </c>
      <c r="AA212" s="803">
        <f t="shared" si="33"/>
        <v>1.2203803518763347E-4</v>
      </c>
      <c r="AB212" s="803">
        <f t="shared" si="34"/>
        <v>4.942540425099156E-2</v>
      </c>
    </row>
    <row r="213" spans="1:28" x14ac:dyDescent="0.25">
      <c r="A213">
        <v>231071202</v>
      </c>
      <c r="B213" t="s">
        <v>414</v>
      </c>
      <c r="C213" s="170">
        <v>45764</v>
      </c>
      <c r="D213" t="s">
        <v>104</v>
      </c>
      <c r="E213" s="818">
        <v>0.45833333333333331</v>
      </c>
      <c r="F213" s="818">
        <v>0.6430555555555556</v>
      </c>
      <c r="G213" s="88">
        <v>0.18472222222222223</v>
      </c>
      <c r="H213">
        <v>4</v>
      </c>
      <c r="I213">
        <v>26</v>
      </c>
      <c r="J213">
        <v>266</v>
      </c>
      <c r="K213">
        <v>2</v>
      </c>
      <c r="L213">
        <v>532.19999999999902</v>
      </c>
      <c r="M213"/>
      <c r="N213" t="s">
        <v>653</v>
      </c>
      <c r="O213" t="s">
        <v>238</v>
      </c>
      <c r="P213" t="s">
        <v>228</v>
      </c>
      <c r="Q213" t="s">
        <v>449</v>
      </c>
      <c r="R213" t="s">
        <v>136</v>
      </c>
      <c r="S213" t="s">
        <v>456</v>
      </c>
      <c r="T213" s="793">
        <f t="shared" si="28"/>
        <v>4</v>
      </c>
      <c r="U213" s="793">
        <f t="shared" si="29"/>
        <v>2025</v>
      </c>
      <c r="V213" s="793">
        <f t="shared" si="30"/>
        <v>5</v>
      </c>
      <c r="W213" s="802">
        <f>HLOOKUP(T213,'Feeder Count'!$B$1:$M$74,74,FALSE)</f>
        <v>49165</v>
      </c>
      <c r="X213" s="802">
        <f>VLOOKUP(ALL!B213,'Feeder Count'!$A$3:$M$73,(ALL!T213+1),FALSE)</f>
        <v>727</v>
      </c>
      <c r="Y213" s="793">
        <f t="shared" si="31"/>
        <v>2.751031636863824E-3</v>
      </c>
      <c r="Z213" s="793">
        <f t="shared" si="32"/>
        <v>0.73204951856946221</v>
      </c>
      <c r="AA213" s="803">
        <f t="shared" si="33"/>
        <v>4.0679345062544491E-5</v>
      </c>
      <c r="AB213" s="803">
        <f t="shared" si="34"/>
        <v>1.082477372114307E-2</v>
      </c>
    </row>
    <row r="214" spans="1:28" x14ac:dyDescent="0.25">
      <c r="A214">
        <v>231071207</v>
      </c>
      <c r="B214" t="s">
        <v>414</v>
      </c>
      <c r="C214" s="170">
        <v>45764</v>
      </c>
      <c r="D214" t="s">
        <v>104</v>
      </c>
      <c r="E214" s="818">
        <v>0.45833333333333331</v>
      </c>
      <c r="F214" s="818">
        <v>0.65625</v>
      </c>
      <c r="G214" s="88">
        <v>0.19791666666666666</v>
      </c>
      <c r="H214">
        <v>4</v>
      </c>
      <c r="I214">
        <v>45</v>
      </c>
      <c r="J214">
        <v>285</v>
      </c>
      <c r="K214">
        <v>6</v>
      </c>
      <c r="L214">
        <v>1710</v>
      </c>
      <c r="M214"/>
      <c r="N214" t="s">
        <v>632</v>
      </c>
      <c r="O214" t="s">
        <v>238</v>
      </c>
      <c r="P214" t="s">
        <v>228</v>
      </c>
      <c r="Q214" t="s">
        <v>449</v>
      </c>
      <c r="R214" t="s">
        <v>136</v>
      </c>
      <c r="S214" t="s">
        <v>456</v>
      </c>
      <c r="T214" s="793">
        <f t="shared" si="28"/>
        <v>4</v>
      </c>
      <c r="U214" s="793">
        <f t="shared" si="29"/>
        <v>2025</v>
      </c>
      <c r="V214" s="793">
        <f t="shared" si="30"/>
        <v>5</v>
      </c>
      <c r="W214" s="802">
        <f>HLOOKUP(T214,'Feeder Count'!$B$1:$M$74,74,FALSE)</f>
        <v>49165</v>
      </c>
      <c r="X214" s="802">
        <f>VLOOKUP(ALL!B214,'Feeder Count'!$A$3:$M$73,(ALL!T214+1),FALSE)</f>
        <v>727</v>
      </c>
      <c r="Y214" s="793">
        <f t="shared" si="31"/>
        <v>8.253094910591471E-3</v>
      </c>
      <c r="Z214" s="793">
        <f t="shared" si="32"/>
        <v>2.3521320495185694</v>
      </c>
      <c r="AA214" s="803">
        <f t="shared" si="33"/>
        <v>1.2203803518763347E-4</v>
      </c>
      <c r="AB214" s="803">
        <f t="shared" si="34"/>
        <v>3.4780840028475542E-2</v>
      </c>
    </row>
    <row r="215" spans="1:28" x14ac:dyDescent="0.25">
      <c r="A215">
        <v>231071336</v>
      </c>
      <c r="B215" t="s">
        <v>414</v>
      </c>
      <c r="C215" s="170">
        <v>45765</v>
      </c>
      <c r="D215" t="s">
        <v>104</v>
      </c>
      <c r="E215" s="818">
        <v>0.45833333333333331</v>
      </c>
      <c r="F215" s="818">
        <v>0.64583333333333337</v>
      </c>
      <c r="G215" s="88">
        <v>0.1875</v>
      </c>
      <c r="H215">
        <v>4</v>
      </c>
      <c r="I215">
        <v>30</v>
      </c>
      <c r="J215">
        <v>270</v>
      </c>
      <c r="K215">
        <v>2</v>
      </c>
      <c r="L215">
        <v>540</v>
      </c>
      <c r="M215"/>
      <c r="N215" t="s">
        <v>654</v>
      </c>
      <c r="O215" t="s">
        <v>238</v>
      </c>
      <c r="P215" t="s">
        <v>228</v>
      </c>
      <c r="Q215" t="s">
        <v>449</v>
      </c>
      <c r="R215" t="s">
        <v>136</v>
      </c>
      <c r="S215" t="s">
        <v>456</v>
      </c>
      <c r="T215" s="793">
        <f t="shared" si="28"/>
        <v>4</v>
      </c>
      <c r="U215" s="793">
        <f t="shared" si="29"/>
        <v>2025</v>
      </c>
      <c r="V215" s="793">
        <f t="shared" si="30"/>
        <v>6</v>
      </c>
      <c r="W215" s="802">
        <f>HLOOKUP(T215,'Feeder Count'!$B$1:$M$74,74,FALSE)</f>
        <v>49165</v>
      </c>
      <c r="X215" s="802">
        <f>VLOOKUP(ALL!B215,'Feeder Count'!$A$3:$M$73,(ALL!T215+1),FALSE)</f>
        <v>727</v>
      </c>
      <c r="Y215" s="793">
        <f t="shared" si="31"/>
        <v>2.751031636863824E-3</v>
      </c>
      <c r="Z215" s="793">
        <f t="shared" si="32"/>
        <v>0.74277854195323245</v>
      </c>
      <c r="AA215" s="803">
        <f t="shared" si="33"/>
        <v>4.0679345062544491E-5</v>
      </c>
      <c r="AB215" s="803">
        <f t="shared" si="34"/>
        <v>1.0983423166887014E-2</v>
      </c>
    </row>
    <row r="216" spans="1:28" x14ac:dyDescent="0.25">
      <c r="A216">
        <v>231071910</v>
      </c>
      <c r="B216" t="s">
        <v>395</v>
      </c>
      <c r="C216" s="170">
        <v>45768</v>
      </c>
      <c r="D216" t="s">
        <v>104</v>
      </c>
      <c r="E216" s="818">
        <v>0.5</v>
      </c>
      <c r="F216" s="818">
        <v>0.61805555555555558</v>
      </c>
      <c r="G216" s="88">
        <v>0.11805555555555557</v>
      </c>
      <c r="H216">
        <v>2</v>
      </c>
      <c r="I216">
        <v>50</v>
      </c>
      <c r="J216">
        <v>170</v>
      </c>
      <c r="K216">
        <v>18</v>
      </c>
      <c r="L216">
        <v>3060</v>
      </c>
      <c r="M216"/>
      <c r="N216" t="s">
        <v>655</v>
      </c>
      <c r="O216" t="s">
        <v>238</v>
      </c>
      <c r="P216" t="s">
        <v>228</v>
      </c>
      <c r="Q216" t="s">
        <v>449</v>
      </c>
      <c r="R216" t="s">
        <v>136</v>
      </c>
      <c r="S216" t="s">
        <v>460</v>
      </c>
      <c r="T216" s="793">
        <f t="shared" si="28"/>
        <v>4</v>
      </c>
      <c r="U216" s="793">
        <f t="shared" si="29"/>
        <v>2025</v>
      </c>
      <c r="V216" s="793">
        <f t="shared" si="30"/>
        <v>2</v>
      </c>
      <c r="W216" s="802">
        <f>HLOOKUP(T216,'Feeder Count'!$B$1:$M$74,74,FALSE)</f>
        <v>49165</v>
      </c>
      <c r="X216" s="802">
        <f>VLOOKUP(ALL!B216,'Feeder Count'!$A$3:$M$73,(ALL!T216+1),FALSE)</f>
        <v>3188</v>
      </c>
      <c r="Y216" s="793">
        <f t="shared" si="31"/>
        <v>5.6461731493099125E-3</v>
      </c>
      <c r="Z216" s="793">
        <f t="shared" si="32"/>
        <v>0.95984943538268508</v>
      </c>
      <c r="AA216" s="803">
        <f t="shared" si="33"/>
        <v>3.6611410556290045E-4</v>
      </c>
      <c r="AB216" s="803">
        <f t="shared" si="34"/>
        <v>6.2239397945693074E-2</v>
      </c>
    </row>
    <row r="217" spans="1:28" x14ac:dyDescent="0.25">
      <c r="A217">
        <v>231072183</v>
      </c>
      <c r="B217" t="s">
        <v>404</v>
      </c>
      <c r="C217" s="170">
        <v>45769</v>
      </c>
      <c r="D217" t="s">
        <v>104</v>
      </c>
      <c r="E217" s="818">
        <v>0.51388888888888895</v>
      </c>
      <c r="F217" s="818">
        <v>0.64583333333333337</v>
      </c>
      <c r="G217" s="88">
        <v>0.13194444444444445</v>
      </c>
      <c r="H217">
        <v>3</v>
      </c>
      <c r="I217">
        <v>10</v>
      </c>
      <c r="J217">
        <v>190</v>
      </c>
      <c r="K217">
        <v>84</v>
      </c>
      <c r="L217">
        <v>15960</v>
      </c>
      <c r="M217" t="s">
        <v>453</v>
      </c>
      <c r="N217" t="s">
        <v>656</v>
      </c>
      <c r="O217" t="s">
        <v>238</v>
      </c>
      <c r="P217" t="s">
        <v>228</v>
      </c>
      <c r="Q217" t="s">
        <v>449</v>
      </c>
      <c r="R217" t="s">
        <v>136</v>
      </c>
      <c r="S217" t="s">
        <v>456</v>
      </c>
      <c r="T217" s="793">
        <f t="shared" si="28"/>
        <v>4</v>
      </c>
      <c r="U217" s="793">
        <f t="shared" si="29"/>
        <v>2025</v>
      </c>
      <c r="V217" s="793">
        <f t="shared" si="30"/>
        <v>3</v>
      </c>
      <c r="W217" s="802">
        <f>HLOOKUP(T217,'Feeder Count'!$B$1:$M$74,74,FALSE)</f>
        <v>49165</v>
      </c>
      <c r="X217" s="802">
        <f>VLOOKUP(ALL!B217,'Feeder Count'!$A$3:$M$73,(ALL!T217+1),FALSE)</f>
        <v>3851</v>
      </c>
      <c r="Y217" s="793">
        <f t="shared" si="31"/>
        <v>2.1812516229550764E-2</v>
      </c>
      <c r="Z217" s="793">
        <f t="shared" si="32"/>
        <v>4.1443780836146455</v>
      </c>
      <c r="AA217" s="803">
        <f t="shared" si="33"/>
        <v>1.7085324926268688E-3</v>
      </c>
      <c r="AB217" s="803">
        <f t="shared" si="34"/>
        <v>0.32462117359910503</v>
      </c>
    </row>
    <row r="218" spans="1:28" x14ac:dyDescent="0.25">
      <c r="A218">
        <v>231072292</v>
      </c>
      <c r="B218" t="s">
        <v>394</v>
      </c>
      <c r="C218" s="170">
        <v>45770</v>
      </c>
      <c r="D218" t="s">
        <v>104</v>
      </c>
      <c r="E218" s="818">
        <v>0.45833333333333331</v>
      </c>
      <c r="F218" s="818">
        <v>0.5708333333333333</v>
      </c>
      <c r="G218" s="88">
        <v>0.1125</v>
      </c>
      <c r="H218">
        <v>2</v>
      </c>
      <c r="I218">
        <v>42</v>
      </c>
      <c r="J218">
        <v>162</v>
      </c>
      <c r="K218">
        <v>10</v>
      </c>
      <c r="L218">
        <v>1620</v>
      </c>
      <c r="M218"/>
      <c r="N218" t="s">
        <v>657</v>
      </c>
      <c r="O218" t="s">
        <v>238</v>
      </c>
      <c r="P218" t="s">
        <v>228</v>
      </c>
      <c r="Q218" t="s">
        <v>449</v>
      </c>
      <c r="R218" t="s">
        <v>136</v>
      </c>
      <c r="S218" t="s">
        <v>460</v>
      </c>
      <c r="T218" s="793">
        <f t="shared" si="28"/>
        <v>4</v>
      </c>
      <c r="U218" s="793">
        <f t="shared" si="29"/>
        <v>2025</v>
      </c>
      <c r="V218" s="793">
        <f t="shared" si="30"/>
        <v>4</v>
      </c>
      <c r="W218" s="802">
        <f>HLOOKUP(T218,'Feeder Count'!$B$1:$M$74,74,FALSE)</f>
        <v>49165</v>
      </c>
      <c r="X218" s="802">
        <f>VLOOKUP(ALL!B218,'Feeder Count'!$A$3:$M$73,(ALL!T218+1),FALSE)</f>
        <v>4479</v>
      </c>
      <c r="Y218" s="793">
        <f t="shared" si="31"/>
        <v>2.2326412145568207E-3</v>
      </c>
      <c r="Z218" s="793">
        <f t="shared" si="32"/>
        <v>0.36168787675820496</v>
      </c>
      <c r="AA218" s="803">
        <f t="shared" si="33"/>
        <v>2.0339672531272246E-4</v>
      </c>
      <c r="AB218" s="803">
        <f t="shared" si="34"/>
        <v>3.2950269500661038E-2</v>
      </c>
    </row>
    <row r="219" spans="1:28" x14ac:dyDescent="0.25">
      <c r="A219">
        <v>231072297</v>
      </c>
      <c r="B219" t="s">
        <v>394</v>
      </c>
      <c r="C219" s="170">
        <v>45770</v>
      </c>
      <c r="D219" t="s">
        <v>104</v>
      </c>
      <c r="E219" s="818">
        <v>0.4597222222222222</v>
      </c>
      <c r="F219" s="818">
        <v>0.55069444444444449</v>
      </c>
      <c r="G219" s="88">
        <v>9.0972222222222218E-2</v>
      </c>
      <c r="H219">
        <v>2</v>
      </c>
      <c r="I219">
        <v>11</v>
      </c>
      <c r="J219">
        <v>131</v>
      </c>
      <c r="K219">
        <v>19</v>
      </c>
      <c r="L219">
        <v>2488.7999999999902</v>
      </c>
      <c r="M219"/>
      <c r="N219" t="s">
        <v>658</v>
      </c>
      <c r="O219" t="s">
        <v>238</v>
      </c>
      <c r="P219" t="s">
        <v>228</v>
      </c>
      <c r="Q219" t="s">
        <v>449</v>
      </c>
      <c r="R219" t="s">
        <v>136</v>
      </c>
      <c r="S219" t="s">
        <v>460</v>
      </c>
      <c r="T219" s="793">
        <f t="shared" si="28"/>
        <v>4</v>
      </c>
      <c r="U219" s="793">
        <f t="shared" si="29"/>
        <v>2025</v>
      </c>
      <c r="V219" s="793">
        <f t="shared" si="30"/>
        <v>4</v>
      </c>
      <c r="W219" s="802">
        <f>HLOOKUP(T219,'Feeder Count'!$B$1:$M$74,74,FALSE)</f>
        <v>49165</v>
      </c>
      <c r="X219" s="802">
        <f>VLOOKUP(ALL!B219,'Feeder Count'!$A$3:$M$73,(ALL!T219+1),FALSE)</f>
        <v>4479</v>
      </c>
      <c r="Y219" s="793">
        <f t="shared" si="31"/>
        <v>4.2420183076579592E-3</v>
      </c>
      <c r="Z219" s="793">
        <f t="shared" si="32"/>
        <v>0.5556597454788994</v>
      </c>
      <c r="AA219" s="803">
        <f t="shared" si="33"/>
        <v>3.8645377809417268E-4</v>
      </c>
      <c r="AB219" s="803">
        <f t="shared" si="34"/>
        <v>5.0621376995830164E-2</v>
      </c>
    </row>
    <row r="220" spans="1:28" x14ac:dyDescent="0.25">
      <c r="A220">
        <v>231072325</v>
      </c>
      <c r="B220" t="s">
        <v>394</v>
      </c>
      <c r="C220" s="170">
        <v>45770</v>
      </c>
      <c r="D220" t="s">
        <v>104</v>
      </c>
      <c r="E220" s="818">
        <v>0.5625</v>
      </c>
      <c r="F220" s="818">
        <v>0.70833333333333337</v>
      </c>
      <c r="G220" s="88">
        <v>0.14583333333333334</v>
      </c>
      <c r="H220">
        <v>3</v>
      </c>
      <c r="I220">
        <v>30</v>
      </c>
      <c r="J220">
        <v>210</v>
      </c>
      <c r="K220">
        <v>14</v>
      </c>
      <c r="L220">
        <v>2940</v>
      </c>
      <c r="M220"/>
      <c r="N220" t="s">
        <v>659</v>
      </c>
      <c r="O220" t="s">
        <v>238</v>
      </c>
      <c r="P220" t="s">
        <v>228</v>
      </c>
      <c r="Q220" t="s">
        <v>449</v>
      </c>
      <c r="R220" t="s">
        <v>136</v>
      </c>
      <c r="S220" t="s">
        <v>460</v>
      </c>
      <c r="T220" s="793">
        <f t="shared" si="28"/>
        <v>4</v>
      </c>
      <c r="U220" s="793">
        <f t="shared" si="29"/>
        <v>2025</v>
      </c>
      <c r="V220" s="793">
        <f t="shared" si="30"/>
        <v>4</v>
      </c>
      <c r="W220" s="802">
        <f>HLOOKUP(T220,'Feeder Count'!$B$1:$M$74,74,FALSE)</f>
        <v>49165</v>
      </c>
      <c r="X220" s="802">
        <f>VLOOKUP(ALL!B220,'Feeder Count'!$A$3:$M$73,(ALL!T220+1),FALSE)</f>
        <v>4479</v>
      </c>
      <c r="Y220" s="793">
        <f t="shared" si="31"/>
        <v>3.1256977003795488E-3</v>
      </c>
      <c r="Z220" s="793">
        <f t="shared" si="32"/>
        <v>0.65639651707970526</v>
      </c>
      <c r="AA220" s="803">
        <f t="shared" si="33"/>
        <v>2.8475541543781146E-4</v>
      </c>
      <c r="AB220" s="803">
        <f t="shared" si="34"/>
        <v>5.9798637241940407E-2</v>
      </c>
    </row>
    <row r="221" spans="1:28" x14ac:dyDescent="0.25">
      <c r="A221">
        <v>231072333</v>
      </c>
      <c r="B221" t="s">
        <v>394</v>
      </c>
      <c r="C221" s="170">
        <v>45770</v>
      </c>
      <c r="D221" t="s">
        <v>104</v>
      </c>
      <c r="E221" s="818">
        <v>0.60902777777777783</v>
      </c>
      <c r="F221" s="818">
        <v>0.73125000000000007</v>
      </c>
      <c r="G221" s="88">
        <v>0.12222222222222223</v>
      </c>
      <c r="H221">
        <v>2</v>
      </c>
      <c r="I221">
        <v>56</v>
      </c>
      <c r="J221">
        <v>176</v>
      </c>
      <c r="K221">
        <v>4</v>
      </c>
      <c r="L221">
        <v>703.8</v>
      </c>
      <c r="M221"/>
      <c r="N221" t="s">
        <v>660</v>
      </c>
      <c r="O221" t="s">
        <v>238</v>
      </c>
      <c r="P221" t="s">
        <v>228</v>
      </c>
      <c r="Q221" t="s">
        <v>449</v>
      </c>
      <c r="R221" t="s">
        <v>136</v>
      </c>
      <c r="S221" t="s">
        <v>460</v>
      </c>
      <c r="T221" s="793">
        <f t="shared" si="28"/>
        <v>4</v>
      </c>
      <c r="U221" s="793">
        <f t="shared" si="29"/>
        <v>2025</v>
      </c>
      <c r="V221" s="793">
        <f t="shared" si="30"/>
        <v>4</v>
      </c>
      <c r="W221" s="802">
        <f>HLOOKUP(T221,'Feeder Count'!$B$1:$M$74,74,FALSE)</f>
        <v>49165</v>
      </c>
      <c r="X221" s="802">
        <f>VLOOKUP(ALL!B221,'Feeder Count'!$A$3:$M$73,(ALL!T221+1),FALSE)</f>
        <v>4479</v>
      </c>
      <c r="Y221" s="793">
        <f t="shared" si="31"/>
        <v>8.9305648582272833E-4</v>
      </c>
      <c r="Z221" s="793">
        <f t="shared" si="32"/>
        <v>0.15713328868050902</v>
      </c>
      <c r="AA221" s="803">
        <f t="shared" si="33"/>
        <v>8.1358690125088982E-5</v>
      </c>
      <c r="AB221" s="803">
        <f t="shared" si="34"/>
        <v>1.4315061527509406E-2</v>
      </c>
    </row>
    <row r="222" spans="1:28" x14ac:dyDescent="0.25">
      <c r="A222">
        <v>231072379</v>
      </c>
      <c r="B222" t="s">
        <v>394</v>
      </c>
      <c r="C222" s="170">
        <v>45770</v>
      </c>
      <c r="D222" t="s">
        <v>104</v>
      </c>
      <c r="E222" s="818">
        <v>0.72499999999999998</v>
      </c>
      <c r="F222" s="818">
        <v>0.77430555555555547</v>
      </c>
      <c r="G222" s="88">
        <v>4.9305555555555554E-2</v>
      </c>
      <c r="H222">
        <v>1</v>
      </c>
      <c r="I222">
        <v>11</v>
      </c>
      <c r="J222">
        <v>71</v>
      </c>
      <c r="K222">
        <v>13</v>
      </c>
      <c r="L222">
        <v>922.8</v>
      </c>
      <c r="M222"/>
      <c r="N222" t="s">
        <v>661</v>
      </c>
      <c r="O222" t="s">
        <v>238</v>
      </c>
      <c r="P222" t="s">
        <v>228</v>
      </c>
      <c r="Q222" t="s">
        <v>449</v>
      </c>
      <c r="R222" t="s">
        <v>136</v>
      </c>
      <c r="S222" t="s">
        <v>460</v>
      </c>
      <c r="T222" s="793">
        <f t="shared" si="28"/>
        <v>4</v>
      </c>
      <c r="U222" s="793">
        <f t="shared" si="29"/>
        <v>2025</v>
      </c>
      <c r="V222" s="793">
        <f t="shared" si="30"/>
        <v>4</v>
      </c>
      <c r="W222" s="802">
        <f>HLOOKUP(T222,'Feeder Count'!$B$1:$M$74,74,FALSE)</f>
        <v>49165</v>
      </c>
      <c r="X222" s="802">
        <f>VLOOKUP(ALL!B222,'Feeder Count'!$A$3:$M$73,(ALL!T222+1),FALSE)</f>
        <v>4479</v>
      </c>
      <c r="Y222" s="793">
        <f t="shared" si="31"/>
        <v>2.902433578923867E-3</v>
      </c>
      <c r="Z222" s="793">
        <f t="shared" si="32"/>
        <v>0.20602813127930342</v>
      </c>
      <c r="AA222" s="803">
        <f t="shared" si="33"/>
        <v>2.6441574290653918E-4</v>
      </c>
      <c r="AB222" s="803">
        <f t="shared" si="34"/>
        <v>1.8769449811858029E-2</v>
      </c>
    </row>
    <row r="223" spans="1:28" x14ac:dyDescent="0.25">
      <c r="A223">
        <v>231072396</v>
      </c>
      <c r="B223" t="s">
        <v>394</v>
      </c>
      <c r="C223" s="170">
        <v>45770</v>
      </c>
      <c r="D223" t="s">
        <v>104</v>
      </c>
      <c r="E223" s="818">
        <v>0.9720833333333333</v>
      </c>
      <c r="F223" s="818">
        <v>0.1875</v>
      </c>
      <c r="G223" s="88">
        <v>0.21527777777777779</v>
      </c>
      <c r="H223">
        <v>5</v>
      </c>
      <c r="I223">
        <v>10</v>
      </c>
      <c r="J223">
        <v>310.2</v>
      </c>
      <c r="K223">
        <v>5</v>
      </c>
      <c r="L223">
        <v>1551</v>
      </c>
      <c r="M223"/>
      <c r="N223" t="s">
        <v>662</v>
      </c>
      <c r="O223" t="s">
        <v>238</v>
      </c>
      <c r="P223" t="s">
        <v>228</v>
      </c>
      <c r="Q223" t="s">
        <v>449</v>
      </c>
      <c r="R223" t="s">
        <v>136</v>
      </c>
      <c r="S223" t="s">
        <v>460</v>
      </c>
      <c r="T223" s="793">
        <f t="shared" si="28"/>
        <v>4</v>
      </c>
      <c r="U223" s="793">
        <f t="shared" si="29"/>
        <v>2025</v>
      </c>
      <c r="V223" s="793">
        <f t="shared" si="30"/>
        <v>4</v>
      </c>
      <c r="W223" s="802">
        <f>HLOOKUP(T223,'Feeder Count'!$B$1:$M$74,74,FALSE)</f>
        <v>49165</v>
      </c>
      <c r="X223" s="802">
        <f>VLOOKUP(ALL!B223,'Feeder Count'!$A$3:$M$73,(ALL!T223+1),FALSE)</f>
        <v>4479</v>
      </c>
      <c r="Y223" s="793">
        <f t="shared" si="31"/>
        <v>1.1163206072784104E-3</v>
      </c>
      <c r="Z223" s="793">
        <f t="shared" si="32"/>
        <v>0.3462826523777629</v>
      </c>
      <c r="AA223" s="803">
        <f t="shared" si="33"/>
        <v>1.0169836265636123E-4</v>
      </c>
      <c r="AB223" s="803">
        <f t="shared" si="34"/>
        <v>3.1546832096003258E-2</v>
      </c>
    </row>
    <row r="224" spans="1:28" x14ac:dyDescent="0.25">
      <c r="A224">
        <v>231072423</v>
      </c>
      <c r="B224" t="s">
        <v>394</v>
      </c>
      <c r="C224" s="170">
        <v>45771</v>
      </c>
      <c r="D224" t="s">
        <v>104</v>
      </c>
      <c r="E224" s="818">
        <v>0.48749999999999999</v>
      </c>
      <c r="F224" s="818">
        <v>0.65277777777777779</v>
      </c>
      <c r="G224" s="88">
        <v>0.16527777777777777</v>
      </c>
      <c r="H224">
        <v>3</v>
      </c>
      <c r="I224">
        <v>58</v>
      </c>
      <c r="J224">
        <v>238</v>
      </c>
      <c r="K224">
        <v>30</v>
      </c>
      <c r="L224">
        <v>7140</v>
      </c>
      <c r="M224"/>
      <c r="N224" t="s">
        <v>663</v>
      </c>
      <c r="O224" t="s">
        <v>238</v>
      </c>
      <c r="P224" t="s">
        <v>228</v>
      </c>
      <c r="Q224" t="s">
        <v>449</v>
      </c>
      <c r="R224" t="s">
        <v>136</v>
      </c>
      <c r="S224" t="s">
        <v>460</v>
      </c>
      <c r="T224" s="793">
        <f t="shared" si="28"/>
        <v>4</v>
      </c>
      <c r="U224" s="793">
        <f t="shared" si="29"/>
        <v>2025</v>
      </c>
      <c r="V224" s="793">
        <f t="shared" si="30"/>
        <v>5</v>
      </c>
      <c r="W224" s="802">
        <f>HLOOKUP(T224,'Feeder Count'!$B$1:$M$74,74,FALSE)</f>
        <v>49165</v>
      </c>
      <c r="X224" s="802">
        <f>VLOOKUP(ALL!B224,'Feeder Count'!$A$3:$M$73,(ALL!T224+1),FALSE)</f>
        <v>4479</v>
      </c>
      <c r="Y224" s="793">
        <f t="shared" si="31"/>
        <v>6.6979236436704621E-3</v>
      </c>
      <c r="Z224" s="793">
        <f t="shared" si="32"/>
        <v>1.59410582719357</v>
      </c>
      <c r="AA224" s="803">
        <f t="shared" si="33"/>
        <v>6.1019017593816739E-4</v>
      </c>
      <c r="AB224" s="803">
        <f t="shared" si="34"/>
        <v>0.14522526187328383</v>
      </c>
    </row>
    <row r="225" spans="1:28" x14ac:dyDescent="0.25">
      <c r="A225">
        <v>231072507</v>
      </c>
      <c r="B225" t="s">
        <v>405</v>
      </c>
      <c r="C225" s="170">
        <v>45772</v>
      </c>
      <c r="D225" t="s">
        <v>104</v>
      </c>
      <c r="E225" s="818">
        <v>0.13541666666666666</v>
      </c>
      <c r="F225" s="818">
        <v>0.20171296296296296</v>
      </c>
      <c r="G225" s="88">
        <v>6.5972222222222224E-2</v>
      </c>
      <c r="H225">
        <v>1</v>
      </c>
      <c r="I225">
        <v>35</v>
      </c>
      <c r="J225">
        <v>95.47</v>
      </c>
      <c r="K225">
        <v>11</v>
      </c>
      <c r="L225">
        <v>1050</v>
      </c>
      <c r="M225"/>
      <c r="N225" t="s">
        <v>664</v>
      </c>
      <c r="O225" t="s">
        <v>237</v>
      </c>
      <c r="P225" t="s">
        <v>222</v>
      </c>
      <c r="Q225" t="s">
        <v>449</v>
      </c>
      <c r="R225" t="s">
        <v>167</v>
      </c>
      <c r="S225" t="s">
        <v>456</v>
      </c>
      <c r="T225" s="793">
        <f t="shared" si="28"/>
        <v>4</v>
      </c>
      <c r="U225" s="793">
        <f t="shared" si="29"/>
        <v>2025</v>
      </c>
      <c r="V225" s="793">
        <f t="shared" si="30"/>
        <v>6</v>
      </c>
      <c r="W225" s="802">
        <f>HLOOKUP(T225,'Feeder Count'!$B$1:$M$74,74,FALSE)</f>
        <v>49165</v>
      </c>
      <c r="X225" s="802">
        <f>VLOOKUP(ALL!B225,'Feeder Count'!$A$3:$M$73,(ALL!T225+1),FALSE)</f>
        <v>3628</v>
      </c>
      <c r="Y225" s="793">
        <f t="shared" si="31"/>
        <v>3.031973539140022E-3</v>
      </c>
      <c r="Z225" s="793">
        <f t="shared" si="32"/>
        <v>0.2894156560088203</v>
      </c>
      <c r="AA225" s="803">
        <f t="shared" si="33"/>
        <v>2.2373639784399471E-4</v>
      </c>
      <c r="AB225" s="803">
        <f t="shared" si="34"/>
        <v>2.1356656157835857E-2</v>
      </c>
    </row>
    <row r="226" spans="1:28" x14ac:dyDescent="0.25">
      <c r="A226">
        <v>231072540</v>
      </c>
      <c r="B226" t="s">
        <v>394</v>
      </c>
      <c r="C226" s="170">
        <v>45772</v>
      </c>
      <c r="D226" t="s">
        <v>104</v>
      </c>
      <c r="E226" s="818">
        <v>0.46249999999999997</v>
      </c>
      <c r="F226" s="818">
        <v>0.67499999999999993</v>
      </c>
      <c r="G226" s="88">
        <v>0.21249999999999999</v>
      </c>
      <c r="H226">
        <v>5</v>
      </c>
      <c r="I226">
        <v>6</v>
      </c>
      <c r="J226">
        <v>306</v>
      </c>
      <c r="K226">
        <v>4</v>
      </c>
      <c r="L226">
        <v>1224</v>
      </c>
      <c r="M226"/>
      <c r="N226" t="s">
        <v>665</v>
      </c>
      <c r="O226" t="s">
        <v>238</v>
      </c>
      <c r="P226" t="s">
        <v>228</v>
      </c>
      <c r="Q226" t="s">
        <v>449</v>
      </c>
      <c r="R226" t="s">
        <v>136</v>
      </c>
      <c r="S226" t="s">
        <v>460</v>
      </c>
      <c r="T226" s="793">
        <f t="shared" si="28"/>
        <v>4</v>
      </c>
      <c r="U226" s="793">
        <f t="shared" si="29"/>
        <v>2025</v>
      </c>
      <c r="V226" s="793">
        <f t="shared" si="30"/>
        <v>6</v>
      </c>
      <c r="W226" s="802">
        <f>HLOOKUP(T226,'Feeder Count'!$B$1:$M$74,74,FALSE)</f>
        <v>49165</v>
      </c>
      <c r="X226" s="802">
        <f>VLOOKUP(ALL!B226,'Feeder Count'!$A$3:$M$73,(ALL!T226+1),FALSE)</f>
        <v>4479</v>
      </c>
      <c r="Y226" s="793">
        <f t="shared" si="31"/>
        <v>8.9305648582272833E-4</v>
      </c>
      <c r="Z226" s="793">
        <f t="shared" si="32"/>
        <v>0.27327528466175488</v>
      </c>
      <c r="AA226" s="803">
        <f t="shared" si="33"/>
        <v>8.1358690125088982E-5</v>
      </c>
      <c r="AB226" s="803">
        <f t="shared" si="34"/>
        <v>2.489575917827723E-2</v>
      </c>
    </row>
    <row r="227" spans="1:28" x14ac:dyDescent="0.25">
      <c r="A227">
        <v>231073303</v>
      </c>
      <c r="B227" t="s">
        <v>408</v>
      </c>
      <c r="C227" s="170">
        <v>45776</v>
      </c>
      <c r="D227" t="s">
        <v>104</v>
      </c>
      <c r="E227" s="818">
        <v>0.54722222222222217</v>
      </c>
      <c r="F227" s="818">
        <v>0.72569444444444453</v>
      </c>
      <c r="G227" s="88">
        <v>0.17847222222222223</v>
      </c>
      <c r="H227">
        <v>4</v>
      </c>
      <c r="I227">
        <v>17</v>
      </c>
      <c r="J227">
        <v>257</v>
      </c>
      <c r="K227">
        <v>16</v>
      </c>
      <c r="L227">
        <v>4111.8</v>
      </c>
      <c r="M227" t="s">
        <v>463</v>
      </c>
      <c r="N227" t="s">
        <v>666</v>
      </c>
      <c r="O227" t="s">
        <v>238</v>
      </c>
      <c r="P227" t="s">
        <v>228</v>
      </c>
      <c r="Q227" t="s">
        <v>449</v>
      </c>
      <c r="R227" t="s">
        <v>136</v>
      </c>
      <c r="S227" t="s">
        <v>456</v>
      </c>
      <c r="T227" s="793">
        <f t="shared" si="28"/>
        <v>4</v>
      </c>
      <c r="U227" s="793">
        <f t="shared" si="29"/>
        <v>2025</v>
      </c>
      <c r="V227" s="793">
        <f t="shared" si="30"/>
        <v>3</v>
      </c>
      <c r="W227" s="802">
        <f>HLOOKUP(T227,'Feeder Count'!$B$1:$M$74,74,FALSE)</f>
        <v>49165</v>
      </c>
      <c r="X227" s="802">
        <f>VLOOKUP(ALL!B227,'Feeder Count'!$A$3:$M$73,(ALL!T227+1),FALSE)</f>
        <v>641</v>
      </c>
      <c r="Y227" s="793">
        <f t="shared" si="31"/>
        <v>2.4960998439937598E-2</v>
      </c>
      <c r="Z227" s="793">
        <f t="shared" si="32"/>
        <v>6.4146645865834637</v>
      </c>
      <c r="AA227" s="803">
        <f t="shared" si="33"/>
        <v>3.2543476050035593E-4</v>
      </c>
      <c r="AB227" s="803">
        <f t="shared" si="34"/>
        <v>8.3632665514085228E-2</v>
      </c>
    </row>
    <row r="228" spans="1:28" x14ac:dyDescent="0.25">
      <c r="A228">
        <v>231074773</v>
      </c>
      <c r="B228" t="s">
        <v>394</v>
      </c>
      <c r="C228" s="170">
        <v>45777</v>
      </c>
      <c r="D228" t="s">
        <v>104</v>
      </c>
      <c r="E228" s="818">
        <v>0.46180555555555558</v>
      </c>
      <c r="F228" s="818">
        <v>0.4916666666666667</v>
      </c>
      <c r="G228" s="88">
        <v>2.9861111111111113E-2</v>
      </c>
      <c r="H228">
        <v>0</v>
      </c>
      <c r="I228">
        <v>43</v>
      </c>
      <c r="J228">
        <v>43</v>
      </c>
      <c r="K228">
        <v>1</v>
      </c>
      <c r="L228">
        <v>43.199999999999903</v>
      </c>
      <c r="M228"/>
      <c r="N228" t="s">
        <v>667</v>
      </c>
      <c r="O228" t="s">
        <v>238</v>
      </c>
      <c r="P228" t="s">
        <v>228</v>
      </c>
      <c r="Q228" t="s">
        <v>449</v>
      </c>
      <c r="R228" t="s">
        <v>136</v>
      </c>
      <c r="S228" t="s">
        <v>460</v>
      </c>
      <c r="T228" s="793">
        <f t="shared" si="28"/>
        <v>4</v>
      </c>
      <c r="U228" s="793">
        <f t="shared" si="29"/>
        <v>2025</v>
      </c>
      <c r="V228" s="793">
        <f t="shared" si="30"/>
        <v>4</v>
      </c>
      <c r="W228" s="802">
        <f>HLOOKUP(T228,'Feeder Count'!$B$1:$M$74,74,FALSE)</f>
        <v>49165</v>
      </c>
      <c r="X228" s="802">
        <f>VLOOKUP(ALL!B228,'Feeder Count'!$A$3:$M$73,(ALL!T228+1),FALSE)</f>
        <v>4479</v>
      </c>
      <c r="Y228" s="793">
        <f t="shared" si="31"/>
        <v>2.2326412145568208E-4</v>
      </c>
      <c r="Z228" s="793">
        <f t="shared" si="32"/>
        <v>9.6450100468854442E-3</v>
      </c>
      <c r="AA228" s="803">
        <f t="shared" si="33"/>
        <v>2.0339672531272246E-5</v>
      </c>
      <c r="AB228" s="803">
        <f t="shared" si="34"/>
        <v>8.7867385335095908E-4</v>
      </c>
    </row>
    <row r="229" spans="1:28" x14ac:dyDescent="0.25">
      <c r="A229">
        <v>231075048</v>
      </c>
      <c r="B229" t="s">
        <v>404</v>
      </c>
      <c r="C229" s="170">
        <v>45777</v>
      </c>
      <c r="D229" t="s">
        <v>104</v>
      </c>
      <c r="E229" s="818">
        <v>0.68055555555555547</v>
      </c>
      <c r="F229" s="818">
        <v>0.72361111111111109</v>
      </c>
      <c r="G229" s="88">
        <v>4.3055555555555562E-2</v>
      </c>
      <c r="H229">
        <v>1</v>
      </c>
      <c r="I229">
        <v>2</v>
      </c>
      <c r="J229">
        <v>62</v>
      </c>
      <c r="K229">
        <v>16</v>
      </c>
      <c r="L229">
        <v>991.8</v>
      </c>
      <c r="M229"/>
      <c r="N229" t="s">
        <v>668</v>
      </c>
      <c r="O229" t="s">
        <v>238</v>
      </c>
      <c r="P229" t="s">
        <v>228</v>
      </c>
      <c r="Q229" t="s">
        <v>449</v>
      </c>
      <c r="R229" t="s">
        <v>136</v>
      </c>
      <c r="S229" t="s">
        <v>456</v>
      </c>
      <c r="T229" s="793">
        <f t="shared" si="28"/>
        <v>4</v>
      </c>
      <c r="U229" s="793">
        <f t="shared" si="29"/>
        <v>2025</v>
      </c>
      <c r="V229" s="793">
        <f t="shared" si="30"/>
        <v>4</v>
      </c>
      <c r="W229" s="802">
        <f>HLOOKUP(T229,'Feeder Count'!$B$1:$M$74,74,FALSE)</f>
        <v>49165</v>
      </c>
      <c r="X229" s="802">
        <f>VLOOKUP(ALL!B229,'Feeder Count'!$A$3:$M$73,(ALL!T229+1),FALSE)</f>
        <v>3851</v>
      </c>
      <c r="Y229" s="793">
        <f t="shared" si="31"/>
        <v>4.1547649961049078E-3</v>
      </c>
      <c r="Z229" s="793">
        <f t="shared" si="32"/>
        <v>0.25754349519605296</v>
      </c>
      <c r="AA229" s="803">
        <f t="shared" si="33"/>
        <v>3.2543476050035593E-4</v>
      </c>
      <c r="AB229" s="803">
        <f t="shared" si="34"/>
        <v>2.0172887216515813E-2</v>
      </c>
    </row>
    <row r="230" spans="1:28" x14ac:dyDescent="0.25">
      <c r="A230" s="137">
        <v>120049496</v>
      </c>
      <c r="B230" t="s">
        <v>394</v>
      </c>
      <c r="C230" s="170">
        <v>45778</v>
      </c>
      <c r="D230" t="s">
        <v>104</v>
      </c>
      <c r="E230" s="818">
        <v>0.45833333333333331</v>
      </c>
      <c r="F230" s="818">
        <v>0.53749999999999998</v>
      </c>
      <c r="G230" s="88">
        <v>7.9166666666666663E-2</v>
      </c>
      <c r="H230">
        <v>1</v>
      </c>
      <c r="I230">
        <v>54</v>
      </c>
      <c r="J230">
        <v>114</v>
      </c>
      <c r="K230">
        <v>13</v>
      </c>
      <c r="L230">
        <v>1482</v>
      </c>
      <c r="M230"/>
      <c r="N230" t="s">
        <v>670</v>
      </c>
      <c r="O230" t="s">
        <v>238</v>
      </c>
      <c r="P230" t="s">
        <v>228</v>
      </c>
      <c r="Q230" t="s">
        <v>449</v>
      </c>
      <c r="R230" t="s">
        <v>136</v>
      </c>
      <c r="S230" t="s">
        <v>460</v>
      </c>
      <c r="T230" s="793">
        <f t="shared" si="28"/>
        <v>5</v>
      </c>
      <c r="U230" s="793">
        <f t="shared" si="29"/>
        <v>2025</v>
      </c>
      <c r="V230" s="793">
        <f t="shared" si="30"/>
        <v>5</v>
      </c>
      <c r="W230" s="802">
        <f>HLOOKUP(T230,'Feeder Count'!$B$1:$M$74,74,FALSE)</f>
        <v>49165</v>
      </c>
      <c r="X230" s="802">
        <f>VLOOKUP(ALL!B230,'Feeder Count'!$A$3:$M$73,(ALL!T230+1),FALSE)</f>
        <v>4479</v>
      </c>
      <c r="Y230" s="793">
        <f t="shared" si="31"/>
        <v>2.902433578923867E-3</v>
      </c>
      <c r="Z230" s="793">
        <f t="shared" si="32"/>
        <v>0.33087742799732084</v>
      </c>
      <c r="AA230" s="803">
        <f t="shared" si="33"/>
        <v>2.6441574290653918E-4</v>
      </c>
      <c r="AB230" s="803">
        <f t="shared" si="34"/>
        <v>3.0143394691345471E-2</v>
      </c>
    </row>
    <row r="231" spans="1:28" x14ac:dyDescent="0.25">
      <c r="A231" s="137">
        <v>231076383</v>
      </c>
      <c r="B231" t="s">
        <v>394</v>
      </c>
      <c r="C231" s="170">
        <v>45778</v>
      </c>
      <c r="D231" t="s">
        <v>104</v>
      </c>
      <c r="E231" s="818">
        <v>0.54791666666666672</v>
      </c>
      <c r="F231" s="818">
        <v>0.65208333333333335</v>
      </c>
      <c r="G231" s="88">
        <v>0.10416666666666667</v>
      </c>
      <c r="H231">
        <v>2</v>
      </c>
      <c r="I231">
        <v>30</v>
      </c>
      <c r="J231">
        <v>150</v>
      </c>
      <c r="K231">
        <v>3</v>
      </c>
      <c r="L231">
        <v>450</v>
      </c>
      <c r="M231"/>
      <c r="N231" t="s">
        <v>671</v>
      </c>
      <c r="O231" t="s">
        <v>238</v>
      </c>
      <c r="P231" t="s">
        <v>228</v>
      </c>
      <c r="Q231" t="s">
        <v>449</v>
      </c>
      <c r="R231" t="s">
        <v>136</v>
      </c>
      <c r="S231" t="s">
        <v>460</v>
      </c>
      <c r="T231" s="793">
        <f t="shared" si="28"/>
        <v>5</v>
      </c>
      <c r="U231" s="793">
        <f t="shared" si="29"/>
        <v>2025</v>
      </c>
      <c r="V231" s="793">
        <f t="shared" si="30"/>
        <v>5</v>
      </c>
      <c r="W231" s="802">
        <f>HLOOKUP(T231,'Feeder Count'!$B$1:$M$74,74,FALSE)</f>
        <v>49165</v>
      </c>
      <c r="X231" s="802">
        <f>VLOOKUP(ALL!B231,'Feeder Count'!$A$3:$M$73,(ALL!T231+1),FALSE)</f>
        <v>4479</v>
      </c>
      <c r="Y231" s="793">
        <f t="shared" si="31"/>
        <v>6.6979236436704619E-4</v>
      </c>
      <c r="Z231" s="793">
        <f t="shared" si="32"/>
        <v>0.10046885465505694</v>
      </c>
      <c r="AA231" s="803">
        <f t="shared" si="33"/>
        <v>6.1019017593816737E-5</v>
      </c>
      <c r="AB231" s="803">
        <f t="shared" si="34"/>
        <v>9.1528526390725114E-3</v>
      </c>
    </row>
    <row r="232" spans="1:28" x14ac:dyDescent="0.25">
      <c r="A232" s="137">
        <v>231076388</v>
      </c>
      <c r="B232" t="s">
        <v>394</v>
      </c>
      <c r="C232" s="170">
        <v>45778</v>
      </c>
      <c r="D232" t="s">
        <v>104</v>
      </c>
      <c r="E232" s="818">
        <v>0.55486111111111114</v>
      </c>
      <c r="F232" s="818">
        <v>0.64236111111111105</v>
      </c>
      <c r="G232" s="88">
        <v>8.7500000000000008E-2</v>
      </c>
      <c r="H232">
        <v>2</v>
      </c>
      <c r="I232">
        <v>6</v>
      </c>
      <c r="J232">
        <v>126</v>
      </c>
      <c r="K232">
        <v>9</v>
      </c>
      <c r="L232">
        <v>1134</v>
      </c>
      <c r="M232"/>
      <c r="N232" t="s">
        <v>672</v>
      </c>
      <c r="O232" t="s">
        <v>238</v>
      </c>
      <c r="P232" t="s">
        <v>228</v>
      </c>
      <c r="Q232" t="s">
        <v>449</v>
      </c>
      <c r="R232" t="s">
        <v>136</v>
      </c>
      <c r="S232" t="s">
        <v>460</v>
      </c>
      <c r="T232" s="793">
        <f t="shared" si="28"/>
        <v>5</v>
      </c>
      <c r="U232" s="793">
        <f t="shared" si="29"/>
        <v>2025</v>
      </c>
      <c r="V232" s="793">
        <f t="shared" si="30"/>
        <v>5</v>
      </c>
      <c r="W232" s="802">
        <f>HLOOKUP(T232,'Feeder Count'!$B$1:$M$74,74,FALSE)</f>
        <v>49165</v>
      </c>
      <c r="X232" s="802">
        <f>VLOOKUP(ALL!B232,'Feeder Count'!$A$3:$M$73,(ALL!T232+1),FALSE)</f>
        <v>4479</v>
      </c>
      <c r="Y232" s="793">
        <f t="shared" si="31"/>
        <v>2.0093770931011385E-3</v>
      </c>
      <c r="Z232" s="793">
        <f t="shared" si="32"/>
        <v>0.25318151373074349</v>
      </c>
      <c r="AA232" s="803">
        <f t="shared" si="33"/>
        <v>1.8305705278145022E-4</v>
      </c>
      <c r="AB232" s="803">
        <f t="shared" si="34"/>
        <v>2.3065188650462729E-2</v>
      </c>
    </row>
    <row r="233" spans="1:28" x14ac:dyDescent="0.25">
      <c r="A233" s="137">
        <v>120049672</v>
      </c>
      <c r="B233" t="s">
        <v>405</v>
      </c>
      <c r="C233" s="170">
        <v>45779</v>
      </c>
      <c r="D233" t="s">
        <v>104</v>
      </c>
      <c r="E233" s="818">
        <v>5.212962962962963E-2</v>
      </c>
      <c r="F233" s="818">
        <v>0.2933101851851852</v>
      </c>
      <c r="G233" s="88">
        <v>0.24097222222222223</v>
      </c>
      <c r="H233">
        <v>5</v>
      </c>
      <c r="I233">
        <v>47</v>
      </c>
      <c r="J233">
        <v>347.28</v>
      </c>
      <c r="K233">
        <v>921</v>
      </c>
      <c r="L233">
        <v>68073</v>
      </c>
      <c r="M233" t="s">
        <v>453</v>
      </c>
      <c r="N233" t="s">
        <v>673</v>
      </c>
      <c r="O233" t="s">
        <v>238</v>
      </c>
      <c r="P233" t="s">
        <v>228</v>
      </c>
      <c r="Q233" t="s">
        <v>449</v>
      </c>
      <c r="R233" t="s">
        <v>136</v>
      </c>
      <c r="S233" t="s">
        <v>456</v>
      </c>
      <c r="T233" s="793">
        <f t="shared" si="28"/>
        <v>5</v>
      </c>
      <c r="U233" s="793">
        <f t="shared" si="29"/>
        <v>2025</v>
      </c>
      <c r="V233" s="793">
        <f t="shared" si="30"/>
        <v>6</v>
      </c>
      <c r="W233" s="802">
        <f>HLOOKUP(T233,'Feeder Count'!$B$1:$M$74,74,FALSE)</f>
        <v>49165</v>
      </c>
      <c r="X233" s="802">
        <f>VLOOKUP(ALL!B233,'Feeder Count'!$A$3:$M$73,(ALL!T233+1),FALSE)</f>
        <v>3628</v>
      </c>
      <c r="Y233" s="793">
        <f t="shared" si="31"/>
        <v>0.25385887541345092</v>
      </c>
      <c r="Z233" s="793">
        <f t="shared" si="32"/>
        <v>18.763230429988976</v>
      </c>
      <c r="AA233" s="803">
        <f t="shared" si="33"/>
        <v>1.873283840130174E-2</v>
      </c>
      <c r="AB233" s="803">
        <f t="shared" si="34"/>
        <v>1.3845825282212956</v>
      </c>
    </row>
    <row r="234" spans="1:28" x14ac:dyDescent="0.25">
      <c r="A234" s="137">
        <v>120049712</v>
      </c>
      <c r="B234" t="s">
        <v>394</v>
      </c>
      <c r="C234" s="170">
        <v>45779</v>
      </c>
      <c r="D234" t="s">
        <v>104</v>
      </c>
      <c r="E234" s="818">
        <v>0.46249999999999997</v>
      </c>
      <c r="F234" s="818">
        <v>0.53472222222222221</v>
      </c>
      <c r="G234" s="88">
        <v>7.2222222222222229E-2</v>
      </c>
      <c r="H234">
        <v>1</v>
      </c>
      <c r="I234">
        <v>44</v>
      </c>
      <c r="J234">
        <v>104</v>
      </c>
      <c r="K234">
        <v>8</v>
      </c>
      <c r="L234">
        <v>832.19999999999902</v>
      </c>
      <c r="M234"/>
      <c r="N234" t="s">
        <v>674</v>
      </c>
      <c r="O234" t="s">
        <v>238</v>
      </c>
      <c r="P234" t="s">
        <v>228</v>
      </c>
      <c r="Q234" t="s">
        <v>449</v>
      </c>
      <c r="R234" t="s">
        <v>136</v>
      </c>
      <c r="S234" t="s">
        <v>460</v>
      </c>
      <c r="T234" s="793">
        <f t="shared" si="28"/>
        <v>5</v>
      </c>
      <c r="U234" s="793">
        <f t="shared" si="29"/>
        <v>2025</v>
      </c>
      <c r="V234" s="793">
        <f t="shared" si="30"/>
        <v>6</v>
      </c>
      <c r="W234" s="802">
        <f>HLOOKUP(T234,'Feeder Count'!$B$1:$M$74,74,FALSE)</f>
        <v>49165</v>
      </c>
      <c r="X234" s="802">
        <f>VLOOKUP(ALL!B234,'Feeder Count'!$A$3:$M$73,(ALL!T234+1),FALSE)</f>
        <v>4479</v>
      </c>
      <c r="Y234" s="793">
        <f t="shared" si="31"/>
        <v>1.7861129716454567E-3</v>
      </c>
      <c r="Z234" s="793">
        <f t="shared" si="32"/>
        <v>0.18580040187541841</v>
      </c>
      <c r="AA234" s="803">
        <f t="shared" si="33"/>
        <v>1.6271738025017796E-4</v>
      </c>
      <c r="AB234" s="803">
        <f t="shared" si="34"/>
        <v>1.6926675480524744E-2</v>
      </c>
    </row>
    <row r="235" spans="1:28" x14ac:dyDescent="0.25">
      <c r="A235" s="137">
        <v>120049734</v>
      </c>
      <c r="B235" t="s">
        <v>394</v>
      </c>
      <c r="C235" s="170">
        <v>45779</v>
      </c>
      <c r="D235" t="s">
        <v>104</v>
      </c>
      <c r="E235" s="818">
        <v>0.53888888888888886</v>
      </c>
      <c r="F235" s="818">
        <v>0.64236111111111105</v>
      </c>
      <c r="G235" s="88">
        <v>0.10347222222222223</v>
      </c>
      <c r="H235">
        <v>2</v>
      </c>
      <c r="I235">
        <v>29</v>
      </c>
      <c r="J235">
        <v>149</v>
      </c>
      <c r="K235">
        <v>9</v>
      </c>
      <c r="L235">
        <v>1341</v>
      </c>
      <c r="M235"/>
      <c r="N235" t="s">
        <v>675</v>
      </c>
      <c r="O235" t="s">
        <v>238</v>
      </c>
      <c r="P235" t="s">
        <v>228</v>
      </c>
      <c r="Q235" t="s">
        <v>449</v>
      </c>
      <c r="R235" t="s">
        <v>136</v>
      </c>
      <c r="S235" t="s">
        <v>460</v>
      </c>
      <c r="T235" s="793">
        <f t="shared" si="28"/>
        <v>5</v>
      </c>
      <c r="U235" s="793">
        <f t="shared" si="29"/>
        <v>2025</v>
      </c>
      <c r="V235" s="793">
        <f t="shared" si="30"/>
        <v>6</v>
      </c>
      <c r="W235" s="802">
        <f>HLOOKUP(T235,'Feeder Count'!$B$1:$M$74,74,FALSE)</f>
        <v>49165</v>
      </c>
      <c r="X235" s="802">
        <f>VLOOKUP(ALL!B235,'Feeder Count'!$A$3:$M$73,(ALL!T235+1),FALSE)</f>
        <v>4479</v>
      </c>
      <c r="Y235" s="793">
        <f t="shared" si="31"/>
        <v>2.0093770931011385E-3</v>
      </c>
      <c r="Z235" s="793">
        <f t="shared" si="32"/>
        <v>0.29939718687206968</v>
      </c>
      <c r="AA235" s="803">
        <f t="shared" si="33"/>
        <v>1.8305705278145022E-4</v>
      </c>
      <c r="AB235" s="803">
        <f t="shared" si="34"/>
        <v>2.7275500864436083E-2</v>
      </c>
    </row>
    <row r="236" spans="1:28" x14ac:dyDescent="0.25">
      <c r="A236" s="137">
        <v>120049735</v>
      </c>
      <c r="B236" t="s">
        <v>394</v>
      </c>
      <c r="C236" s="170">
        <v>45779</v>
      </c>
      <c r="D236" t="s">
        <v>104</v>
      </c>
      <c r="E236" s="818">
        <v>0.54166666666666663</v>
      </c>
      <c r="F236" s="818">
        <v>0.65069444444444446</v>
      </c>
      <c r="G236" s="88">
        <v>0.10902777777777778</v>
      </c>
      <c r="H236">
        <v>2</v>
      </c>
      <c r="I236">
        <v>37</v>
      </c>
      <c r="J236">
        <v>157</v>
      </c>
      <c r="K236">
        <v>12</v>
      </c>
      <c r="L236">
        <v>1884</v>
      </c>
      <c r="M236"/>
      <c r="N236" t="s">
        <v>676</v>
      </c>
      <c r="O236" t="s">
        <v>238</v>
      </c>
      <c r="P236" t="s">
        <v>228</v>
      </c>
      <c r="Q236" t="s">
        <v>449</v>
      </c>
      <c r="R236" t="s">
        <v>136</v>
      </c>
      <c r="S236" t="s">
        <v>460</v>
      </c>
      <c r="T236" s="793">
        <f t="shared" si="28"/>
        <v>5</v>
      </c>
      <c r="U236" s="793">
        <f t="shared" si="29"/>
        <v>2025</v>
      </c>
      <c r="V236" s="793">
        <f t="shared" si="30"/>
        <v>6</v>
      </c>
      <c r="W236" s="802">
        <f>HLOOKUP(T236,'Feeder Count'!$B$1:$M$74,74,FALSE)</f>
        <v>49165</v>
      </c>
      <c r="X236" s="802">
        <f>VLOOKUP(ALL!B236,'Feeder Count'!$A$3:$M$73,(ALL!T236+1),FALSE)</f>
        <v>4479</v>
      </c>
      <c r="Y236" s="793">
        <f t="shared" si="31"/>
        <v>2.6791694574681848E-3</v>
      </c>
      <c r="Z236" s="793">
        <f t="shared" si="32"/>
        <v>0.420629604822505</v>
      </c>
      <c r="AA236" s="803">
        <f t="shared" si="33"/>
        <v>2.4407607037526695E-4</v>
      </c>
      <c r="AB236" s="803">
        <f t="shared" si="34"/>
        <v>3.8319943048916914E-2</v>
      </c>
    </row>
    <row r="237" spans="1:28" x14ac:dyDescent="0.25">
      <c r="A237" s="137">
        <v>231077961</v>
      </c>
      <c r="B237" t="s">
        <v>394</v>
      </c>
      <c r="C237" s="170">
        <v>45779</v>
      </c>
      <c r="D237" t="s">
        <v>104</v>
      </c>
      <c r="E237" s="818">
        <v>0.65833333333333333</v>
      </c>
      <c r="F237" s="818">
        <v>0.76666666666666661</v>
      </c>
      <c r="G237" s="88">
        <v>0.10833333333333334</v>
      </c>
      <c r="H237">
        <v>2</v>
      </c>
      <c r="I237">
        <v>36</v>
      </c>
      <c r="J237">
        <v>156</v>
      </c>
      <c r="K237">
        <v>17</v>
      </c>
      <c r="L237">
        <v>2652</v>
      </c>
      <c r="M237"/>
      <c r="N237" t="s">
        <v>677</v>
      </c>
      <c r="O237" t="s">
        <v>238</v>
      </c>
      <c r="P237" t="s">
        <v>228</v>
      </c>
      <c r="Q237" t="s">
        <v>449</v>
      </c>
      <c r="R237" t="s">
        <v>136</v>
      </c>
      <c r="S237" t="s">
        <v>460</v>
      </c>
      <c r="T237" s="793">
        <f t="shared" si="28"/>
        <v>5</v>
      </c>
      <c r="U237" s="793">
        <f t="shared" si="29"/>
        <v>2025</v>
      </c>
      <c r="V237" s="793">
        <f t="shared" si="30"/>
        <v>6</v>
      </c>
      <c r="W237" s="802">
        <f>HLOOKUP(T237,'Feeder Count'!$B$1:$M$74,74,FALSE)</f>
        <v>49165</v>
      </c>
      <c r="X237" s="802">
        <f>VLOOKUP(ALL!B237,'Feeder Count'!$A$3:$M$73,(ALL!T237+1),FALSE)</f>
        <v>4479</v>
      </c>
      <c r="Y237" s="793">
        <f t="shared" si="31"/>
        <v>3.7954900647465951E-3</v>
      </c>
      <c r="Z237" s="793">
        <f t="shared" si="32"/>
        <v>0.59209645010046885</v>
      </c>
      <c r="AA237" s="803">
        <f t="shared" si="33"/>
        <v>3.4577443303162821E-4</v>
      </c>
      <c r="AB237" s="803">
        <f t="shared" si="34"/>
        <v>5.3940811552933995E-2</v>
      </c>
    </row>
    <row r="238" spans="1:28" x14ac:dyDescent="0.25">
      <c r="A238" s="137">
        <v>120049911</v>
      </c>
      <c r="B238" t="s">
        <v>394</v>
      </c>
      <c r="C238" s="170">
        <v>45780</v>
      </c>
      <c r="D238" t="s">
        <v>104</v>
      </c>
      <c r="E238" s="818">
        <v>0.66736111111111107</v>
      </c>
      <c r="F238" s="818">
        <v>0.86458333333333337</v>
      </c>
      <c r="G238" s="88">
        <v>0.19722222222222222</v>
      </c>
      <c r="H238">
        <v>4</v>
      </c>
      <c r="I238">
        <v>44</v>
      </c>
      <c r="J238">
        <v>284</v>
      </c>
      <c r="K238">
        <v>42</v>
      </c>
      <c r="L238">
        <v>11928</v>
      </c>
      <c r="M238" t="s">
        <v>598</v>
      </c>
      <c r="N238" t="s">
        <v>678</v>
      </c>
      <c r="O238" t="s">
        <v>447</v>
      </c>
      <c r="P238" t="s">
        <v>230</v>
      </c>
      <c r="Q238" t="s">
        <v>449</v>
      </c>
      <c r="R238" t="s">
        <v>450</v>
      </c>
      <c r="S238" t="s">
        <v>460</v>
      </c>
      <c r="T238" s="793">
        <f t="shared" si="28"/>
        <v>5</v>
      </c>
      <c r="U238" s="793">
        <f t="shared" si="29"/>
        <v>2025</v>
      </c>
      <c r="V238" s="793">
        <f t="shared" si="30"/>
        <v>7</v>
      </c>
      <c r="W238" s="802">
        <f>HLOOKUP(T238,'Feeder Count'!$B$1:$M$74,74,FALSE)</f>
        <v>49165</v>
      </c>
      <c r="X238" s="802">
        <f>VLOOKUP(ALL!B238,'Feeder Count'!$A$3:$M$73,(ALL!T238+1),FALSE)</f>
        <v>4479</v>
      </c>
      <c r="Y238" s="793">
        <f t="shared" si="31"/>
        <v>9.3770931011386473E-3</v>
      </c>
      <c r="Z238" s="793">
        <f t="shared" si="32"/>
        <v>2.6630944407233756</v>
      </c>
      <c r="AA238" s="803">
        <f t="shared" si="33"/>
        <v>8.5426624631343439E-4</v>
      </c>
      <c r="AB238" s="803">
        <f t="shared" si="34"/>
        <v>0.24261161395301536</v>
      </c>
    </row>
    <row r="239" spans="1:28" x14ac:dyDescent="0.25">
      <c r="A239" s="137">
        <v>231078791</v>
      </c>
      <c r="B239" t="s">
        <v>398</v>
      </c>
      <c r="C239" s="170">
        <v>45780</v>
      </c>
      <c r="D239" t="s">
        <v>104</v>
      </c>
      <c r="E239" s="818">
        <v>0.93125000000000002</v>
      </c>
      <c r="F239" s="818">
        <v>8.6805555555555566E-2</v>
      </c>
      <c r="G239" s="88">
        <v>0.15555555555555556</v>
      </c>
      <c r="H239">
        <v>3</v>
      </c>
      <c r="I239">
        <v>44</v>
      </c>
      <c r="J239">
        <v>224</v>
      </c>
      <c r="K239">
        <v>3</v>
      </c>
      <c r="L239">
        <v>672</v>
      </c>
      <c r="M239" t="s">
        <v>490</v>
      </c>
      <c r="N239" t="s">
        <v>679</v>
      </c>
      <c r="O239" t="s">
        <v>235</v>
      </c>
      <c r="P239" t="s">
        <v>220</v>
      </c>
      <c r="Q239" t="s">
        <v>449</v>
      </c>
      <c r="R239" t="s">
        <v>167</v>
      </c>
      <c r="S239" t="s">
        <v>460</v>
      </c>
      <c r="T239" s="793">
        <f t="shared" si="28"/>
        <v>5</v>
      </c>
      <c r="U239" s="793">
        <f t="shared" si="29"/>
        <v>2025</v>
      </c>
      <c r="V239" s="793">
        <f t="shared" si="30"/>
        <v>7</v>
      </c>
      <c r="W239" s="802">
        <f>HLOOKUP(T239,'Feeder Count'!$B$1:$M$74,74,FALSE)</f>
        <v>49165</v>
      </c>
      <c r="X239" s="802">
        <f>VLOOKUP(ALL!B239,'Feeder Count'!$A$3:$M$73,(ALL!T239+1),FALSE)</f>
        <v>151</v>
      </c>
      <c r="Y239" s="793">
        <f t="shared" si="31"/>
        <v>1.9867549668874173E-2</v>
      </c>
      <c r="Z239" s="793">
        <f t="shared" si="32"/>
        <v>4.4503311258278142</v>
      </c>
      <c r="AA239" s="803">
        <f t="shared" si="33"/>
        <v>6.1019017593816737E-5</v>
      </c>
      <c r="AB239" s="803">
        <f t="shared" si="34"/>
        <v>1.366825994101495E-2</v>
      </c>
    </row>
    <row r="240" spans="1:28" x14ac:dyDescent="0.25">
      <c r="A240" s="137">
        <v>120050015</v>
      </c>
      <c r="B240" t="s">
        <v>378</v>
      </c>
      <c r="C240" s="170">
        <v>45782</v>
      </c>
      <c r="D240" t="s">
        <v>104</v>
      </c>
      <c r="E240" s="818">
        <v>0.45833333333333331</v>
      </c>
      <c r="F240" s="818">
        <v>0.53611111111111109</v>
      </c>
      <c r="G240" s="88">
        <v>7.7777777777777779E-2</v>
      </c>
      <c r="H240">
        <v>1</v>
      </c>
      <c r="I240">
        <v>52</v>
      </c>
      <c r="J240">
        <v>112</v>
      </c>
      <c r="K240">
        <v>9</v>
      </c>
      <c r="L240">
        <v>1008</v>
      </c>
      <c r="M240"/>
      <c r="N240" t="s">
        <v>680</v>
      </c>
      <c r="O240" t="s">
        <v>238</v>
      </c>
      <c r="P240" t="s">
        <v>228</v>
      </c>
      <c r="Q240" t="s">
        <v>449</v>
      </c>
      <c r="R240" t="s">
        <v>136</v>
      </c>
      <c r="S240" t="s">
        <v>460</v>
      </c>
      <c r="T240" s="793">
        <f t="shared" si="28"/>
        <v>5</v>
      </c>
      <c r="U240" s="793">
        <f t="shared" si="29"/>
        <v>2025</v>
      </c>
      <c r="V240" s="793">
        <f t="shared" si="30"/>
        <v>2</v>
      </c>
      <c r="W240" s="802">
        <f>HLOOKUP(T240,'Feeder Count'!$B$1:$M$74,74,FALSE)</f>
        <v>49165</v>
      </c>
      <c r="X240" s="802">
        <f>VLOOKUP(ALL!B240,'Feeder Count'!$A$3:$M$73,(ALL!T240+1),FALSE)</f>
        <v>2902</v>
      </c>
      <c r="Y240" s="793">
        <f t="shared" si="31"/>
        <v>3.1013094417643005E-3</v>
      </c>
      <c r="Z240" s="793">
        <f t="shared" si="32"/>
        <v>0.34734665747760163</v>
      </c>
      <c r="AA240" s="803">
        <f t="shared" si="33"/>
        <v>1.8305705278145022E-4</v>
      </c>
      <c r="AB240" s="803">
        <f t="shared" si="34"/>
        <v>2.0502389911522423E-2</v>
      </c>
    </row>
    <row r="241" spans="1:28" x14ac:dyDescent="0.25">
      <c r="A241" s="137">
        <v>120050016</v>
      </c>
      <c r="B241" t="s">
        <v>378</v>
      </c>
      <c r="C241" s="170">
        <v>45782</v>
      </c>
      <c r="D241" t="s">
        <v>104</v>
      </c>
      <c r="E241" s="818">
        <v>0.45833333333333331</v>
      </c>
      <c r="F241" s="818">
        <v>0.53472222222222221</v>
      </c>
      <c r="G241" s="88">
        <v>7.6388888888888895E-2</v>
      </c>
      <c r="H241">
        <v>1</v>
      </c>
      <c r="I241">
        <v>50</v>
      </c>
      <c r="J241">
        <v>110</v>
      </c>
      <c r="K241">
        <v>6</v>
      </c>
      <c r="L241">
        <v>660</v>
      </c>
      <c r="M241"/>
      <c r="N241" t="s">
        <v>681</v>
      </c>
      <c r="O241" t="s">
        <v>238</v>
      </c>
      <c r="P241" t="s">
        <v>228</v>
      </c>
      <c r="Q241" t="s">
        <v>449</v>
      </c>
      <c r="R241" t="s">
        <v>136</v>
      </c>
      <c r="S241" t="s">
        <v>460</v>
      </c>
      <c r="T241" s="793">
        <f t="shared" si="28"/>
        <v>5</v>
      </c>
      <c r="U241" s="793">
        <f t="shared" si="29"/>
        <v>2025</v>
      </c>
      <c r="V241" s="793">
        <f t="shared" si="30"/>
        <v>2</v>
      </c>
      <c r="W241" s="802">
        <f>HLOOKUP(T241,'Feeder Count'!$B$1:$M$74,74,FALSE)</f>
        <v>49165</v>
      </c>
      <c r="X241" s="802">
        <f>VLOOKUP(ALL!B241,'Feeder Count'!$A$3:$M$73,(ALL!T241+1),FALSE)</f>
        <v>2902</v>
      </c>
      <c r="Y241" s="793">
        <f t="shared" si="31"/>
        <v>2.0675396278428669E-3</v>
      </c>
      <c r="Z241" s="793">
        <f t="shared" si="32"/>
        <v>0.22742935906271536</v>
      </c>
      <c r="AA241" s="803">
        <f t="shared" si="33"/>
        <v>1.2203803518763347E-4</v>
      </c>
      <c r="AB241" s="803">
        <f t="shared" si="34"/>
        <v>1.3424183870639683E-2</v>
      </c>
    </row>
    <row r="242" spans="1:28" x14ac:dyDescent="0.25">
      <c r="A242" s="137">
        <v>120050033</v>
      </c>
      <c r="B242" t="s">
        <v>389</v>
      </c>
      <c r="C242" s="170">
        <v>45782</v>
      </c>
      <c r="D242" t="s">
        <v>104</v>
      </c>
      <c r="E242" s="818">
        <v>0.49791666666666662</v>
      </c>
      <c r="F242" s="818">
        <v>0.56458333333333333</v>
      </c>
      <c r="G242" s="88">
        <v>6.6666666666666666E-2</v>
      </c>
      <c r="H242">
        <v>1</v>
      </c>
      <c r="I242">
        <v>36</v>
      </c>
      <c r="J242">
        <v>96</v>
      </c>
      <c r="K242">
        <v>14</v>
      </c>
      <c r="L242">
        <v>1344</v>
      </c>
      <c r="M242"/>
      <c r="N242" t="s">
        <v>682</v>
      </c>
      <c r="O242" t="s">
        <v>238</v>
      </c>
      <c r="P242" t="s">
        <v>228</v>
      </c>
      <c r="Q242" t="s">
        <v>449</v>
      </c>
      <c r="R242" t="s">
        <v>136</v>
      </c>
      <c r="S242" t="s">
        <v>460</v>
      </c>
      <c r="T242" s="793">
        <f t="shared" si="28"/>
        <v>5</v>
      </c>
      <c r="U242" s="793">
        <f t="shared" si="29"/>
        <v>2025</v>
      </c>
      <c r="V242" s="793">
        <f t="shared" si="30"/>
        <v>2</v>
      </c>
      <c r="W242" s="802">
        <f>HLOOKUP(T242,'Feeder Count'!$B$1:$M$74,74,FALSE)</f>
        <v>49165</v>
      </c>
      <c r="X242" s="802">
        <f>VLOOKUP(ALL!B242,'Feeder Count'!$A$3:$M$73,(ALL!T242+1),FALSE)</f>
        <v>743</v>
      </c>
      <c r="Y242" s="793">
        <f t="shared" si="31"/>
        <v>1.8842530282637954E-2</v>
      </c>
      <c r="Z242" s="793">
        <f t="shared" si="32"/>
        <v>1.8088829071332435</v>
      </c>
      <c r="AA242" s="803">
        <f t="shared" si="33"/>
        <v>2.8475541543781146E-4</v>
      </c>
      <c r="AB242" s="803">
        <f t="shared" si="34"/>
        <v>2.7336519882029901E-2</v>
      </c>
    </row>
    <row r="243" spans="1:28" x14ac:dyDescent="0.25">
      <c r="A243" s="137">
        <v>231079063</v>
      </c>
      <c r="B243" t="s">
        <v>378</v>
      </c>
      <c r="C243" s="170">
        <v>45782</v>
      </c>
      <c r="D243" t="s">
        <v>104</v>
      </c>
      <c r="E243" s="818">
        <v>0.54722222222222217</v>
      </c>
      <c r="F243" s="818">
        <v>0.60972222222222217</v>
      </c>
      <c r="G243" s="88">
        <v>6.25E-2</v>
      </c>
      <c r="H243">
        <v>1</v>
      </c>
      <c r="I243">
        <v>30</v>
      </c>
      <c r="J243">
        <v>90</v>
      </c>
      <c r="K243">
        <v>8</v>
      </c>
      <c r="L243">
        <v>720</v>
      </c>
      <c r="M243"/>
      <c r="N243" t="s">
        <v>683</v>
      </c>
      <c r="O243" t="s">
        <v>238</v>
      </c>
      <c r="P243" t="s">
        <v>228</v>
      </c>
      <c r="Q243" t="s">
        <v>449</v>
      </c>
      <c r="R243" t="s">
        <v>136</v>
      </c>
      <c r="S243" t="s">
        <v>460</v>
      </c>
      <c r="T243" s="793">
        <f t="shared" si="28"/>
        <v>5</v>
      </c>
      <c r="U243" s="793">
        <f t="shared" si="29"/>
        <v>2025</v>
      </c>
      <c r="V243" s="793">
        <f t="shared" si="30"/>
        <v>2</v>
      </c>
      <c r="W243" s="802">
        <f>HLOOKUP(T243,'Feeder Count'!$B$1:$M$74,74,FALSE)</f>
        <v>49165</v>
      </c>
      <c r="X243" s="802">
        <f>VLOOKUP(ALL!B243,'Feeder Count'!$A$3:$M$73,(ALL!T243+1),FALSE)</f>
        <v>2902</v>
      </c>
      <c r="Y243" s="793">
        <f t="shared" si="31"/>
        <v>2.7567195037904893E-3</v>
      </c>
      <c r="Z243" s="793">
        <f t="shared" si="32"/>
        <v>0.24810475534114404</v>
      </c>
      <c r="AA243" s="803">
        <f t="shared" si="33"/>
        <v>1.6271738025017796E-4</v>
      </c>
      <c r="AB243" s="803">
        <f t="shared" si="34"/>
        <v>1.4644564222516018E-2</v>
      </c>
    </row>
    <row r="244" spans="1:28" x14ac:dyDescent="0.25">
      <c r="A244" s="137">
        <v>120050065</v>
      </c>
      <c r="B244" t="s">
        <v>389</v>
      </c>
      <c r="C244" s="170">
        <v>45782</v>
      </c>
      <c r="D244" t="s">
        <v>104</v>
      </c>
      <c r="E244" s="818">
        <v>0.59652777777777777</v>
      </c>
      <c r="F244" s="818">
        <v>0.68680555555555556</v>
      </c>
      <c r="G244" s="88">
        <v>9.0277777777777776E-2</v>
      </c>
      <c r="H244">
        <v>2</v>
      </c>
      <c r="I244">
        <v>10</v>
      </c>
      <c r="J244">
        <v>130</v>
      </c>
      <c r="K244">
        <v>10</v>
      </c>
      <c r="L244">
        <v>1300.2</v>
      </c>
      <c r="M244"/>
      <c r="N244" t="s">
        <v>684</v>
      </c>
      <c r="O244" t="s">
        <v>238</v>
      </c>
      <c r="P244" t="s">
        <v>228</v>
      </c>
      <c r="Q244" t="s">
        <v>449</v>
      </c>
      <c r="R244" t="s">
        <v>136</v>
      </c>
      <c r="S244" t="s">
        <v>460</v>
      </c>
      <c r="T244" s="793">
        <f t="shared" si="28"/>
        <v>5</v>
      </c>
      <c r="U244" s="793">
        <f t="shared" si="29"/>
        <v>2025</v>
      </c>
      <c r="V244" s="793">
        <f t="shared" si="30"/>
        <v>2</v>
      </c>
      <c r="W244" s="802">
        <f>HLOOKUP(T244,'Feeder Count'!$B$1:$M$74,74,FALSE)</f>
        <v>49165</v>
      </c>
      <c r="X244" s="802">
        <f>VLOOKUP(ALL!B244,'Feeder Count'!$A$3:$M$73,(ALL!T244+1),FALSE)</f>
        <v>743</v>
      </c>
      <c r="Y244" s="793">
        <f t="shared" si="31"/>
        <v>1.3458950201884253E-2</v>
      </c>
      <c r="Z244" s="793">
        <f t="shared" si="32"/>
        <v>1.7499327052489906</v>
      </c>
      <c r="AA244" s="803">
        <f t="shared" si="33"/>
        <v>2.0339672531272246E-4</v>
      </c>
      <c r="AB244" s="803">
        <f t="shared" si="34"/>
        <v>2.6445642225160177E-2</v>
      </c>
    </row>
    <row r="245" spans="1:28" x14ac:dyDescent="0.25">
      <c r="A245" s="137">
        <v>120050064</v>
      </c>
      <c r="B245" t="s">
        <v>378</v>
      </c>
      <c r="C245" s="170">
        <v>45782</v>
      </c>
      <c r="D245" t="s">
        <v>104</v>
      </c>
      <c r="E245" s="818">
        <v>0.6166666666666667</v>
      </c>
      <c r="F245" s="818">
        <v>0.70833333333333337</v>
      </c>
      <c r="G245" s="88">
        <v>9.1666666666666674E-2</v>
      </c>
      <c r="H245">
        <v>2</v>
      </c>
      <c r="I245">
        <v>12</v>
      </c>
      <c r="J245">
        <v>132</v>
      </c>
      <c r="K245">
        <v>11</v>
      </c>
      <c r="L245">
        <v>1452</v>
      </c>
      <c r="M245"/>
      <c r="N245" t="s">
        <v>685</v>
      </c>
      <c r="O245" t="s">
        <v>238</v>
      </c>
      <c r="P245" t="s">
        <v>228</v>
      </c>
      <c r="Q245" t="s">
        <v>449</v>
      </c>
      <c r="R245" t="s">
        <v>136</v>
      </c>
      <c r="S245" t="s">
        <v>460</v>
      </c>
      <c r="T245" s="793">
        <f t="shared" si="28"/>
        <v>5</v>
      </c>
      <c r="U245" s="793">
        <f t="shared" si="29"/>
        <v>2025</v>
      </c>
      <c r="V245" s="793">
        <f t="shared" si="30"/>
        <v>2</v>
      </c>
      <c r="W245" s="802">
        <f>HLOOKUP(T245,'Feeder Count'!$B$1:$M$74,74,FALSE)</f>
        <v>49165</v>
      </c>
      <c r="X245" s="802">
        <f>VLOOKUP(ALL!B245,'Feeder Count'!$A$3:$M$73,(ALL!T245+1),FALSE)</f>
        <v>2902</v>
      </c>
      <c r="Y245" s="793">
        <f t="shared" si="31"/>
        <v>3.7904893177119229E-3</v>
      </c>
      <c r="Z245" s="793">
        <f t="shared" si="32"/>
        <v>0.50034458993797382</v>
      </c>
      <c r="AA245" s="803">
        <f t="shared" si="33"/>
        <v>2.2373639784399471E-4</v>
      </c>
      <c r="AB245" s="803">
        <f t="shared" si="34"/>
        <v>2.9533204515407301E-2</v>
      </c>
    </row>
    <row r="246" spans="1:28" x14ac:dyDescent="0.25">
      <c r="A246" s="137">
        <v>231079223</v>
      </c>
      <c r="B246" t="s">
        <v>378</v>
      </c>
      <c r="C246" s="170">
        <v>45783</v>
      </c>
      <c r="D246" t="s">
        <v>104</v>
      </c>
      <c r="E246" s="818">
        <v>0.45833333333333331</v>
      </c>
      <c r="F246" s="818">
        <v>0.54722222222222217</v>
      </c>
      <c r="G246" s="88">
        <v>8.8888888888888892E-2</v>
      </c>
      <c r="H246">
        <v>2</v>
      </c>
      <c r="I246">
        <v>8</v>
      </c>
      <c r="J246">
        <v>128</v>
      </c>
      <c r="K246">
        <v>8</v>
      </c>
      <c r="L246">
        <v>1024.2</v>
      </c>
      <c r="M246"/>
      <c r="N246" t="s">
        <v>686</v>
      </c>
      <c r="O246" t="s">
        <v>238</v>
      </c>
      <c r="P246" t="s">
        <v>228</v>
      </c>
      <c r="Q246" t="s">
        <v>449</v>
      </c>
      <c r="R246" t="s">
        <v>136</v>
      </c>
      <c r="S246" t="s">
        <v>460</v>
      </c>
      <c r="T246" s="793">
        <f t="shared" si="28"/>
        <v>5</v>
      </c>
      <c r="U246" s="793">
        <f t="shared" si="29"/>
        <v>2025</v>
      </c>
      <c r="V246" s="793">
        <f t="shared" si="30"/>
        <v>3</v>
      </c>
      <c r="W246" s="802">
        <f>HLOOKUP(T246,'Feeder Count'!$B$1:$M$74,74,FALSE)</f>
        <v>49165</v>
      </c>
      <c r="X246" s="802">
        <f>VLOOKUP(ALL!B246,'Feeder Count'!$A$3:$M$73,(ALL!T246+1),FALSE)</f>
        <v>2902</v>
      </c>
      <c r="Y246" s="793">
        <f t="shared" si="31"/>
        <v>2.7567195037904893E-3</v>
      </c>
      <c r="Z246" s="793">
        <f t="shared" si="32"/>
        <v>0.35292901447277741</v>
      </c>
      <c r="AA246" s="803">
        <f t="shared" si="33"/>
        <v>1.6271738025017796E-4</v>
      </c>
      <c r="AB246" s="803">
        <f t="shared" si="34"/>
        <v>2.0831892606529036E-2</v>
      </c>
    </row>
    <row r="247" spans="1:28" x14ac:dyDescent="0.25">
      <c r="A247" s="137">
        <v>231079227</v>
      </c>
      <c r="B247" t="s">
        <v>378</v>
      </c>
      <c r="C247" s="170">
        <v>45783</v>
      </c>
      <c r="D247" t="s">
        <v>104</v>
      </c>
      <c r="E247" s="818">
        <v>0.45833333333333331</v>
      </c>
      <c r="F247" s="818">
        <v>0.54722222222222217</v>
      </c>
      <c r="G247" s="88">
        <v>8.8888888888888892E-2</v>
      </c>
      <c r="H247">
        <v>2</v>
      </c>
      <c r="I247">
        <v>8</v>
      </c>
      <c r="J247">
        <v>128</v>
      </c>
      <c r="K247">
        <v>8</v>
      </c>
      <c r="L247">
        <v>1024.2</v>
      </c>
      <c r="M247"/>
      <c r="N247" t="s">
        <v>687</v>
      </c>
      <c r="O247" t="s">
        <v>238</v>
      </c>
      <c r="P247" t="s">
        <v>228</v>
      </c>
      <c r="Q247" t="s">
        <v>449</v>
      </c>
      <c r="R247" t="s">
        <v>136</v>
      </c>
      <c r="S247" t="s">
        <v>460</v>
      </c>
      <c r="T247" s="793">
        <f t="shared" si="28"/>
        <v>5</v>
      </c>
      <c r="U247" s="793">
        <f t="shared" si="29"/>
        <v>2025</v>
      </c>
      <c r="V247" s="793">
        <f t="shared" si="30"/>
        <v>3</v>
      </c>
      <c r="W247" s="802">
        <f>HLOOKUP(T247,'Feeder Count'!$B$1:$M$74,74,FALSE)</f>
        <v>49165</v>
      </c>
      <c r="X247" s="802">
        <f>VLOOKUP(ALL!B247,'Feeder Count'!$A$3:$M$73,(ALL!T247+1),FALSE)</f>
        <v>2902</v>
      </c>
      <c r="Y247" s="793">
        <f t="shared" si="31"/>
        <v>2.7567195037904893E-3</v>
      </c>
      <c r="Z247" s="793">
        <f t="shared" si="32"/>
        <v>0.35292901447277741</v>
      </c>
      <c r="AA247" s="803">
        <f t="shared" si="33"/>
        <v>1.6271738025017796E-4</v>
      </c>
      <c r="AB247" s="803">
        <f t="shared" si="34"/>
        <v>2.0831892606529036E-2</v>
      </c>
    </row>
    <row r="248" spans="1:28" x14ac:dyDescent="0.25">
      <c r="A248" s="137">
        <v>231079236</v>
      </c>
      <c r="B248" t="s">
        <v>378</v>
      </c>
      <c r="C248" s="170">
        <v>45783</v>
      </c>
      <c r="D248" t="s">
        <v>104</v>
      </c>
      <c r="E248" s="818">
        <v>0.46249999999999997</v>
      </c>
      <c r="F248" s="818">
        <v>0.56388888888888888</v>
      </c>
      <c r="G248" s="88">
        <v>0.1013888888888889</v>
      </c>
      <c r="H248">
        <v>2</v>
      </c>
      <c r="I248">
        <v>26</v>
      </c>
      <c r="J248">
        <v>146</v>
      </c>
      <c r="K248">
        <v>12</v>
      </c>
      <c r="L248">
        <v>1752</v>
      </c>
      <c r="M248"/>
      <c r="N248" t="s">
        <v>688</v>
      </c>
      <c r="O248" t="s">
        <v>238</v>
      </c>
      <c r="P248" t="s">
        <v>228</v>
      </c>
      <c r="Q248" t="s">
        <v>449</v>
      </c>
      <c r="R248" t="s">
        <v>136</v>
      </c>
      <c r="S248" t="s">
        <v>460</v>
      </c>
      <c r="T248" s="793">
        <f t="shared" si="28"/>
        <v>5</v>
      </c>
      <c r="U248" s="793">
        <f t="shared" si="29"/>
        <v>2025</v>
      </c>
      <c r="V248" s="793">
        <f t="shared" si="30"/>
        <v>3</v>
      </c>
      <c r="W248" s="802">
        <f>HLOOKUP(T248,'Feeder Count'!$B$1:$M$74,74,FALSE)</f>
        <v>49165</v>
      </c>
      <c r="X248" s="802">
        <f>VLOOKUP(ALL!B248,'Feeder Count'!$A$3:$M$73,(ALL!T248+1),FALSE)</f>
        <v>2902</v>
      </c>
      <c r="Y248" s="793">
        <f t="shared" si="31"/>
        <v>4.1350792556857337E-3</v>
      </c>
      <c r="Z248" s="793">
        <f t="shared" si="32"/>
        <v>0.60372157133011717</v>
      </c>
      <c r="AA248" s="803">
        <f t="shared" si="33"/>
        <v>2.4407607037526695E-4</v>
      </c>
      <c r="AB248" s="803">
        <f t="shared" si="34"/>
        <v>3.5635106274788976E-2</v>
      </c>
    </row>
    <row r="249" spans="1:28" x14ac:dyDescent="0.25">
      <c r="A249" s="137">
        <v>231079242</v>
      </c>
      <c r="B249" t="s">
        <v>378</v>
      </c>
      <c r="C249" s="170">
        <v>45783</v>
      </c>
      <c r="D249" t="s">
        <v>104</v>
      </c>
      <c r="E249" s="818">
        <v>0.46249999999999997</v>
      </c>
      <c r="F249" s="818">
        <v>0.56388888888888888</v>
      </c>
      <c r="G249" s="88">
        <v>0.1013888888888889</v>
      </c>
      <c r="H249">
        <v>2</v>
      </c>
      <c r="I249">
        <v>26</v>
      </c>
      <c r="J249">
        <v>146</v>
      </c>
      <c r="K249">
        <v>17</v>
      </c>
      <c r="L249">
        <v>2482.1999999999998</v>
      </c>
      <c r="M249"/>
      <c r="N249" t="s">
        <v>689</v>
      </c>
      <c r="O249" t="s">
        <v>238</v>
      </c>
      <c r="P249" t="s">
        <v>228</v>
      </c>
      <c r="Q249" t="s">
        <v>449</v>
      </c>
      <c r="R249" t="s">
        <v>136</v>
      </c>
      <c r="S249" t="s">
        <v>460</v>
      </c>
      <c r="T249" s="793">
        <f t="shared" si="28"/>
        <v>5</v>
      </c>
      <c r="U249" s="793">
        <f t="shared" si="29"/>
        <v>2025</v>
      </c>
      <c r="V249" s="793">
        <f t="shared" si="30"/>
        <v>3</v>
      </c>
      <c r="W249" s="802">
        <f>HLOOKUP(T249,'Feeder Count'!$B$1:$M$74,74,FALSE)</f>
        <v>49165</v>
      </c>
      <c r="X249" s="802">
        <f>VLOOKUP(ALL!B249,'Feeder Count'!$A$3:$M$73,(ALL!T249+1),FALSE)</f>
        <v>2902</v>
      </c>
      <c r="Y249" s="793">
        <f t="shared" si="31"/>
        <v>5.8580289455547902E-3</v>
      </c>
      <c r="Z249" s="793">
        <f t="shared" si="32"/>
        <v>0.85534114403859396</v>
      </c>
      <c r="AA249" s="803">
        <f t="shared" si="33"/>
        <v>3.4577443303162821E-4</v>
      </c>
      <c r="AB249" s="803">
        <f t="shared" si="34"/>
        <v>5.0487135157123969E-2</v>
      </c>
    </row>
    <row r="250" spans="1:28" x14ac:dyDescent="0.25">
      <c r="A250" s="137">
        <v>120050240</v>
      </c>
      <c r="B250" t="s">
        <v>378</v>
      </c>
      <c r="C250" s="170">
        <v>45784</v>
      </c>
      <c r="D250" t="s">
        <v>104</v>
      </c>
      <c r="E250" s="818">
        <v>0.4604166666666667</v>
      </c>
      <c r="F250" s="818">
        <v>0.6</v>
      </c>
      <c r="G250" s="88">
        <v>0.13958333333333334</v>
      </c>
      <c r="H250">
        <v>3</v>
      </c>
      <c r="I250">
        <v>21</v>
      </c>
      <c r="J250">
        <v>201</v>
      </c>
      <c r="K250">
        <v>8</v>
      </c>
      <c r="L250">
        <v>1608</v>
      </c>
      <c r="M250"/>
      <c r="N250" t="s">
        <v>690</v>
      </c>
      <c r="O250" t="s">
        <v>238</v>
      </c>
      <c r="P250" t="s">
        <v>228</v>
      </c>
      <c r="Q250" t="s">
        <v>449</v>
      </c>
      <c r="R250" t="s">
        <v>136</v>
      </c>
      <c r="S250" t="s">
        <v>460</v>
      </c>
      <c r="T250" s="793">
        <f t="shared" si="28"/>
        <v>5</v>
      </c>
      <c r="U250" s="793">
        <f t="shared" si="29"/>
        <v>2025</v>
      </c>
      <c r="V250" s="793">
        <f t="shared" si="30"/>
        <v>4</v>
      </c>
      <c r="W250" s="802">
        <f>HLOOKUP(T250,'Feeder Count'!$B$1:$M$74,74,FALSE)</f>
        <v>49165</v>
      </c>
      <c r="X250" s="802">
        <f>VLOOKUP(ALL!B250,'Feeder Count'!$A$3:$M$73,(ALL!T250+1),FALSE)</f>
        <v>2902</v>
      </c>
      <c r="Y250" s="793">
        <f t="shared" si="31"/>
        <v>2.7567195037904893E-3</v>
      </c>
      <c r="Z250" s="793">
        <f t="shared" si="32"/>
        <v>0.55410062026188833</v>
      </c>
      <c r="AA250" s="803">
        <f t="shared" si="33"/>
        <v>1.6271738025017796E-4</v>
      </c>
      <c r="AB250" s="803">
        <f t="shared" si="34"/>
        <v>3.2706193430285774E-2</v>
      </c>
    </row>
    <row r="251" spans="1:28" x14ac:dyDescent="0.25">
      <c r="A251" s="137">
        <v>120050238</v>
      </c>
      <c r="B251" t="s">
        <v>385</v>
      </c>
      <c r="C251" s="170">
        <v>45784</v>
      </c>
      <c r="D251" t="s">
        <v>104</v>
      </c>
      <c r="E251" s="818">
        <v>0.46111111111111108</v>
      </c>
      <c r="F251" s="818">
        <v>0.75</v>
      </c>
      <c r="G251" s="88">
        <v>0.28888888888888892</v>
      </c>
      <c r="H251">
        <v>6</v>
      </c>
      <c r="I251">
        <v>56</v>
      </c>
      <c r="J251">
        <v>416</v>
      </c>
      <c r="K251">
        <v>56</v>
      </c>
      <c r="L251">
        <v>23296.199999999899</v>
      </c>
      <c r="M251" t="s">
        <v>457</v>
      </c>
      <c r="N251" t="s">
        <v>691</v>
      </c>
      <c r="O251" t="s">
        <v>238</v>
      </c>
      <c r="P251" t="s">
        <v>228</v>
      </c>
      <c r="Q251" t="s">
        <v>449</v>
      </c>
      <c r="R251" t="s">
        <v>136</v>
      </c>
      <c r="S251" t="s">
        <v>460</v>
      </c>
      <c r="T251" s="793">
        <f t="shared" si="28"/>
        <v>5</v>
      </c>
      <c r="U251" s="793">
        <f t="shared" si="29"/>
        <v>2025</v>
      </c>
      <c r="V251" s="793">
        <f t="shared" si="30"/>
        <v>4</v>
      </c>
      <c r="W251" s="802">
        <f>HLOOKUP(T251,'Feeder Count'!$B$1:$M$74,74,FALSE)</f>
        <v>49165</v>
      </c>
      <c r="X251" s="802">
        <f>VLOOKUP(ALL!B251,'Feeder Count'!$A$3:$M$73,(ALL!T251+1),FALSE)</f>
        <v>1214</v>
      </c>
      <c r="Y251" s="793">
        <f t="shared" si="31"/>
        <v>4.6128500823723231E-2</v>
      </c>
      <c r="Z251" s="793">
        <f t="shared" si="32"/>
        <v>19.189621087314578</v>
      </c>
      <c r="AA251" s="803">
        <f t="shared" si="33"/>
        <v>1.1390216617512459E-3</v>
      </c>
      <c r="AB251" s="803">
        <f t="shared" si="34"/>
        <v>0.47383707922302243</v>
      </c>
    </row>
    <row r="252" spans="1:28" x14ac:dyDescent="0.25">
      <c r="A252" s="137">
        <v>120050239</v>
      </c>
      <c r="B252" t="s">
        <v>378</v>
      </c>
      <c r="C252" s="170">
        <v>45784</v>
      </c>
      <c r="D252" t="s">
        <v>104</v>
      </c>
      <c r="E252" s="818">
        <v>0.46527777777777773</v>
      </c>
      <c r="F252" s="818">
        <v>0.59722222222222221</v>
      </c>
      <c r="G252" s="88">
        <v>0.13194444444444445</v>
      </c>
      <c r="H252">
        <v>3</v>
      </c>
      <c r="I252">
        <v>10</v>
      </c>
      <c r="J252">
        <v>190</v>
      </c>
      <c r="K252">
        <v>7</v>
      </c>
      <c r="L252">
        <v>1330.2</v>
      </c>
      <c r="M252"/>
      <c r="N252" t="s">
        <v>692</v>
      </c>
      <c r="O252" t="s">
        <v>238</v>
      </c>
      <c r="P252" t="s">
        <v>228</v>
      </c>
      <c r="Q252" t="s">
        <v>449</v>
      </c>
      <c r="R252" t="s">
        <v>136</v>
      </c>
      <c r="S252" t="s">
        <v>460</v>
      </c>
      <c r="T252" s="793">
        <f t="shared" si="28"/>
        <v>5</v>
      </c>
      <c r="U252" s="793">
        <f t="shared" si="29"/>
        <v>2025</v>
      </c>
      <c r="V252" s="793">
        <f t="shared" si="30"/>
        <v>4</v>
      </c>
      <c r="W252" s="802">
        <f>HLOOKUP(T252,'Feeder Count'!$B$1:$M$74,74,FALSE)</f>
        <v>49165</v>
      </c>
      <c r="X252" s="802">
        <f>VLOOKUP(ALL!B252,'Feeder Count'!$A$3:$M$73,(ALL!T252+1),FALSE)</f>
        <v>2902</v>
      </c>
      <c r="Y252" s="793">
        <f t="shared" si="31"/>
        <v>2.4121295658166781E-3</v>
      </c>
      <c r="Z252" s="793">
        <f t="shared" si="32"/>
        <v>0.45837353549276361</v>
      </c>
      <c r="AA252" s="803">
        <f t="shared" si="33"/>
        <v>1.4237770771890573E-4</v>
      </c>
      <c r="AB252" s="803">
        <f t="shared" si="34"/>
        <v>2.7055832401098344E-2</v>
      </c>
    </row>
    <row r="253" spans="1:28" x14ac:dyDescent="0.25">
      <c r="A253" s="137">
        <v>231079471</v>
      </c>
      <c r="B253" t="s">
        <v>378</v>
      </c>
      <c r="C253" s="170">
        <v>45784</v>
      </c>
      <c r="D253" t="s">
        <v>104</v>
      </c>
      <c r="E253" s="818">
        <v>0.62083333333333335</v>
      </c>
      <c r="F253" s="818">
        <v>0.6743055555555556</v>
      </c>
      <c r="G253" s="88">
        <v>5.347222222222222E-2</v>
      </c>
      <c r="H253">
        <v>1</v>
      </c>
      <c r="I253">
        <v>17</v>
      </c>
      <c r="J253">
        <v>77</v>
      </c>
      <c r="K253">
        <v>9</v>
      </c>
      <c r="L253">
        <v>693</v>
      </c>
      <c r="M253"/>
      <c r="N253" t="s">
        <v>693</v>
      </c>
      <c r="O253" t="s">
        <v>238</v>
      </c>
      <c r="P253" t="s">
        <v>228</v>
      </c>
      <c r="Q253" t="s">
        <v>449</v>
      </c>
      <c r="R253" t="s">
        <v>136</v>
      </c>
      <c r="S253" t="s">
        <v>460</v>
      </c>
      <c r="T253" s="793">
        <f t="shared" si="28"/>
        <v>5</v>
      </c>
      <c r="U253" s="793">
        <f t="shared" si="29"/>
        <v>2025</v>
      </c>
      <c r="V253" s="793">
        <f t="shared" si="30"/>
        <v>4</v>
      </c>
      <c r="W253" s="802">
        <f>HLOOKUP(T253,'Feeder Count'!$B$1:$M$74,74,FALSE)</f>
        <v>49165</v>
      </c>
      <c r="X253" s="802">
        <f>VLOOKUP(ALL!B253,'Feeder Count'!$A$3:$M$73,(ALL!T253+1),FALSE)</f>
        <v>2902</v>
      </c>
      <c r="Y253" s="793">
        <f t="shared" si="31"/>
        <v>3.1013094417643005E-3</v>
      </c>
      <c r="Z253" s="793">
        <f t="shared" si="32"/>
        <v>0.23880082701585115</v>
      </c>
      <c r="AA253" s="803">
        <f t="shared" si="33"/>
        <v>1.8305705278145022E-4</v>
      </c>
      <c r="AB253" s="803">
        <f t="shared" si="34"/>
        <v>1.4095393064171667E-2</v>
      </c>
    </row>
    <row r="254" spans="1:28" x14ac:dyDescent="0.25">
      <c r="A254" s="137">
        <v>231079492</v>
      </c>
      <c r="B254" t="s">
        <v>378</v>
      </c>
      <c r="C254" s="170">
        <v>45784</v>
      </c>
      <c r="D254" t="s">
        <v>104</v>
      </c>
      <c r="E254" s="818">
        <v>0.68263888888888891</v>
      </c>
      <c r="F254" s="818">
        <v>0.71458333333333324</v>
      </c>
      <c r="G254" s="88">
        <v>3.1944444444444449E-2</v>
      </c>
      <c r="H254">
        <v>0</v>
      </c>
      <c r="I254">
        <v>46</v>
      </c>
      <c r="J254">
        <v>46</v>
      </c>
      <c r="K254">
        <v>6</v>
      </c>
      <c r="L254">
        <v>276</v>
      </c>
      <c r="M254"/>
      <c r="N254" t="s">
        <v>694</v>
      </c>
      <c r="O254" t="s">
        <v>238</v>
      </c>
      <c r="P254" t="s">
        <v>228</v>
      </c>
      <c r="Q254" t="s">
        <v>449</v>
      </c>
      <c r="R254" t="s">
        <v>136</v>
      </c>
      <c r="S254" t="s">
        <v>460</v>
      </c>
      <c r="T254" s="793">
        <f t="shared" si="28"/>
        <v>5</v>
      </c>
      <c r="U254" s="793">
        <f t="shared" si="29"/>
        <v>2025</v>
      </c>
      <c r="V254" s="793">
        <f t="shared" si="30"/>
        <v>4</v>
      </c>
      <c r="W254" s="802">
        <f>HLOOKUP(T254,'Feeder Count'!$B$1:$M$74,74,FALSE)</f>
        <v>49165</v>
      </c>
      <c r="X254" s="802">
        <f>VLOOKUP(ALL!B254,'Feeder Count'!$A$3:$M$73,(ALL!T254+1),FALSE)</f>
        <v>2902</v>
      </c>
      <c r="Y254" s="793">
        <f t="shared" si="31"/>
        <v>2.0675396278428669E-3</v>
      </c>
      <c r="Z254" s="793">
        <f t="shared" si="32"/>
        <v>9.510682288077188E-2</v>
      </c>
      <c r="AA254" s="803">
        <f t="shared" si="33"/>
        <v>1.2203803518763347E-4</v>
      </c>
      <c r="AB254" s="803">
        <f t="shared" si="34"/>
        <v>5.6137496186311397E-3</v>
      </c>
    </row>
    <row r="255" spans="1:28" x14ac:dyDescent="0.25">
      <c r="A255" s="137">
        <v>120050291</v>
      </c>
      <c r="B255" t="s">
        <v>395</v>
      </c>
      <c r="C255" s="170">
        <v>45784</v>
      </c>
      <c r="D255" t="s">
        <v>104</v>
      </c>
      <c r="E255" s="818">
        <v>0.81657407407407412</v>
      </c>
      <c r="F255" s="818">
        <v>0.27486111111111111</v>
      </c>
      <c r="G255" s="88">
        <v>0.45763888888888887</v>
      </c>
      <c r="H255">
        <v>10</v>
      </c>
      <c r="I255">
        <v>59</v>
      </c>
      <c r="J255">
        <v>659.95</v>
      </c>
      <c r="K255">
        <v>263</v>
      </c>
      <c r="L255">
        <v>89980.800000000003</v>
      </c>
      <c r="M255" t="s">
        <v>474</v>
      </c>
      <c r="N255" t="s">
        <v>695</v>
      </c>
      <c r="O255" t="s">
        <v>237</v>
      </c>
      <c r="P255" t="s">
        <v>222</v>
      </c>
      <c r="Q255" t="s">
        <v>449</v>
      </c>
      <c r="R255" t="s">
        <v>167</v>
      </c>
      <c r="S255" t="s">
        <v>460</v>
      </c>
      <c r="T255" s="793">
        <f t="shared" si="28"/>
        <v>5</v>
      </c>
      <c r="U255" s="793">
        <f t="shared" si="29"/>
        <v>2025</v>
      </c>
      <c r="V255" s="793">
        <f t="shared" si="30"/>
        <v>4</v>
      </c>
      <c r="W255" s="802">
        <f>HLOOKUP(T255,'Feeder Count'!$B$1:$M$74,74,FALSE)</f>
        <v>49165</v>
      </c>
      <c r="X255" s="802">
        <f>VLOOKUP(ALL!B255,'Feeder Count'!$A$3:$M$73,(ALL!T255+1),FALSE)</f>
        <v>3188</v>
      </c>
      <c r="Y255" s="793">
        <f t="shared" si="31"/>
        <v>8.249686323713927E-2</v>
      </c>
      <c r="Z255" s="793">
        <f t="shared" si="32"/>
        <v>28.224843161856963</v>
      </c>
      <c r="AA255" s="803">
        <f t="shared" si="33"/>
        <v>5.3493338757246009E-3</v>
      </c>
      <c r="AB255" s="803">
        <f t="shared" si="34"/>
        <v>1.8301800061019018</v>
      </c>
    </row>
    <row r="256" spans="1:28" x14ac:dyDescent="0.25">
      <c r="A256" s="137">
        <v>120050293</v>
      </c>
      <c r="B256" t="s">
        <v>404</v>
      </c>
      <c r="C256" s="170">
        <v>45784</v>
      </c>
      <c r="D256" t="s">
        <v>104</v>
      </c>
      <c r="E256" s="818">
        <v>0.96944444444444444</v>
      </c>
      <c r="F256" s="818">
        <v>0.22626157407407407</v>
      </c>
      <c r="G256" s="88">
        <v>0.25625000000000003</v>
      </c>
      <c r="H256">
        <v>6</v>
      </c>
      <c r="I256">
        <v>9</v>
      </c>
      <c r="J256">
        <v>369.8</v>
      </c>
      <c r="K256">
        <v>544</v>
      </c>
      <c r="L256">
        <v>201180</v>
      </c>
      <c r="M256" t="s">
        <v>453</v>
      </c>
      <c r="N256" t="s">
        <v>696</v>
      </c>
      <c r="O256" t="s">
        <v>238</v>
      </c>
      <c r="P256" t="s">
        <v>228</v>
      </c>
      <c r="Q256" t="s">
        <v>449</v>
      </c>
      <c r="R256" t="s">
        <v>136</v>
      </c>
      <c r="S256" t="s">
        <v>456</v>
      </c>
      <c r="T256" s="793">
        <f t="shared" si="28"/>
        <v>5</v>
      </c>
      <c r="U256" s="793">
        <f t="shared" si="29"/>
        <v>2025</v>
      </c>
      <c r="V256" s="793">
        <f t="shared" si="30"/>
        <v>4</v>
      </c>
      <c r="W256" s="802">
        <f>HLOOKUP(T256,'Feeder Count'!$B$1:$M$74,74,FALSE)</f>
        <v>49165</v>
      </c>
      <c r="X256" s="802">
        <f>VLOOKUP(ALL!B256,'Feeder Count'!$A$3:$M$73,(ALL!T256+1),FALSE)</f>
        <v>3851</v>
      </c>
      <c r="Y256" s="793">
        <f t="shared" si="31"/>
        <v>0.14126200986756687</v>
      </c>
      <c r="Z256" s="793">
        <f t="shared" si="32"/>
        <v>52.240976369774081</v>
      </c>
      <c r="AA256" s="803">
        <f t="shared" si="33"/>
        <v>1.1064781857012103E-2</v>
      </c>
      <c r="AB256" s="803">
        <f t="shared" si="34"/>
        <v>4.0919353198413502</v>
      </c>
    </row>
    <row r="257" spans="1:28" x14ac:dyDescent="0.25">
      <c r="A257" s="137">
        <v>231079599</v>
      </c>
      <c r="B257" t="s">
        <v>378</v>
      </c>
      <c r="C257" s="170">
        <v>45785</v>
      </c>
      <c r="D257" t="s">
        <v>104</v>
      </c>
      <c r="E257" s="818">
        <v>0.49722222222222223</v>
      </c>
      <c r="F257" s="818">
        <v>0.58680555555555558</v>
      </c>
      <c r="G257" s="88">
        <v>8.9583333333333334E-2</v>
      </c>
      <c r="H257">
        <v>2</v>
      </c>
      <c r="I257">
        <v>9</v>
      </c>
      <c r="J257">
        <v>129</v>
      </c>
      <c r="K257">
        <v>7</v>
      </c>
      <c r="L257">
        <v>903</v>
      </c>
      <c r="M257"/>
      <c r="N257" t="s">
        <v>697</v>
      </c>
      <c r="O257" t="s">
        <v>238</v>
      </c>
      <c r="P257" t="s">
        <v>228</v>
      </c>
      <c r="Q257" t="s">
        <v>449</v>
      </c>
      <c r="R257" t="s">
        <v>136</v>
      </c>
      <c r="S257" t="s">
        <v>460</v>
      </c>
      <c r="T257" s="793">
        <f t="shared" si="28"/>
        <v>5</v>
      </c>
      <c r="U257" s="793">
        <f t="shared" si="29"/>
        <v>2025</v>
      </c>
      <c r="V257" s="793">
        <f t="shared" si="30"/>
        <v>5</v>
      </c>
      <c r="W257" s="802">
        <f>HLOOKUP(T257,'Feeder Count'!$B$1:$M$74,74,FALSE)</f>
        <v>49165</v>
      </c>
      <c r="X257" s="802">
        <f>VLOOKUP(ALL!B257,'Feeder Count'!$A$3:$M$73,(ALL!T257+1),FALSE)</f>
        <v>2902</v>
      </c>
      <c r="Y257" s="793">
        <f t="shared" si="31"/>
        <v>2.4121295658166781E-3</v>
      </c>
      <c r="Z257" s="793">
        <f t="shared" si="32"/>
        <v>0.3111647139903515</v>
      </c>
      <c r="AA257" s="803">
        <f t="shared" si="33"/>
        <v>1.4237770771890573E-4</v>
      </c>
      <c r="AB257" s="803">
        <f t="shared" si="34"/>
        <v>1.8366724295738837E-2</v>
      </c>
    </row>
    <row r="258" spans="1:28" x14ac:dyDescent="0.25">
      <c r="A258" s="137">
        <v>231079602</v>
      </c>
      <c r="B258" t="s">
        <v>378</v>
      </c>
      <c r="C258" s="170">
        <v>45785</v>
      </c>
      <c r="D258" t="s">
        <v>104</v>
      </c>
      <c r="E258" s="818">
        <v>0.5</v>
      </c>
      <c r="F258" s="818">
        <v>0.58680555555555558</v>
      </c>
      <c r="G258" s="88">
        <v>8.6805555555555566E-2</v>
      </c>
      <c r="H258">
        <v>2</v>
      </c>
      <c r="I258">
        <v>5</v>
      </c>
      <c r="J258">
        <v>125</v>
      </c>
      <c r="K258">
        <v>7</v>
      </c>
      <c r="L258">
        <v>874.8</v>
      </c>
      <c r="M258"/>
      <c r="N258" t="s">
        <v>698</v>
      </c>
      <c r="O258" t="s">
        <v>238</v>
      </c>
      <c r="P258" t="s">
        <v>228</v>
      </c>
      <c r="Q258" t="s">
        <v>449</v>
      </c>
      <c r="R258" t="s">
        <v>136</v>
      </c>
      <c r="S258" t="s">
        <v>460</v>
      </c>
      <c r="T258" s="793">
        <f t="shared" si="28"/>
        <v>5</v>
      </c>
      <c r="U258" s="793">
        <f t="shared" si="29"/>
        <v>2025</v>
      </c>
      <c r="V258" s="793">
        <f t="shared" si="30"/>
        <v>5</v>
      </c>
      <c r="W258" s="802">
        <f>HLOOKUP(T258,'Feeder Count'!$B$1:$M$74,74,FALSE)</f>
        <v>49165</v>
      </c>
      <c r="X258" s="802">
        <f>VLOOKUP(ALL!B258,'Feeder Count'!$A$3:$M$73,(ALL!T258+1),FALSE)</f>
        <v>2902</v>
      </c>
      <c r="Y258" s="793">
        <f t="shared" si="31"/>
        <v>2.4121295658166781E-3</v>
      </c>
      <c r="Z258" s="793">
        <f t="shared" si="32"/>
        <v>0.30144727773948998</v>
      </c>
      <c r="AA258" s="803">
        <f t="shared" si="33"/>
        <v>1.4237770771890573E-4</v>
      </c>
      <c r="AB258" s="803">
        <f t="shared" si="34"/>
        <v>1.779314553035696E-2</v>
      </c>
    </row>
    <row r="259" spans="1:28" x14ac:dyDescent="0.25">
      <c r="A259" s="137">
        <v>120050416</v>
      </c>
      <c r="B259" t="s">
        <v>378</v>
      </c>
      <c r="C259" s="170">
        <v>45786</v>
      </c>
      <c r="D259" t="s">
        <v>104</v>
      </c>
      <c r="E259" s="818">
        <v>0.47083333333333338</v>
      </c>
      <c r="F259" s="818">
        <v>0.55208333333333337</v>
      </c>
      <c r="G259" s="88">
        <v>8.1250000000000003E-2</v>
      </c>
      <c r="H259">
        <v>1</v>
      </c>
      <c r="I259">
        <v>57</v>
      </c>
      <c r="J259">
        <v>117</v>
      </c>
      <c r="K259">
        <v>2</v>
      </c>
      <c r="L259">
        <v>234</v>
      </c>
      <c r="M259"/>
      <c r="N259" t="s">
        <v>699</v>
      </c>
      <c r="O259" t="s">
        <v>238</v>
      </c>
      <c r="P259" t="s">
        <v>228</v>
      </c>
      <c r="Q259" t="s">
        <v>449</v>
      </c>
      <c r="R259" t="s">
        <v>136</v>
      </c>
      <c r="S259" t="s">
        <v>460</v>
      </c>
      <c r="T259" s="793">
        <f t="shared" si="28"/>
        <v>5</v>
      </c>
      <c r="U259" s="793">
        <f t="shared" si="29"/>
        <v>2025</v>
      </c>
      <c r="V259" s="793">
        <f t="shared" si="30"/>
        <v>6</v>
      </c>
      <c r="W259" s="802">
        <f>HLOOKUP(T259,'Feeder Count'!$B$1:$M$74,74,FALSE)</f>
        <v>49165</v>
      </c>
      <c r="X259" s="802">
        <f>VLOOKUP(ALL!B259,'Feeder Count'!$A$3:$M$73,(ALL!T259+1),FALSE)</f>
        <v>2902</v>
      </c>
      <c r="Y259" s="793">
        <f t="shared" si="31"/>
        <v>6.8917987594762232E-4</v>
      </c>
      <c r="Z259" s="793">
        <f t="shared" si="32"/>
        <v>8.0634045485871816E-2</v>
      </c>
      <c r="AA259" s="803">
        <f t="shared" si="33"/>
        <v>4.0679345062544491E-5</v>
      </c>
      <c r="AB259" s="803">
        <f t="shared" si="34"/>
        <v>4.7594833723177054E-3</v>
      </c>
    </row>
    <row r="260" spans="1:28" x14ac:dyDescent="0.25">
      <c r="A260" s="137">
        <v>120050417</v>
      </c>
      <c r="B260" t="s">
        <v>378</v>
      </c>
      <c r="C260" s="170">
        <v>45786</v>
      </c>
      <c r="D260" t="s">
        <v>104</v>
      </c>
      <c r="E260" s="818">
        <v>0.47638888888888892</v>
      </c>
      <c r="F260" s="818">
        <v>0.55902777777777779</v>
      </c>
      <c r="G260" s="88">
        <v>8.2638888888888887E-2</v>
      </c>
      <c r="H260">
        <v>1</v>
      </c>
      <c r="I260">
        <v>59</v>
      </c>
      <c r="J260">
        <v>119</v>
      </c>
      <c r="K260">
        <v>3</v>
      </c>
      <c r="L260">
        <v>357</v>
      </c>
      <c r="M260"/>
      <c r="N260" t="s">
        <v>700</v>
      </c>
      <c r="O260" t="s">
        <v>238</v>
      </c>
      <c r="P260" t="s">
        <v>228</v>
      </c>
      <c r="Q260" t="s">
        <v>449</v>
      </c>
      <c r="R260" t="s">
        <v>136</v>
      </c>
      <c r="S260" t="s">
        <v>460</v>
      </c>
      <c r="T260" s="793">
        <f t="shared" si="28"/>
        <v>5</v>
      </c>
      <c r="U260" s="793">
        <f t="shared" si="29"/>
        <v>2025</v>
      </c>
      <c r="V260" s="793">
        <f t="shared" si="30"/>
        <v>6</v>
      </c>
      <c r="W260" s="802">
        <f>HLOOKUP(T260,'Feeder Count'!$B$1:$M$74,74,FALSE)</f>
        <v>49165</v>
      </c>
      <c r="X260" s="802">
        <f>VLOOKUP(ALL!B260,'Feeder Count'!$A$3:$M$73,(ALL!T260+1),FALSE)</f>
        <v>2902</v>
      </c>
      <c r="Y260" s="793">
        <f t="shared" si="31"/>
        <v>1.0337698139214334E-3</v>
      </c>
      <c r="Z260" s="793">
        <f t="shared" si="32"/>
        <v>0.12301860785665059</v>
      </c>
      <c r="AA260" s="803">
        <f t="shared" si="33"/>
        <v>6.1019017593816737E-5</v>
      </c>
      <c r="AB260" s="803">
        <f t="shared" si="34"/>
        <v>7.2612630936641923E-3</v>
      </c>
    </row>
    <row r="261" spans="1:28" x14ac:dyDescent="0.25">
      <c r="A261" s="137">
        <v>231079745</v>
      </c>
      <c r="B261" t="s">
        <v>403</v>
      </c>
      <c r="C261" s="170">
        <v>45786</v>
      </c>
      <c r="D261" t="s">
        <v>104</v>
      </c>
      <c r="E261" s="818">
        <v>0.49305555555555558</v>
      </c>
      <c r="F261" s="818">
        <v>0.5</v>
      </c>
      <c r="G261" s="88">
        <v>6.9444444444444441E-3</v>
      </c>
      <c r="H261">
        <v>0</v>
      </c>
      <c r="I261">
        <v>10</v>
      </c>
      <c r="J261">
        <v>10</v>
      </c>
      <c r="K261">
        <v>14</v>
      </c>
      <c r="L261">
        <v>139.80000000000001</v>
      </c>
      <c r="M261"/>
      <c r="N261" t="s">
        <v>701</v>
      </c>
      <c r="O261" t="s">
        <v>238</v>
      </c>
      <c r="P261" t="s">
        <v>228</v>
      </c>
      <c r="Q261" t="s">
        <v>449</v>
      </c>
      <c r="R261" t="s">
        <v>136</v>
      </c>
      <c r="S261" t="s">
        <v>456</v>
      </c>
      <c r="T261" s="793">
        <f t="shared" si="28"/>
        <v>5</v>
      </c>
      <c r="U261" s="793">
        <f t="shared" si="29"/>
        <v>2025</v>
      </c>
      <c r="V261" s="793">
        <f t="shared" si="30"/>
        <v>6</v>
      </c>
      <c r="W261" s="802">
        <f>HLOOKUP(T261,'Feeder Count'!$B$1:$M$74,74,FALSE)</f>
        <v>49165</v>
      </c>
      <c r="X261" s="802">
        <f>VLOOKUP(ALL!B261,'Feeder Count'!$A$3:$M$73,(ALL!T261+1),FALSE)</f>
        <v>2411</v>
      </c>
      <c r="Y261" s="793">
        <f t="shared" si="31"/>
        <v>5.8067192036499382E-3</v>
      </c>
      <c r="Z261" s="793">
        <f t="shared" si="32"/>
        <v>5.7984238905018672E-2</v>
      </c>
      <c r="AA261" s="803">
        <f t="shared" si="33"/>
        <v>2.8475541543781146E-4</v>
      </c>
      <c r="AB261" s="803">
        <f t="shared" si="34"/>
        <v>2.8434862198718604E-3</v>
      </c>
    </row>
    <row r="262" spans="1:28" x14ac:dyDescent="0.25">
      <c r="A262" s="137">
        <v>231079754</v>
      </c>
      <c r="B262" t="s">
        <v>403</v>
      </c>
      <c r="C262" s="170">
        <v>45786</v>
      </c>
      <c r="D262" t="s">
        <v>104</v>
      </c>
      <c r="E262" s="818">
        <v>0.50347222222222221</v>
      </c>
      <c r="F262" s="818">
        <v>0.50763888888888886</v>
      </c>
      <c r="G262" s="88">
        <v>4.1666666666666666E-3</v>
      </c>
      <c r="H262">
        <v>0</v>
      </c>
      <c r="I262">
        <v>6</v>
      </c>
      <c r="J262">
        <v>6</v>
      </c>
      <c r="K262">
        <v>23</v>
      </c>
      <c r="L262">
        <v>138</v>
      </c>
      <c r="M262"/>
      <c r="N262" t="s">
        <v>702</v>
      </c>
      <c r="O262" t="s">
        <v>238</v>
      </c>
      <c r="P262" t="s">
        <v>228</v>
      </c>
      <c r="Q262" t="s">
        <v>449</v>
      </c>
      <c r="R262" t="s">
        <v>136</v>
      </c>
      <c r="S262" t="s">
        <v>456</v>
      </c>
      <c r="T262" s="793">
        <f t="shared" si="28"/>
        <v>5</v>
      </c>
      <c r="U262" s="793">
        <f t="shared" si="29"/>
        <v>2025</v>
      </c>
      <c r="V262" s="793">
        <f t="shared" si="30"/>
        <v>6</v>
      </c>
      <c r="W262" s="802">
        <f>HLOOKUP(T262,'Feeder Count'!$B$1:$M$74,74,FALSE)</f>
        <v>49165</v>
      </c>
      <c r="X262" s="802">
        <f>VLOOKUP(ALL!B262,'Feeder Count'!$A$3:$M$73,(ALL!T262+1),FALSE)</f>
        <v>2411</v>
      </c>
      <c r="Y262" s="793">
        <f t="shared" si="31"/>
        <v>9.53961012028204E-3</v>
      </c>
      <c r="Z262" s="793">
        <f t="shared" si="32"/>
        <v>5.7237660721692243E-2</v>
      </c>
      <c r="AA262" s="803">
        <f t="shared" si="33"/>
        <v>4.6781246821926166E-4</v>
      </c>
      <c r="AB262" s="803">
        <f t="shared" si="34"/>
        <v>2.8068748093155699E-3</v>
      </c>
    </row>
    <row r="263" spans="1:28" x14ac:dyDescent="0.25">
      <c r="A263" s="137">
        <v>231079763</v>
      </c>
      <c r="B263" t="s">
        <v>403</v>
      </c>
      <c r="C263" s="170">
        <v>45786</v>
      </c>
      <c r="D263" t="s">
        <v>104</v>
      </c>
      <c r="E263" s="818">
        <v>0.51041666666666663</v>
      </c>
      <c r="F263" s="818">
        <v>0.52152777777777781</v>
      </c>
      <c r="G263" s="88">
        <v>1.1111111111111112E-2</v>
      </c>
      <c r="H263">
        <v>0</v>
      </c>
      <c r="I263">
        <v>16</v>
      </c>
      <c r="J263">
        <v>16</v>
      </c>
      <c r="K263">
        <v>12</v>
      </c>
      <c r="L263">
        <v>192</v>
      </c>
      <c r="M263"/>
      <c r="N263" t="s">
        <v>703</v>
      </c>
      <c r="O263" t="s">
        <v>238</v>
      </c>
      <c r="P263" t="s">
        <v>228</v>
      </c>
      <c r="Q263" t="s">
        <v>449</v>
      </c>
      <c r="R263" t="s">
        <v>136</v>
      </c>
      <c r="S263" t="s">
        <v>456</v>
      </c>
      <c r="T263" s="793">
        <f t="shared" si="28"/>
        <v>5</v>
      </c>
      <c r="U263" s="793">
        <f t="shared" si="29"/>
        <v>2025</v>
      </c>
      <c r="V263" s="793">
        <f t="shared" si="30"/>
        <v>6</v>
      </c>
      <c r="W263" s="802">
        <f>HLOOKUP(T263,'Feeder Count'!$B$1:$M$74,74,FALSE)</f>
        <v>49165</v>
      </c>
      <c r="X263" s="802">
        <f>VLOOKUP(ALL!B263,'Feeder Count'!$A$3:$M$73,(ALL!T263+1),FALSE)</f>
        <v>2411</v>
      </c>
      <c r="Y263" s="793">
        <f t="shared" si="31"/>
        <v>4.9771878888428042E-3</v>
      </c>
      <c r="Z263" s="793">
        <f t="shared" si="32"/>
        <v>7.9635006221484866E-2</v>
      </c>
      <c r="AA263" s="803">
        <f t="shared" si="33"/>
        <v>2.4407607037526695E-4</v>
      </c>
      <c r="AB263" s="803">
        <f t="shared" si="34"/>
        <v>3.9052171260042711E-3</v>
      </c>
    </row>
    <row r="264" spans="1:28" x14ac:dyDescent="0.25">
      <c r="A264" s="137">
        <v>231079769</v>
      </c>
      <c r="B264" t="s">
        <v>403</v>
      </c>
      <c r="C264" s="170">
        <v>45786</v>
      </c>
      <c r="D264" t="s">
        <v>104</v>
      </c>
      <c r="E264" s="818">
        <v>0.52638888888888891</v>
      </c>
      <c r="F264" s="818">
        <v>0.53888888888888886</v>
      </c>
      <c r="G264" s="88">
        <v>1.2499999999999999E-2</v>
      </c>
      <c r="H264">
        <v>0</v>
      </c>
      <c r="I264">
        <v>18</v>
      </c>
      <c r="J264">
        <v>18</v>
      </c>
      <c r="K264">
        <v>23</v>
      </c>
      <c r="L264">
        <v>414</v>
      </c>
      <c r="M264"/>
      <c r="N264" t="s">
        <v>704</v>
      </c>
      <c r="O264" t="s">
        <v>238</v>
      </c>
      <c r="P264" t="s">
        <v>228</v>
      </c>
      <c r="Q264" t="s">
        <v>449</v>
      </c>
      <c r="R264" t="s">
        <v>136</v>
      </c>
      <c r="S264" t="s">
        <v>456</v>
      </c>
      <c r="T264" s="793">
        <f t="shared" si="28"/>
        <v>5</v>
      </c>
      <c r="U264" s="793">
        <f t="shared" si="29"/>
        <v>2025</v>
      </c>
      <c r="V264" s="793">
        <f t="shared" si="30"/>
        <v>6</v>
      </c>
      <c r="W264" s="802">
        <f>HLOOKUP(T264,'Feeder Count'!$B$1:$M$74,74,FALSE)</f>
        <v>49165</v>
      </c>
      <c r="X264" s="802">
        <f>VLOOKUP(ALL!B264,'Feeder Count'!$A$3:$M$73,(ALL!T264+1),FALSE)</f>
        <v>2411</v>
      </c>
      <c r="Y264" s="793">
        <f t="shared" si="31"/>
        <v>9.53961012028204E-3</v>
      </c>
      <c r="Z264" s="793">
        <f t="shared" si="32"/>
        <v>0.17171298216507674</v>
      </c>
      <c r="AA264" s="803">
        <f t="shared" si="33"/>
        <v>4.6781246821926166E-4</v>
      </c>
      <c r="AB264" s="803">
        <f t="shared" si="34"/>
        <v>8.4206244279467109E-3</v>
      </c>
    </row>
    <row r="265" spans="1:28" x14ac:dyDescent="0.25">
      <c r="A265" s="137">
        <v>120050482</v>
      </c>
      <c r="B265" t="s">
        <v>384</v>
      </c>
      <c r="C265" s="170">
        <v>45787</v>
      </c>
      <c r="D265" t="s">
        <v>104</v>
      </c>
      <c r="E265" s="818">
        <v>0.77638888888888891</v>
      </c>
      <c r="F265" s="818">
        <v>1.5972222222222221E-3</v>
      </c>
      <c r="G265" s="88">
        <v>0.22500000000000001</v>
      </c>
      <c r="H265">
        <v>5</v>
      </c>
      <c r="I265">
        <v>24</v>
      </c>
      <c r="J265">
        <v>324.3</v>
      </c>
      <c r="K265">
        <v>1</v>
      </c>
      <c r="L265">
        <v>324.60000000000002</v>
      </c>
      <c r="M265" t="s">
        <v>457</v>
      </c>
      <c r="N265" t="s">
        <v>705</v>
      </c>
      <c r="O265" t="s">
        <v>237</v>
      </c>
      <c r="P265" t="s">
        <v>222</v>
      </c>
      <c r="Q265" t="s">
        <v>449</v>
      </c>
      <c r="R265" t="s">
        <v>167</v>
      </c>
      <c r="S265" t="s">
        <v>460</v>
      </c>
      <c r="T265" s="793">
        <f t="shared" si="28"/>
        <v>5</v>
      </c>
      <c r="U265" s="793">
        <f t="shared" si="29"/>
        <v>2025</v>
      </c>
      <c r="V265" s="793">
        <f t="shared" si="30"/>
        <v>7</v>
      </c>
      <c r="W265" s="802">
        <f>HLOOKUP(T265,'Feeder Count'!$B$1:$M$74,74,FALSE)</f>
        <v>49165</v>
      </c>
      <c r="X265" s="802">
        <f>VLOOKUP(ALL!B265,'Feeder Count'!$A$3:$M$73,(ALL!T265+1),FALSE)</f>
        <v>748</v>
      </c>
      <c r="Y265" s="793">
        <f t="shared" si="31"/>
        <v>1.3368983957219251E-3</v>
      </c>
      <c r="Z265" s="793">
        <f t="shared" si="32"/>
        <v>0.43395721925133696</v>
      </c>
      <c r="AA265" s="803">
        <f t="shared" si="33"/>
        <v>2.0339672531272246E-5</v>
      </c>
      <c r="AB265" s="803">
        <f t="shared" si="34"/>
        <v>6.602257703650972E-3</v>
      </c>
    </row>
    <row r="266" spans="1:28" x14ac:dyDescent="0.25">
      <c r="A266" s="137">
        <v>120050557</v>
      </c>
      <c r="B266" t="s">
        <v>406</v>
      </c>
      <c r="C266" s="170">
        <v>45788</v>
      </c>
      <c r="D266" t="s">
        <v>104</v>
      </c>
      <c r="E266" s="818">
        <v>0.71527777777777779</v>
      </c>
      <c r="F266" s="818">
        <v>0.72340277777777784</v>
      </c>
      <c r="G266" s="88">
        <v>7.6388888888888886E-3</v>
      </c>
      <c r="H266">
        <v>0</v>
      </c>
      <c r="I266">
        <v>11</v>
      </c>
      <c r="J266">
        <v>11.7</v>
      </c>
      <c r="K266">
        <v>264</v>
      </c>
      <c r="L266">
        <v>3074.4</v>
      </c>
      <c r="M266" t="s">
        <v>453</v>
      </c>
      <c r="N266" t="s">
        <v>706</v>
      </c>
      <c r="O266" t="s">
        <v>237</v>
      </c>
      <c r="P266" t="s">
        <v>222</v>
      </c>
      <c r="Q266" t="s">
        <v>449</v>
      </c>
      <c r="R266" t="s">
        <v>167</v>
      </c>
      <c r="S266" t="s">
        <v>456</v>
      </c>
      <c r="T266" s="793">
        <f t="shared" si="28"/>
        <v>5</v>
      </c>
      <c r="U266" s="793">
        <f t="shared" si="29"/>
        <v>2025</v>
      </c>
      <c r="V266" s="793">
        <f t="shared" si="30"/>
        <v>1</v>
      </c>
      <c r="W266" s="802">
        <f>HLOOKUP(T266,'Feeder Count'!$B$1:$M$74,74,FALSE)</f>
        <v>49165</v>
      </c>
      <c r="X266" s="802">
        <f>VLOOKUP(ALL!B266,'Feeder Count'!$A$3:$M$73,(ALL!T266+1),FALSE)</f>
        <v>4066</v>
      </c>
      <c r="Y266" s="793">
        <f t="shared" si="31"/>
        <v>6.4928676832267579E-2</v>
      </c>
      <c r="Z266" s="793">
        <f t="shared" si="32"/>
        <v>0.75612395474667982</v>
      </c>
      <c r="AA266" s="803">
        <f t="shared" si="33"/>
        <v>5.3696735482558731E-3</v>
      </c>
      <c r="AB266" s="803">
        <f t="shared" si="34"/>
        <v>6.2532289230143395E-2</v>
      </c>
    </row>
    <row r="267" spans="1:28" x14ac:dyDescent="0.25">
      <c r="A267" s="137">
        <v>120050564</v>
      </c>
      <c r="B267" t="s">
        <v>414</v>
      </c>
      <c r="C267" s="170">
        <v>45788</v>
      </c>
      <c r="D267" t="s">
        <v>104</v>
      </c>
      <c r="E267" s="818">
        <v>0.82847222222222217</v>
      </c>
      <c r="F267" s="818">
        <v>0.96527777777777779</v>
      </c>
      <c r="G267" s="88">
        <v>0.13680555555555554</v>
      </c>
      <c r="H267">
        <v>3</v>
      </c>
      <c r="I267">
        <v>17</v>
      </c>
      <c r="J267">
        <v>197</v>
      </c>
      <c r="K267">
        <v>1</v>
      </c>
      <c r="L267">
        <v>196.79999999999899</v>
      </c>
      <c r="M267" t="s">
        <v>707</v>
      </c>
      <c r="N267" t="s">
        <v>708</v>
      </c>
      <c r="O267" t="s">
        <v>237</v>
      </c>
      <c r="P267" t="s">
        <v>233</v>
      </c>
      <c r="Q267" t="s">
        <v>449</v>
      </c>
      <c r="R267" t="s">
        <v>167</v>
      </c>
      <c r="S267" t="s">
        <v>456</v>
      </c>
      <c r="T267" s="793">
        <f t="shared" si="28"/>
        <v>5</v>
      </c>
      <c r="U267" s="793">
        <f t="shared" si="29"/>
        <v>2025</v>
      </c>
      <c r="V267" s="793">
        <f t="shared" si="30"/>
        <v>1</v>
      </c>
      <c r="W267" s="802">
        <f>HLOOKUP(T267,'Feeder Count'!$B$1:$M$74,74,FALSE)</f>
        <v>49165</v>
      </c>
      <c r="X267" s="802">
        <f>VLOOKUP(ALL!B267,'Feeder Count'!$A$3:$M$73,(ALL!T267+1),FALSE)</f>
        <v>727</v>
      </c>
      <c r="Y267" s="793">
        <f t="shared" si="31"/>
        <v>1.375515818431912E-3</v>
      </c>
      <c r="Z267" s="793">
        <f t="shared" si="32"/>
        <v>0.27070151306739887</v>
      </c>
      <c r="AA267" s="803">
        <f t="shared" si="33"/>
        <v>2.0339672531272246E-5</v>
      </c>
      <c r="AB267" s="803">
        <f t="shared" si="34"/>
        <v>4.0028475541543573E-3</v>
      </c>
    </row>
    <row r="268" spans="1:28" x14ac:dyDescent="0.25">
      <c r="A268" s="137">
        <v>120050572</v>
      </c>
      <c r="B268" t="s">
        <v>373</v>
      </c>
      <c r="C268" s="170">
        <v>45788</v>
      </c>
      <c r="D268" t="s">
        <v>104</v>
      </c>
      <c r="E268" s="818">
        <v>0.98402777777777783</v>
      </c>
      <c r="F268" s="818">
        <v>0.32326388888888885</v>
      </c>
      <c r="G268" s="88">
        <v>0.33888888888888885</v>
      </c>
      <c r="H268">
        <v>8</v>
      </c>
      <c r="I268">
        <v>8</v>
      </c>
      <c r="J268">
        <v>488.5</v>
      </c>
      <c r="K268">
        <v>11</v>
      </c>
      <c r="L268">
        <v>3708.6</v>
      </c>
      <c r="M268" t="s">
        <v>490</v>
      </c>
      <c r="N268" t="s">
        <v>709</v>
      </c>
      <c r="O268" t="s">
        <v>236</v>
      </c>
      <c r="P268" t="s">
        <v>221</v>
      </c>
      <c r="Q268" t="s">
        <v>449</v>
      </c>
      <c r="R268" t="s">
        <v>167</v>
      </c>
      <c r="S268" t="s">
        <v>460</v>
      </c>
      <c r="T268" s="793">
        <f t="shared" ref="T268:T331" si="35">MONTH(C268)</f>
        <v>5</v>
      </c>
      <c r="U268" s="793">
        <f t="shared" ref="U268:U331" si="36">YEAR(C268)</f>
        <v>2025</v>
      </c>
      <c r="V268" s="793">
        <f t="shared" ref="V268:V331" si="37">WEEKDAY(C268)</f>
        <v>1</v>
      </c>
      <c r="W268" s="802">
        <f>HLOOKUP(T268,'Feeder Count'!$B$1:$M$74,74,FALSE)</f>
        <v>49165</v>
      </c>
      <c r="X268" s="802">
        <f>VLOOKUP(ALL!B268,'Feeder Count'!$A$3:$M$73,(ALL!T268+1),FALSE)</f>
        <v>1234</v>
      </c>
      <c r="Y268" s="793">
        <f t="shared" ref="Y268:Y331" si="38">K268/X268</f>
        <v>8.9141004862236632E-3</v>
      </c>
      <c r="Z268" s="793">
        <f t="shared" ref="Z268:Z331" si="39">L268/X268</f>
        <v>3.0053484602917342</v>
      </c>
      <c r="AA268" s="803">
        <f t="shared" ref="AA268:AA331" si="40">K268/W268</f>
        <v>2.2373639784399471E-4</v>
      </c>
      <c r="AB268" s="803">
        <f t="shared" ref="AB268:AB331" si="41">L268/W268</f>
        <v>7.5431709549476256E-2</v>
      </c>
    </row>
    <row r="269" spans="1:28" x14ac:dyDescent="0.25">
      <c r="A269" s="137">
        <v>231080014</v>
      </c>
      <c r="B269" t="s">
        <v>406</v>
      </c>
      <c r="C269" s="170">
        <v>45789</v>
      </c>
      <c r="D269" t="s">
        <v>104</v>
      </c>
      <c r="E269" s="818">
        <v>4.1666666666666664E-2</v>
      </c>
      <c r="F269" s="818">
        <v>6.5972222222222224E-2</v>
      </c>
      <c r="G269" s="88">
        <v>2.4305555555555556E-2</v>
      </c>
      <c r="H269">
        <v>0</v>
      </c>
      <c r="I269">
        <v>35</v>
      </c>
      <c r="J269">
        <v>35</v>
      </c>
      <c r="K269">
        <v>6</v>
      </c>
      <c r="L269">
        <v>210</v>
      </c>
      <c r="M269" t="s">
        <v>453</v>
      </c>
      <c r="N269" t="s">
        <v>710</v>
      </c>
      <c r="O269" t="s">
        <v>237</v>
      </c>
      <c r="P269" t="s">
        <v>225</v>
      </c>
      <c r="Q269" t="s">
        <v>449</v>
      </c>
      <c r="R269" t="s">
        <v>167</v>
      </c>
      <c r="S269" t="s">
        <v>456</v>
      </c>
      <c r="T269" s="793">
        <f t="shared" si="35"/>
        <v>5</v>
      </c>
      <c r="U269" s="793">
        <f t="shared" si="36"/>
        <v>2025</v>
      </c>
      <c r="V269" s="793">
        <f t="shared" si="37"/>
        <v>2</v>
      </c>
      <c r="W269" s="802">
        <f>HLOOKUP(T269,'Feeder Count'!$B$1:$M$74,74,FALSE)</f>
        <v>49165</v>
      </c>
      <c r="X269" s="802">
        <f>VLOOKUP(ALL!B269,'Feeder Count'!$A$3:$M$73,(ALL!T269+1),FALSE)</f>
        <v>4066</v>
      </c>
      <c r="Y269" s="793">
        <f t="shared" si="38"/>
        <v>1.4756517461878996E-3</v>
      </c>
      <c r="Z269" s="793">
        <f t="shared" si="39"/>
        <v>5.1647811116576486E-2</v>
      </c>
      <c r="AA269" s="803">
        <f t="shared" si="40"/>
        <v>1.2203803518763347E-4</v>
      </c>
      <c r="AB269" s="803">
        <f t="shared" si="41"/>
        <v>4.2713312315671714E-3</v>
      </c>
    </row>
    <row r="270" spans="1:28" x14ac:dyDescent="0.25">
      <c r="A270" s="137">
        <v>231080031</v>
      </c>
      <c r="B270" t="s">
        <v>406</v>
      </c>
      <c r="C270" s="170">
        <v>45789</v>
      </c>
      <c r="D270" t="s">
        <v>104</v>
      </c>
      <c r="E270" s="818">
        <v>0.15277777777777776</v>
      </c>
      <c r="F270" s="818">
        <v>0.6806712962962963</v>
      </c>
      <c r="G270" s="88">
        <v>0.52777777777777779</v>
      </c>
      <c r="H270">
        <v>12</v>
      </c>
      <c r="I270">
        <v>40</v>
      </c>
      <c r="J270">
        <v>760.15</v>
      </c>
      <c r="K270">
        <v>249</v>
      </c>
      <c r="L270">
        <v>189277.19999999899</v>
      </c>
      <c r="M270" t="s">
        <v>453</v>
      </c>
      <c r="N270" t="s">
        <v>711</v>
      </c>
      <c r="O270" t="s">
        <v>236</v>
      </c>
      <c r="P270" t="s">
        <v>221</v>
      </c>
      <c r="Q270" t="s">
        <v>449</v>
      </c>
      <c r="R270" t="s">
        <v>167</v>
      </c>
      <c r="S270" t="s">
        <v>456</v>
      </c>
      <c r="T270" s="793">
        <f t="shared" si="35"/>
        <v>5</v>
      </c>
      <c r="U270" s="793">
        <f t="shared" si="36"/>
        <v>2025</v>
      </c>
      <c r="V270" s="793">
        <f t="shared" si="37"/>
        <v>2</v>
      </c>
      <c r="W270" s="802">
        <f>HLOOKUP(T270,'Feeder Count'!$B$1:$M$74,74,FALSE)</f>
        <v>49165</v>
      </c>
      <c r="X270" s="802">
        <f>VLOOKUP(ALL!B270,'Feeder Count'!$A$3:$M$73,(ALL!T270+1),FALSE)</f>
        <v>4066</v>
      </c>
      <c r="Y270" s="793">
        <f t="shared" si="38"/>
        <v>6.1239547466797835E-2</v>
      </c>
      <c r="Z270" s="793">
        <f t="shared" si="39"/>
        <v>46.551205115592474</v>
      </c>
      <c r="AA270" s="803">
        <f t="shared" si="40"/>
        <v>5.0645784602867897E-3</v>
      </c>
      <c r="AB270" s="803">
        <f t="shared" si="41"/>
        <v>3.8498362656361027</v>
      </c>
    </row>
    <row r="271" spans="1:28" x14ac:dyDescent="0.25">
      <c r="A271" s="137">
        <v>120050576</v>
      </c>
      <c r="B271" t="s">
        <v>412</v>
      </c>
      <c r="C271" s="170">
        <v>45789</v>
      </c>
      <c r="D271" t="s">
        <v>104</v>
      </c>
      <c r="E271" s="818">
        <v>0.24097222222222223</v>
      </c>
      <c r="F271" s="818">
        <v>0.47569444444444442</v>
      </c>
      <c r="G271" s="88">
        <v>0.23472222222222219</v>
      </c>
      <c r="H271">
        <v>5</v>
      </c>
      <c r="I271">
        <v>38</v>
      </c>
      <c r="J271">
        <v>338</v>
      </c>
      <c r="K271">
        <v>198</v>
      </c>
      <c r="L271">
        <v>66924</v>
      </c>
      <c r="M271" t="s">
        <v>453</v>
      </c>
      <c r="N271" t="s">
        <v>712</v>
      </c>
      <c r="O271" t="s">
        <v>236</v>
      </c>
      <c r="P271" t="s">
        <v>221</v>
      </c>
      <c r="Q271" t="s">
        <v>449</v>
      </c>
      <c r="R271" t="s">
        <v>167</v>
      </c>
      <c r="S271" t="s">
        <v>456</v>
      </c>
      <c r="T271" s="793">
        <f t="shared" si="35"/>
        <v>5</v>
      </c>
      <c r="U271" s="793">
        <f t="shared" si="36"/>
        <v>2025</v>
      </c>
      <c r="V271" s="793">
        <f t="shared" si="37"/>
        <v>2</v>
      </c>
      <c r="W271" s="802">
        <f>HLOOKUP(T271,'Feeder Count'!$B$1:$M$74,74,FALSE)</f>
        <v>49165</v>
      </c>
      <c r="X271" s="802">
        <f>VLOOKUP(ALL!B271,'Feeder Count'!$A$3:$M$73,(ALL!T271+1),FALSE)</f>
        <v>2530</v>
      </c>
      <c r="Y271" s="793">
        <f t="shared" si="38"/>
        <v>7.8260869565217397E-2</v>
      </c>
      <c r="Z271" s="793">
        <f t="shared" si="39"/>
        <v>26.452173913043477</v>
      </c>
      <c r="AA271" s="803">
        <f t="shared" si="40"/>
        <v>4.0272551611919049E-3</v>
      </c>
      <c r="AB271" s="803">
        <f t="shared" si="41"/>
        <v>1.3612122444828638</v>
      </c>
    </row>
    <row r="272" spans="1:28" x14ac:dyDescent="0.25">
      <c r="A272" s="137">
        <v>120050638</v>
      </c>
      <c r="B272" t="s">
        <v>395</v>
      </c>
      <c r="C272" s="170">
        <v>45789</v>
      </c>
      <c r="D272" t="s">
        <v>104</v>
      </c>
      <c r="E272" s="818">
        <v>0.4205787037037037</v>
      </c>
      <c r="F272" s="818">
        <v>0.49451388888888892</v>
      </c>
      <c r="G272" s="88">
        <v>7.3611111111111113E-2</v>
      </c>
      <c r="H272">
        <v>1</v>
      </c>
      <c r="I272">
        <v>46</v>
      </c>
      <c r="J272">
        <v>106.48</v>
      </c>
      <c r="K272">
        <v>31</v>
      </c>
      <c r="L272">
        <v>3300.6</v>
      </c>
      <c r="M272" t="s">
        <v>541</v>
      </c>
      <c r="N272" t="s">
        <v>713</v>
      </c>
      <c r="O272" t="s">
        <v>89</v>
      </c>
      <c r="P272" t="s">
        <v>88</v>
      </c>
      <c r="Q272" t="s">
        <v>449</v>
      </c>
      <c r="R272" t="s">
        <v>167</v>
      </c>
      <c r="S272" t="s">
        <v>460</v>
      </c>
      <c r="T272" s="793">
        <f t="shared" si="35"/>
        <v>5</v>
      </c>
      <c r="U272" s="793">
        <f t="shared" si="36"/>
        <v>2025</v>
      </c>
      <c r="V272" s="793">
        <f t="shared" si="37"/>
        <v>2</v>
      </c>
      <c r="W272" s="802">
        <f>HLOOKUP(T272,'Feeder Count'!$B$1:$M$74,74,FALSE)</f>
        <v>49165</v>
      </c>
      <c r="X272" s="802">
        <f>VLOOKUP(ALL!B272,'Feeder Count'!$A$3:$M$73,(ALL!T272+1),FALSE)</f>
        <v>3188</v>
      </c>
      <c r="Y272" s="793">
        <f t="shared" si="38"/>
        <v>9.7239648682559601E-3</v>
      </c>
      <c r="Z272" s="793">
        <f t="shared" si="39"/>
        <v>1.0353199498117942</v>
      </c>
      <c r="AA272" s="803">
        <f t="shared" si="40"/>
        <v>6.3052984846943968E-4</v>
      </c>
      <c r="AB272" s="803">
        <f t="shared" si="41"/>
        <v>6.713312315671717E-2</v>
      </c>
    </row>
    <row r="273" spans="1:28" x14ac:dyDescent="0.25">
      <c r="A273" s="137">
        <v>120050655</v>
      </c>
      <c r="B273" t="s">
        <v>408</v>
      </c>
      <c r="C273" s="170">
        <v>45789</v>
      </c>
      <c r="D273" t="s">
        <v>104</v>
      </c>
      <c r="E273" s="818">
        <v>0.49861111111111112</v>
      </c>
      <c r="F273" s="818">
        <v>0.66666666666666663</v>
      </c>
      <c r="G273" s="88">
        <v>0.16805555555555554</v>
      </c>
      <c r="H273">
        <v>4</v>
      </c>
      <c r="I273">
        <v>2</v>
      </c>
      <c r="J273">
        <v>242</v>
      </c>
      <c r="K273">
        <v>1</v>
      </c>
      <c r="L273">
        <v>241.8</v>
      </c>
      <c r="M273" t="s">
        <v>463</v>
      </c>
      <c r="N273" t="s">
        <v>714</v>
      </c>
      <c r="O273" t="s">
        <v>89</v>
      </c>
      <c r="P273" t="s">
        <v>88</v>
      </c>
      <c r="Q273" t="s">
        <v>449</v>
      </c>
      <c r="R273" t="s">
        <v>167</v>
      </c>
      <c r="S273" t="s">
        <v>456</v>
      </c>
      <c r="T273" s="793">
        <f t="shared" si="35"/>
        <v>5</v>
      </c>
      <c r="U273" s="793">
        <f t="shared" si="36"/>
        <v>2025</v>
      </c>
      <c r="V273" s="793">
        <f t="shared" si="37"/>
        <v>2</v>
      </c>
      <c r="W273" s="802">
        <f>HLOOKUP(T273,'Feeder Count'!$B$1:$M$74,74,FALSE)</f>
        <v>49165</v>
      </c>
      <c r="X273" s="802">
        <f>VLOOKUP(ALL!B273,'Feeder Count'!$A$3:$M$73,(ALL!T273+1),FALSE)</f>
        <v>641</v>
      </c>
      <c r="Y273" s="793">
        <f t="shared" si="38"/>
        <v>1.5600624024960999E-3</v>
      </c>
      <c r="Z273" s="793">
        <f t="shared" si="39"/>
        <v>0.37722308892355694</v>
      </c>
      <c r="AA273" s="803">
        <f t="shared" si="40"/>
        <v>2.0339672531272246E-5</v>
      </c>
      <c r="AB273" s="803">
        <f t="shared" si="41"/>
        <v>4.9181328180616293E-3</v>
      </c>
    </row>
    <row r="274" spans="1:28" x14ac:dyDescent="0.25">
      <c r="A274" s="137">
        <v>120050665</v>
      </c>
      <c r="B274" t="s">
        <v>414</v>
      </c>
      <c r="C274" s="170">
        <v>45789</v>
      </c>
      <c r="D274" t="s">
        <v>104</v>
      </c>
      <c r="E274" s="818">
        <v>0.50962962962962965</v>
      </c>
      <c r="F274" s="818">
        <v>0.80208333333333337</v>
      </c>
      <c r="G274" s="88">
        <v>0.29236111111111113</v>
      </c>
      <c r="H274">
        <v>7</v>
      </c>
      <c r="I274">
        <v>1</v>
      </c>
      <c r="J274">
        <v>421.13</v>
      </c>
      <c r="K274">
        <v>5</v>
      </c>
      <c r="L274">
        <v>2105.4</v>
      </c>
      <c r="M274"/>
      <c r="N274" t="s">
        <v>715</v>
      </c>
      <c r="O274" t="s">
        <v>236</v>
      </c>
      <c r="P274" t="s">
        <v>223</v>
      </c>
      <c r="Q274" t="s">
        <v>449</v>
      </c>
      <c r="R274" t="s">
        <v>167</v>
      </c>
      <c r="S274" t="s">
        <v>456</v>
      </c>
      <c r="T274" s="793">
        <f t="shared" si="35"/>
        <v>5</v>
      </c>
      <c r="U274" s="793">
        <f t="shared" si="36"/>
        <v>2025</v>
      </c>
      <c r="V274" s="793">
        <f t="shared" si="37"/>
        <v>2</v>
      </c>
      <c r="W274" s="802">
        <f>HLOOKUP(T274,'Feeder Count'!$B$1:$M$74,74,FALSE)</f>
        <v>49165</v>
      </c>
      <c r="X274" s="802">
        <f>VLOOKUP(ALL!B274,'Feeder Count'!$A$3:$M$73,(ALL!T274+1),FALSE)</f>
        <v>727</v>
      </c>
      <c r="Y274" s="793">
        <f t="shared" si="38"/>
        <v>6.8775790921595595E-3</v>
      </c>
      <c r="Z274" s="793">
        <f t="shared" si="39"/>
        <v>2.8960110041265477</v>
      </c>
      <c r="AA274" s="803">
        <f t="shared" si="40"/>
        <v>1.0169836265636123E-4</v>
      </c>
      <c r="AB274" s="803">
        <f t="shared" si="41"/>
        <v>4.2823146547340589E-2</v>
      </c>
    </row>
    <row r="275" spans="1:28" x14ac:dyDescent="0.25">
      <c r="A275" s="137">
        <v>120050648</v>
      </c>
      <c r="B275" t="s">
        <v>414</v>
      </c>
      <c r="C275" s="170">
        <v>45789</v>
      </c>
      <c r="D275" t="s">
        <v>104</v>
      </c>
      <c r="E275" s="818">
        <v>0.51458333333333328</v>
      </c>
      <c r="F275" s="818">
        <v>0.80208333333333337</v>
      </c>
      <c r="G275" s="88">
        <v>0.28750000000000003</v>
      </c>
      <c r="H275">
        <v>6</v>
      </c>
      <c r="I275">
        <v>54</v>
      </c>
      <c r="J275">
        <v>414</v>
      </c>
      <c r="K275">
        <v>702</v>
      </c>
      <c r="L275">
        <v>290338.8</v>
      </c>
      <c r="M275" t="s">
        <v>454</v>
      </c>
      <c r="N275" t="s">
        <v>716</v>
      </c>
      <c r="O275" t="s">
        <v>89</v>
      </c>
      <c r="P275" t="s">
        <v>88</v>
      </c>
      <c r="Q275" t="s">
        <v>449</v>
      </c>
      <c r="R275" t="s">
        <v>167</v>
      </c>
      <c r="S275" t="s">
        <v>456</v>
      </c>
      <c r="T275" s="793">
        <f t="shared" si="35"/>
        <v>5</v>
      </c>
      <c r="U275" s="793">
        <f t="shared" si="36"/>
        <v>2025</v>
      </c>
      <c r="V275" s="793">
        <f t="shared" si="37"/>
        <v>2</v>
      </c>
      <c r="W275" s="802">
        <f>HLOOKUP(T275,'Feeder Count'!$B$1:$M$74,74,FALSE)</f>
        <v>49165</v>
      </c>
      <c r="X275" s="802">
        <f>VLOOKUP(ALL!B275,'Feeder Count'!$A$3:$M$73,(ALL!T275+1),FALSE)</f>
        <v>727</v>
      </c>
      <c r="Y275" s="793">
        <f t="shared" si="38"/>
        <v>0.96561210453920221</v>
      </c>
      <c r="Z275" s="793">
        <f t="shared" si="39"/>
        <v>399.3656121045392</v>
      </c>
      <c r="AA275" s="803">
        <f t="shared" si="40"/>
        <v>1.4278450116953117E-2</v>
      </c>
      <c r="AB275" s="803">
        <f t="shared" si="41"/>
        <v>5.9053961151225467</v>
      </c>
    </row>
    <row r="276" spans="1:28" x14ac:dyDescent="0.25">
      <c r="A276" s="137">
        <v>120050701</v>
      </c>
      <c r="B276" t="s">
        <v>414</v>
      </c>
      <c r="C276" s="170">
        <v>45789</v>
      </c>
      <c r="D276" t="s">
        <v>104</v>
      </c>
      <c r="E276" s="818">
        <v>0.9619212962962963</v>
      </c>
      <c r="F276" s="818">
        <v>5.2083333333333336E-2</v>
      </c>
      <c r="G276" s="88">
        <v>8.9583333333333334E-2</v>
      </c>
      <c r="H276">
        <v>2</v>
      </c>
      <c r="I276">
        <v>9</v>
      </c>
      <c r="J276">
        <v>129.85</v>
      </c>
      <c r="K276">
        <v>1</v>
      </c>
      <c r="L276">
        <v>129.6</v>
      </c>
      <c r="M276" t="s">
        <v>454</v>
      </c>
      <c r="N276" t="s">
        <v>717</v>
      </c>
      <c r="O276" t="s">
        <v>89</v>
      </c>
      <c r="P276" t="s">
        <v>88</v>
      </c>
      <c r="Q276" t="s">
        <v>449</v>
      </c>
      <c r="R276" t="s">
        <v>167</v>
      </c>
      <c r="S276" t="s">
        <v>456</v>
      </c>
      <c r="T276" s="793">
        <f t="shared" si="35"/>
        <v>5</v>
      </c>
      <c r="U276" s="793">
        <f t="shared" si="36"/>
        <v>2025</v>
      </c>
      <c r="V276" s="793">
        <f t="shared" si="37"/>
        <v>2</v>
      </c>
      <c r="W276" s="802">
        <f>HLOOKUP(T276,'Feeder Count'!$B$1:$M$74,74,FALSE)</f>
        <v>49165</v>
      </c>
      <c r="X276" s="802">
        <f>VLOOKUP(ALL!B276,'Feeder Count'!$A$3:$M$73,(ALL!T276+1),FALSE)</f>
        <v>727</v>
      </c>
      <c r="Y276" s="793">
        <f t="shared" si="38"/>
        <v>1.375515818431912E-3</v>
      </c>
      <c r="Z276" s="793">
        <f t="shared" si="39"/>
        <v>0.1782668500687758</v>
      </c>
      <c r="AA276" s="803">
        <f t="shared" si="40"/>
        <v>2.0339672531272246E-5</v>
      </c>
      <c r="AB276" s="803">
        <f t="shared" si="41"/>
        <v>2.6360215600528831E-3</v>
      </c>
    </row>
    <row r="277" spans="1:28" x14ac:dyDescent="0.25">
      <c r="A277" s="137">
        <v>231080310</v>
      </c>
      <c r="B277" t="s">
        <v>406</v>
      </c>
      <c r="C277" s="170">
        <v>45790</v>
      </c>
      <c r="D277" t="s">
        <v>104</v>
      </c>
      <c r="E277" s="818">
        <v>0.4861111111111111</v>
      </c>
      <c r="F277" s="818">
        <v>0.70833333333333337</v>
      </c>
      <c r="G277" s="88">
        <v>0.22222222222222221</v>
      </c>
      <c r="H277">
        <v>5</v>
      </c>
      <c r="I277">
        <v>20</v>
      </c>
      <c r="J277">
        <v>320</v>
      </c>
      <c r="K277">
        <v>4</v>
      </c>
      <c r="L277">
        <v>1279.8</v>
      </c>
      <c r="M277"/>
      <c r="N277" t="s">
        <v>718</v>
      </c>
      <c r="O277" t="s">
        <v>238</v>
      </c>
      <c r="P277" t="s">
        <v>228</v>
      </c>
      <c r="Q277" t="s">
        <v>449</v>
      </c>
      <c r="R277" t="s">
        <v>136</v>
      </c>
      <c r="S277" t="s">
        <v>456</v>
      </c>
      <c r="T277" s="793">
        <f t="shared" si="35"/>
        <v>5</v>
      </c>
      <c r="U277" s="793">
        <f t="shared" si="36"/>
        <v>2025</v>
      </c>
      <c r="V277" s="793">
        <f t="shared" si="37"/>
        <v>3</v>
      </c>
      <c r="W277" s="802">
        <f>HLOOKUP(T277,'Feeder Count'!$B$1:$M$74,74,FALSE)</f>
        <v>49165</v>
      </c>
      <c r="X277" s="802">
        <f>VLOOKUP(ALL!B277,'Feeder Count'!$A$3:$M$73,(ALL!T277+1),FALSE)</f>
        <v>4066</v>
      </c>
      <c r="Y277" s="793">
        <f t="shared" si="38"/>
        <v>9.8376783079193305E-4</v>
      </c>
      <c r="Z277" s="793">
        <f t="shared" si="39"/>
        <v>0.31475651746187899</v>
      </c>
      <c r="AA277" s="803">
        <f t="shared" si="40"/>
        <v>8.1358690125088982E-5</v>
      </c>
      <c r="AB277" s="803">
        <f t="shared" si="41"/>
        <v>2.6030712905522221E-2</v>
      </c>
    </row>
    <row r="278" spans="1:28" x14ac:dyDescent="0.25">
      <c r="A278" s="137">
        <v>231080314</v>
      </c>
      <c r="B278" t="s">
        <v>378</v>
      </c>
      <c r="C278" s="170">
        <v>45790</v>
      </c>
      <c r="D278" t="s">
        <v>104</v>
      </c>
      <c r="E278" s="818">
        <v>0.4916666666666667</v>
      </c>
      <c r="F278" s="818">
        <v>0.61111111111111105</v>
      </c>
      <c r="G278" s="88">
        <v>0.11944444444444445</v>
      </c>
      <c r="H278">
        <v>2</v>
      </c>
      <c r="I278">
        <v>52</v>
      </c>
      <c r="J278">
        <v>172</v>
      </c>
      <c r="K278">
        <v>6</v>
      </c>
      <c r="L278">
        <v>1032</v>
      </c>
      <c r="M278"/>
      <c r="N278" t="s">
        <v>719</v>
      </c>
      <c r="O278" t="s">
        <v>238</v>
      </c>
      <c r="P278" t="s">
        <v>228</v>
      </c>
      <c r="Q278" t="s">
        <v>449</v>
      </c>
      <c r="R278" t="s">
        <v>136</v>
      </c>
      <c r="S278" t="s">
        <v>460</v>
      </c>
      <c r="T278" s="793">
        <f t="shared" si="35"/>
        <v>5</v>
      </c>
      <c r="U278" s="793">
        <f t="shared" si="36"/>
        <v>2025</v>
      </c>
      <c r="V278" s="793">
        <f t="shared" si="37"/>
        <v>3</v>
      </c>
      <c r="W278" s="802">
        <f>HLOOKUP(T278,'Feeder Count'!$B$1:$M$74,74,FALSE)</f>
        <v>49165</v>
      </c>
      <c r="X278" s="802">
        <f>VLOOKUP(ALL!B278,'Feeder Count'!$A$3:$M$73,(ALL!T278+1),FALSE)</f>
        <v>2902</v>
      </c>
      <c r="Y278" s="793">
        <f t="shared" si="38"/>
        <v>2.0675396278428669E-3</v>
      </c>
      <c r="Z278" s="793">
        <f t="shared" si="39"/>
        <v>0.3556168159889731</v>
      </c>
      <c r="AA278" s="803">
        <f t="shared" si="40"/>
        <v>1.2203803518763347E-4</v>
      </c>
      <c r="AB278" s="803">
        <f t="shared" si="41"/>
        <v>2.0990542052272958E-2</v>
      </c>
    </row>
    <row r="279" spans="1:28" x14ac:dyDescent="0.25">
      <c r="A279" s="137">
        <v>231080317</v>
      </c>
      <c r="B279" t="s">
        <v>378</v>
      </c>
      <c r="C279" s="170">
        <v>45790</v>
      </c>
      <c r="D279" t="s">
        <v>104</v>
      </c>
      <c r="E279" s="818">
        <v>0.4916666666666667</v>
      </c>
      <c r="F279" s="818">
        <v>0.61111111111111105</v>
      </c>
      <c r="G279" s="88">
        <v>0.11944444444444445</v>
      </c>
      <c r="H279">
        <v>2</v>
      </c>
      <c r="I279">
        <v>52</v>
      </c>
      <c r="J279">
        <v>172</v>
      </c>
      <c r="K279">
        <v>4</v>
      </c>
      <c r="L279">
        <v>688.2</v>
      </c>
      <c r="M279"/>
      <c r="N279" t="s">
        <v>720</v>
      </c>
      <c r="O279" t="s">
        <v>238</v>
      </c>
      <c r="P279" t="s">
        <v>228</v>
      </c>
      <c r="Q279" t="s">
        <v>449</v>
      </c>
      <c r="R279" t="s">
        <v>136</v>
      </c>
      <c r="S279" t="s">
        <v>460</v>
      </c>
      <c r="T279" s="793">
        <f t="shared" si="35"/>
        <v>5</v>
      </c>
      <c r="U279" s="793">
        <f t="shared" si="36"/>
        <v>2025</v>
      </c>
      <c r="V279" s="793">
        <f t="shared" si="37"/>
        <v>3</v>
      </c>
      <c r="W279" s="802">
        <f>HLOOKUP(T279,'Feeder Count'!$B$1:$M$74,74,FALSE)</f>
        <v>49165</v>
      </c>
      <c r="X279" s="802">
        <f>VLOOKUP(ALL!B279,'Feeder Count'!$A$3:$M$73,(ALL!T279+1),FALSE)</f>
        <v>2902</v>
      </c>
      <c r="Y279" s="793">
        <f t="shared" si="38"/>
        <v>1.3783597518952446E-3</v>
      </c>
      <c r="Z279" s="793">
        <f t="shared" si="39"/>
        <v>0.23714679531357685</v>
      </c>
      <c r="AA279" s="803">
        <f t="shared" si="40"/>
        <v>8.1358690125088982E-5</v>
      </c>
      <c r="AB279" s="803">
        <f t="shared" si="41"/>
        <v>1.399776263602156E-2</v>
      </c>
    </row>
    <row r="280" spans="1:28" x14ac:dyDescent="0.25">
      <c r="A280" s="137">
        <v>231080320</v>
      </c>
      <c r="B280" t="s">
        <v>378</v>
      </c>
      <c r="C280" s="170">
        <v>45790</v>
      </c>
      <c r="D280" t="s">
        <v>104</v>
      </c>
      <c r="E280" s="818">
        <v>0.4916666666666667</v>
      </c>
      <c r="F280" s="818">
        <v>0.62291666666666667</v>
      </c>
      <c r="G280" s="88">
        <v>0.13125000000000001</v>
      </c>
      <c r="H280">
        <v>3</v>
      </c>
      <c r="I280">
        <v>9</v>
      </c>
      <c r="J280">
        <v>189</v>
      </c>
      <c r="K280">
        <v>5</v>
      </c>
      <c r="L280">
        <v>945</v>
      </c>
      <c r="M280"/>
      <c r="N280" t="s">
        <v>721</v>
      </c>
      <c r="O280" t="s">
        <v>238</v>
      </c>
      <c r="P280" t="s">
        <v>228</v>
      </c>
      <c r="Q280"/>
      <c r="R280" t="s">
        <v>136</v>
      </c>
      <c r="S280" t="s">
        <v>460</v>
      </c>
      <c r="T280" s="793">
        <f t="shared" si="35"/>
        <v>5</v>
      </c>
      <c r="U280" s="793">
        <f t="shared" si="36"/>
        <v>2025</v>
      </c>
      <c r="V280" s="793">
        <f t="shared" si="37"/>
        <v>3</v>
      </c>
      <c r="W280" s="802">
        <f>HLOOKUP(T280,'Feeder Count'!$B$1:$M$74,74,FALSE)</f>
        <v>49165</v>
      </c>
      <c r="X280" s="802">
        <f>VLOOKUP(ALL!B280,'Feeder Count'!$A$3:$M$73,(ALL!T280+1),FALSE)</f>
        <v>2902</v>
      </c>
      <c r="Y280" s="793">
        <f t="shared" si="38"/>
        <v>1.7229496898690559E-3</v>
      </c>
      <c r="Z280" s="793">
        <f t="shared" si="39"/>
        <v>0.32563749138525155</v>
      </c>
      <c r="AA280" s="803">
        <f t="shared" si="40"/>
        <v>1.0169836265636123E-4</v>
      </c>
      <c r="AB280" s="803">
        <f t="shared" si="41"/>
        <v>1.9220990542052271E-2</v>
      </c>
    </row>
    <row r="281" spans="1:28" x14ac:dyDescent="0.25">
      <c r="A281" s="137">
        <v>120050729</v>
      </c>
      <c r="B281" t="s">
        <v>414</v>
      </c>
      <c r="C281" s="170">
        <v>45790</v>
      </c>
      <c r="D281" t="s">
        <v>104</v>
      </c>
      <c r="E281" s="818">
        <v>0.66112268518518513</v>
      </c>
      <c r="F281" s="818">
        <v>0.73611111111111116</v>
      </c>
      <c r="G281" s="88">
        <v>7.4305555555555555E-2</v>
      </c>
      <c r="H281">
        <v>1</v>
      </c>
      <c r="I281">
        <v>47</v>
      </c>
      <c r="J281">
        <v>108</v>
      </c>
      <c r="K281">
        <v>2</v>
      </c>
      <c r="L281">
        <v>216</v>
      </c>
      <c r="M281" t="s">
        <v>722</v>
      </c>
      <c r="N281" t="s">
        <v>723</v>
      </c>
      <c r="O281" t="s">
        <v>89</v>
      </c>
      <c r="P281" t="s">
        <v>88</v>
      </c>
      <c r="Q281" t="s">
        <v>449</v>
      </c>
      <c r="R281" t="s">
        <v>167</v>
      </c>
      <c r="S281" t="s">
        <v>456</v>
      </c>
      <c r="T281" s="793">
        <f t="shared" si="35"/>
        <v>5</v>
      </c>
      <c r="U281" s="793">
        <f t="shared" si="36"/>
        <v>2025</v>
      </c>
      <c r="V281" s="793">
        <f t="shared" si="37"/>
        <v>3</v>
      </c>
      <c r="W281" s="802">
        <f>HLOOKUP(T281,'Feeder Count'!$B$1:$M$74,74,FALSE)</f>
        <v>49165</v>
      </c>
      <c r="X281" s="802">
        <f>VLOOKUP(ALL!B281,'Feeder Count'!$A$3:$M$73,(ALL!T281+1),FALSE)</f>
        <v>727</v>
      </c>
      <c r="Y281" s="793">
        <f t="shared" si="38"/>
        <v>2.751031636863824E-3</v>
      </c>
      <c r="Z281" s="793">
        <f t="shared" si="39"/>
        <v>0.29711141678129299</v>
      </c>
      <c r="AA281" s="803">
        <f t="shared" si="40"/>
        <v>4.0679345062544491E-5</v>
      </c>
      <c r="AB281" s="803">
        <f t="shared" si="41"/>
        <v>4.3933692667548051E-3</v>
      </c>
    </row>
    <row r="282" spans="1:28" x14ac:dyDescent="0.25">
      <c r="A282" s="137">
        <v>231080459</v>
      </c>
      <c r="B282" t="s">
        <v>406</v>
      </c>
      <c r="C282" s="170">
        <v>45791</v>
      </c>
      <c r="D282" t="s">
        <v>104</v>
      </c>
      <c r="E282" s="818">
        <v>0.45833333333333331</v>
      </c>
      <c r="F282" s="818">
        <v>0.65625</v>
      </c>
      <c r="G282" s="88">
        <v>0.19791666666666666</v>
      </c>
      <c r="H282">
        <v>4</v>
      </c>
      <c r="I282">
        <v>45</v>
      </c>
      <c r="J282">
        <v>285</v>
      </c>
      <c r="K282">
        <v>4</v>
      </c>
      <c r="L282">
        <v>1140</v>
      </c>
      <c r="M282"/>
      <c r="N282" t="s">
        <v>718</v>
      </c>
      <c r="O282" t="s">
        <v>238</v>
      </c>
      <c r="P282" t="s">
        <v>228</v>
      </c>
      <c r="Q282" t="s">
        <v>449</v>
      </c>
      <c r="R282" t="s">
        <v>136</v>
      </c>
      <c r="S282" t="s">
        <v>456</v>
      </c>
      <c r="T282" s="793">
        <f t="shared" si="35"/>
        <v>5</v>
      </c>
      <c r="U282" s="793">
        <f t="shared" si="36"/>
        <v>2025</v>
      </c>
      <c r="V282" s="793">
        <f t="shared" si="37"/>
        <v>4</v>
      </c>
      <c r="W282" s="802">
        <f>HLOOKUP(T282,'Feeder Count'!$B$1:$M$74,74,FALSE)</f>
        <v>49165</v>
      </c>
      <c r="X282" s="802">
        <f>VLOOKUP(ALL!B282,'Feeder Count'!$A$3:$M$73,(ALL!T282+1),FALSE)</f>
        <v>4066</v>
      </c>
      <c r="Y282" s="793">
        <f t="shared" si="38"/>
        <v>9.8376783079193305E-4</v>
      </c>
      <c r="Z282" s="793">
        <f t="shared" si="39"/>
        <v>0.28037383177570091</v>
      </c>
      <c r="AA282" s="803">
        <f t="shared" si="40"/>
        <v>8.1358690125088982E-5</v>
      </c>
      <c r="AB282" s="803">
        <f t="shared" si="41"/>
        <v>2.3187226685650361E-2</v>
      </c>
    </row>
    <row r="283" spans="1:28" x14ac:dyDescent="0.25">
      <c r="A283" s="137">
        <v>120050982</v>
      </c>
      <c r="B283" t="s">
        <v>395</v>
      </c>
      <c r="C283" s="170">
        <v>45791</v>
      </c>
      <c r="D283" t="s">
        <v>104</v>
      </c>
      <c r="E283" s="818">
        <v>0.74652777777777779</v>
      </c>
      <c r="F283" s="818">
        <v>0.76041666666666663</v>
      </c>
      <c r="G283" s="88">
        <v>1.3888888888888888E-2</v>
      </c>
      <c r="H283">
        <v>0</v>
      </c>
      <c r="I283">
        <v>20</v>
      </c>
      <c r="J283">
        <v>20</v>
      </c>
      <c r="K283">
        <v>1</v>
      </c>
      <c r="L283">
        <v>19.8</v>
      </c>
      <c r="M283" t="s">
        <v>474</v>
      </c>
      <c r="N283" t="s">
        <v>724</v>
      </c>
      <c r="O283" t="s">
        <v>237</v>
      </c>
      <c r="P283" t="s">
        <v>233</v>
      </c>
      <c r="Q283" t="s">
        <v>449</v>
      </c>
      <c r="R283" t="s">
        <v>167</v>
      </c>
      <c r="S283" t="s">
        <v>460</v>
      </c>
      <c r="T283" s="793">
        <f t="shared" si="35"/>
        <v>5</v>
      </c>
      <c r="U283" s="793">
        <f t="shared" si="36"/>
        <v>2025</v>
      </c>
      <c r="V283" s="793">
        <f t="shared" si="37"/>
        <v>4</v>
      </c>
      <c r="W283" s="802">
        <f>HLOOKUP(T283,'Feeder Count'!$B$1:$M$74,74,FALSE)</f>
        <v>49165</v>
      </c>
      <c r="X283" s="802">
        <f>VLOOKUP(ALL!B283,'Feeder Count'!$A$3:$M$73,(ALL!T283+1),FALSE)</f>
        <v>3188</v>
      </c>
      <c r="Y283" s="793">
        <f t="shared" si="38"/>
        <v>3.1367628607277288E-4</v>
      </c>
      <c r="Z283" s="793">
        <f t="shared" si="39"/>
        <v>6.2107904642409034E-3</v>
      </c>
      <c r="AA283" s="803">
        <f t="shared" si="40"/>
        <v>2.0339672531272246E-5</v>
      </c>
      <c r="AB283" s="803">
        <f t="shared" si="41"/>
        <v>4.0272551611919051E-4</v>
      </c>
    </row>
    <row r="284" spans="1:28" x14ac:dyDescent="0.25">
      <c r="A284" s="137">
        <v>120050989</v>
      </c>
      <c r="B284" t="s">
        <v>384</v>
      </c>
      <c r="C284" s="170">
        <v>45792</v>
      </c>
      <c r="D284" t="s">
        <v>104</v>
      </c>
      <c r="E284" s="818">
        <v>5.7638888888888885E-2</v>
      </c>
      <c r="F284" s="818">
        <v>0.34783564814814816</v>
      </c>
      <c r="G284" s="88">
        <v>0.28958333333333336</v>
      </c>
      <c r="H284">
        <v>6</v>
      </c>
      <c r="I284">
        <v>57</v>
      </c>
      <c r="J284">
        <v>417.88</v>
      </c>
      <c r="K284">
        <v>734</v>
      </c>
      <c r="L284">
        <v>306554.39999999898</v>
      </c>
      <c r="M284" t="s">
        <v>457</v>
      </c>
      <c r="N284" t="s">
        <v>725</v>
      </c>
      <c r="O284" t="s">
        <v>238</v>
      </c>
      <c r="P284" t="s">
        <v>228</v>
      </c>
      <c r="Q284" t="s">
        <v>449</v>
      </c>
      <c r="R284" t="s">
        <v>136</v>
      </c>
      <c r="S284" t="s">
        <v>460</v>
      </c>
      <c r="T284" s="793">
        <f t="shared" si="35"/>
        <v>5</v>
      </c>
      <c r="U284" s="793">
        <f t="shared" si="36"/>
        <v>2025</v>
      </c>
      <c r="V284" s="793">
        <f t="shared" si="37"/>
        <v>5</v>
      </c>
      <c r="W284" s="802">
        <f>HLOOKUP(T284,'Feeder Count'!$B$1:$M$74,74,FALSE)</f>
        <v>49165</v>
      </c>
      <c r="X284" s="802">
        <f>VLOOKUP(ALL!B284,'Feeder Count'!$A$3:$M$73,(ALL!T284+1),FALSE)</f>
        <v>748</v>
      </c>
      <c r="Y284" s="793">
        <f t="shared" si="38"/>
        <v>0.98128342245989308</v>
      </c>
      <c r="Z284" s="793">
        <f t="shared" si="39"/>
        <v>409.83208556149594</v>
      </c>
      <c r="AA284" s="803">
        <f t="shared" si="40"/>
        <v>1.4929319637953829E-2</v>
      </c>
      <c r="AB284" s="803">
        <f t="shared" si="41"/>
        <v>6.235216109020624</v>
      </c>
    </row>
    <row r="285" spans="1:28" x14ac:dyDescent="0.25">
      <c r="A285" s="137">
        <v>120050999</v>
      </c>
      <c r="B285" t="s">
        <v>385</v>
      </c>
      <c r="C285" s="170">
        <v>45792</v>
      </c>
      <c r="D285" t="s">
        <v>104</v>
      </c>
      <c r="E285" s="818">
        <v>9.0277777777777776E-2</v>
      </c>
      <c r="F285" s="818">
        <v>0.3477777777777778</v>
      </c>
      <c r="G285" s="88">
        <v>0.25694444444444448</v>
      </c>
      <c r="H285">
        <v>6</v>
      </c>
      <c r="I285">
        <v>10</v>
      </c>
      <c r="J285">
        <v>370.8</v>
      </c>
      <c r="K285">
        <v>1199</v>
      </c>
      <c r="L285">
        <v>444231</v>
      </c>
      <c r="M285" t="s">
        <v>457</v>
      </c>
      <c r="N285" t="s">
        <v>726</v>
      </c>
      <c r="O285" t="s">
        <v>238</v>
      </c>
      <c r="P285" t="s">
        <v>228</v>
      </c>
      <c r="Q285" t="s">
        <v>449</v>
      </c>
      <c r="R285" t="s">
        <v>136</v>
      </c>
      <c r="S285" t="s">
        <v>460</v>
      </c>
      <c r="T285" s="793">
        <f t="shared" si="35"/>
        <v>5</v>
      </c>
      <c r="U285" s="793">
        <f t="shared" si="36"/>
        <v>2025</v>
      </c>
      <c r="V285" s="793">
        <f t="shared" si="37"/>
        <v>5</v>
      </c>
      <c r="W285" s="802">
        <f>HLOOKUP(T285,'Feeder Count'!$B$1:$M$74,74,FALSE)</f>
        <v>49165</v>
      </c>
      <c r="X285" s="802">
        <f>VLOOKUP(ALL!B285,'Feeder Count'!$A$3:$M$73,(ALL!T285+1),FALSE)</f>
        <v>1214</v>
      </c>
      <c r="Y285" s="793">
        <f t="shared" si="38"/>
        <v>0.98764415156507412</v>
      </c>
      <c r="Z285" s="793">
        <f t="shared" si="39"/>
        <v>365.92339373970344</v>
      </c>
      <c r="AA285" s="803">
        <f t="shared" si="40"/>
        <v>2.4387267364995423E-2</v>
      </c>
      <c r="AB285" s="803">
        <f t="shared" si="41"/>
        <v>9.0355130682396005</v>
      </c>
    </row>
    <row r="286" spans="1:28" x14ac:dyDescent="0.25">
      <c r="A286" s="137">
        <v>120051335</v>
      </c>
      <c r="B286" t="s">
        <v>407</v>
      </c>
      <c r="C286" s="170">
        <v>45795</v>
      </c>
      <c r="D286" t="s">
        <v>104</v>
      </c>
      <c r="E286" s="818">
        <v>0.52500000000000002</v>
      </c>
      <c r="F286" s="818">
        <v>0.10788194444444445</v>
      </c>
      <c r="G286" s="88">
        <v>0.58263888888888882</v>
      </c>
      <c r="H286">
        <v>13</v>
      </c>
      <c r="I286">
        <v>59</v>
      </c>
      <c r="J286">
        <v>839.33</v>
      </c>
      <c r="K286">
        <v>5</v>
      </c>
      <c r="L286">
        <v>3926.3999999999901</v>
      </c>
      <c r="M286" t="s">
        <v>453</v>
      </c>
      <c r="N286" t="s">
        <v>727</v>
      </c>
      <c r="O286" t="s">
        <v>237</v>
      </c>
      <c r="P286" t="s">
        <v>225</v>
      </c>
      <c r="Q286" t="s">
        <v>449</v>
      </c>
      <c r="R286" t="s">
        <v>167</v>
      </c>
      <c r="S286" t="s">
        <v>456</v>
      </c>
      <c r="T286" s="793">
        <f t="shared" si="35"/>
        <v>5</v>
      </c>
      <c r="U286" s="793">
        <f t="shared" si="36"/>
        <v>2025</v>
      </c>
      <c r="V286" s="793">
        <f t="shared" si="37"/>
        <v>1</v>
      </c>
      <c r="W286" s="802">
        <f>HLOOKUP(T286,'Feeder Count'!$B$1:$M$74,74,FALSE)</f>
        <v>49165</v>
      </c>
      <c r="X286" s="802">
        <f>VLOOKUP(ALL!B286,'Feeder Count'!$A$3:$M$73,(ALL!T286+1),FALSE)</f>
        <v>3852</v>
      </c>
      <c r="Y286" s="793">
        <f t="shared" si="38"/>
        <v>1.2980269989615785E-3</v>
      </c>
      <c r="Z286" s="793">
        <f t="shared" si="39"/>
        <v>1.0193146417445458</v>
      </c>
      <c r="AA286" s="803">
        <f t="shared" si="40"/>
        <v>1.0169836265636123E-4</v>
      </c>
      <c r="AB286" s="803">
        <f t="shared" si="41"/>
        <v>7.9861690226787144E-2</v>
      </c>
    </row>
    <row r="287" spans="1:28" x14ac:dyDescent="0.25">
      <c r="A287" s="137">
        <v>120051407</v>
      </c>
      <c r="B287" t="s">
        <v>408</v>
      </c>
      <c r="C287" s="170">
        <v>45795</v>
      </c>
      <c r="D287" t="s">
        <v>104</v>
      </c>
      <c r="E287" s="818">
        <v>0.95833333333333337</v>
      </c>
      <c r="F287" s="818">
        <v>4.1666666666666664E-2</v>
      </c>
      <c r="G287" s="88">
        <v>8.3333333333333329E-2</v>
      </c>
      <c r="H287">
        <v>2</v>
      </c>
      <c r="I287">
        <v>0</v>
      </c>
      <c r="J287">
        <v>120</v>
      </c>
      <c r="K287">
        <v>2</v>
      </c>
      <c r="L287">
        <v>240</v>
      </c>
      <c r="M287" t="s">
        <v>463</v>
      </c>
      <c r="N287" t="s">
        <v>728</v>
      </c>
      <c r="O287" t="s">
        <v>236</v>
      </c>
      <c r="P287" t="s">
        <v>221</v>
      </c>
      <c r="Q287" t="s">
        <v>449</v>
      </c>
      <c r="R287" t="s">
        <v>167</v>
      </c>
      <c r="S287" t="s">
        <v>456</v>
      </c>
      <c r="T287" s="793">
        <f t="shared" si="35"/>
        <v>5</v>
      </c>
      <c r="U287" s="793">
        <f t="shared" si="36"/>
        <v>2025</v>
      </c>
      <c r="V287" s="793">
        <f t="shared" si="37"/>
        <v>1</v>
      </c>
      <c r="W287" s="802">
        <f>HLOOKUP(T287,'Feeder Count'!$B$1:$M$74,74,FALSE)</f>
        <v>49165</v>
      </c>
      <c r="X287" s="802">
        <f>VLOOKUP(ALL!B287,'Feeder Count'!$A$3:$M$73,(ALL!T287+1),FALSE)</f>
        <v>641</v>
      </c>
      <c r="Y287" s="793">
        <f t="shared" si="38"/>
        <v>3.1201248049921998E-3</v>
      </c>
      <c r="Z287" s="793">
        <f t="shared" si="39"/>
        <v>0.37441497659906398</v>
      </c>
      <c r="AA287" s="803">
        <f t="shared" si="40"/>
        <v>4.0679345062544491E-5</v>
      </c>
      <c r="AB287" s="803">
        <f t="shared" si="41"/>
        <v>4.8815214075053391E-3</v>
      </c>
    </row>
    <row r="288" spans="1:28" x14ac:dyDescent="0.25">
      <c r="A288" s="137">
        <v>120051469</v>
      </c>
      <c r="B288" t="s">
        <v>729</v>
      </c>
      <c r="C288" s="170">
        <v>45796</v>
      </c>
      <c r="D288" t="s">
        <v>104</v>
      </c>
      <c r="E288" s="818">
        <v>0.4375</v>
      </c>
      <c r="F288" s="818">
        <v>0.47237268518518521</v>
      </c>
      <c r="G288" s="88">
        <v>3.4722222222222224E-2</v>
      </c>
      <c r="H288">
        <v>0</v>
      </c>
      <c r="I288">
        <v>50</v>
      </c>
      <c r="J288">
        <v>50.22</v>
      </c>
      <c r="K288">
        <v>956</v>
      </c>
      <c r="L288">
        <v>47133.599999999999</v>
      </c>
      <c r="M288" t="s">
        <v>477</v>
      </c>
      <c r="N288" t="s">
        <v>730</v>
      </c>
      <c r="O288" t="s">
        <v>237</v>
      </c>
      <c r="P288" t="s">
        <v>222</v>
      </c>
      <c r="Q288" t="s">
        <v>449</v>
      </c>
      <c r="R288" t="s">
        <v>167</v>
      </c>
      <c r="S288" t="s">
        <v>460</v>
      </c>
      <c r="T288" s="793">
        <f t="shared" si="35"/>
        <v>5</v>
      </c>
      <c r="U288" s="793">
        <f t="shared" si="36"/>
        <v>2025</v>
      </c>
      <c r="V288" s="793">
        <f t="shared" si="37"/>
        <v>2</v>
      </c>
      <c r="W288" s="802">
        <f>HLOOKUP(T288,'Feeder Count'!$B$1:$M$74,74,FALSE)</f>
        <v>49165</v>
      </c>
      <c r="X288" s="802" t="e">
        <f>VLOOKUP(ALL!B288,'Feeder Count'!$A$3:$M$73,(ALL!T288+1),FALSE)</f>
        <v>#N/A</v>
      </c>
      <c r="Y288" s="793" t="e">
        <f t="shared" si="38"/>
        <v>#N/A</v>
      </c>
      <c r="Z288" s="793" t="e">
        <f t="shared" si="39"/>
        <v>#N/A</v>
      </c>
      <c r="AA288" s="803">
        <f t="shared" si="40"/>
        <v>1.9444726939896267E-2</v>
      </c>
      <c r="AB288" s="803">
        <f t="shared" si="41"/>
        <v>0.9586819892199735</v>
      </c>
    </row>
    <row r="289" spans="1:28" x14ac:dyDescent="0.25">
      <c r="A289" s="137">
        <v>231081457</v>
      </c>
      <c r="B289" t="s">
        <v>406</v>
      </c>
      <c r="C289" s="170">
        <v>45796</v>
      </c>
      <c r="D289" t="s">
        <v>104</v>
      </c>
      <c r="E289" s="818">
        <v>0.4770833333333333</v>
      </c>
      <c r="F289" s="818">
        <v>0.75347222222222221</v>
      </c>
      <c r="G289" s="88">
        <v>0.27638888888888885</v>
      </c>
      <c r="H289">
        <v>6</v>
      </c>
      <c r="I289">
        <v>38</v>
      </c>
      <c r="J289">
        <v>398</v>
      </c>
      <c r="K289">
        <v>4</v>
      </c>
      <c r="L289">
        <v>1591.8</v>
      </c>
      <c r="M289"/>
      <c r="N289" t="s">
        <v>731</v>
      </c>
      <c r="O289" t="s">
        <v>238</v>
      </c>
      <c r="P289" t="s">
        <v>228</v>
      </c>
      <c r="Q289"/>
      <c r="R289" t="s">
        <v>136</v>
      </c>
      <c r="S289" t="s">
        <v>456</v>
      </c>
      <c r="T289" s="793">
        <f t="shared" si="35"/>
        <v>5</v>
      </c>
      <c r="U289" s="793">
        <f t="shared" si="36"/>
        <v>2025</v>
      </c>
      <c r="V289" s="793">
        <f t="shared" si="37"/>
        <v>2</v>
      </c>
      <c r="W289" s="802">
        <f>HLOOKUP(T289,'Feeder Count'!$B$1:$M$74,74,FALSE)</f>
        <v>49165</v>
      </c>
      <c r="X289" s="802">
        <f>VLOOKUP(ALL!B289,'Feeder Count'!$A$3:$M$73,(ALL!T289+1),FALSE)</f>
        <v>4066</v>
      </c>
      <c r="Y289" s="793">
        <f t="shared" si="38"/>
        <v>9.8376783079193305E-4</v>
      </c>
      <c r="Z289" s="793">
        <f t="shared" si="39"/>
        <v>0.39149040826364978</v>
      </c>
      <c r="AA289" s="803">
        <f t="shared" si="40"/>
        <v>8.1358690125088982E-5</v>
      </c>
      <c r="AB289" s="803">
        <f t="shared" si="41"/>
        <v>3.2376690735279164E-2</v>
      </c>
    </row>
    <row r="290" spans="1:28" x14ac:dyDescent="0.25">
      <c r="A290" s="137">
        <v>231082739</v>
      </c>
      <c r="B290" t="s">
        <v>406</v>
      </c>
      <c r="C290" s="170">
        <v>45797</v>
      </c>
      <c r="D290" t="s">
        <v>104</v>
      </c>
      <c r="E290" s="818">
        <v>0.47916666666666669</v>
      </c>
      <c r="F290" s="818">
        <v>0.83333333333333337</v>
      </c>
      <c r="G290" s="88">
        <v>0.35416666666666669</v>
      </c>
      <c r="H290">
        <v>8</v>
      </c>
      <c r="I290">
        <v>30</v>
      </c>
      <c r="J290">
        <v>510</v>
      </c>
      <c r="K290">
        <v>4</v>
      </c>
      <c r="L290">
        <v>2040</v>
      </c>
      <c r="M290"/>
      <c r="N290" t="s">
        <v>718</v>
      </c>
      <c r="O290" t="s">
        <v>238</v>
      </c>
      <c r="P290" t="s">
        <v>228</v>
      </c>
      <c r="Q290" t="s">
        <v>449</v>
      </c>
      <c r="R290" t="s">
        <v>136</v>
      </c>
      <c r="S290" t="s">
        <v>456</v>
      </c>
      <c r="T290" s="793">
        <f t="shared" si="35"/>
        <v>5</v>
      </c>
      <c r="U290" s="793">
        <f t="shared" si="36"/>
        <v>2025</v>
      </c>
      <c r="V290" s="793">
        <f t="shared" si="37"/>
        <v>3</v>
      </c>
      <c r="W290" s="802">
        <f>HLOOKUP(T290,'Feeder Count'!$B$1:$M$74,74,FALSE)</f>
        <v>49165</v>
      </c>
      <c r="X290" s="802">
        <f>VLOOKUP(ALL!B290,'Feeder Count'!$A$3:$M$73,(ALL!T290+1),FALSE)</f>
        <v>4066</v>
      </c>
      <c r="Y290" s="793">
        <f t="shared" si="38"/>
        <v>9.8376783079193305E-4</v>
      </c>
      <c r="Z290" s="793">
        <f t="shared" si="39"/>
        <v>0.50172159370388592</v>
      </c>
      <c r="AA290" s="803">
        <f t="shared" si="40"/>
        <v>8.1358690125088982E-5</v>
      </c>
      <c r="AB290" s="803">
        <f t="shared" si="41"/>
        <v>4.1492931963795381E-2</v>
      </c>
    </row>
    <row r="291" spans="1:28" x14ac:dyDescent="0.25">
      <c r="A291" s="137">
        <v>231082885</v>
      </c>
      <c r="B291" t="s">
        <v>396</v>
      </c>
      <c r="C291" s="170">
        <v>45798</v>
      </c>
      <c r="D291" t="s">
        <v>104</v>
      </c>
      <c r="E291" s="818">
        <v>0.45833333333333331</v>
      </c>
      <c r="F291" s="818">
        <v>0.58680555555555558</v>
      </c>
      <c r="G291" s="88">
        <v>0.12847222222222224</v>
      </c>
      <c r="H291">
        <v>3</v>
      </c>
      <c r="I291">
        <v>5</v>
      </c>
      <c r="J291">
        <v>185</v>
      </c>
      <c r="K291">
        <v>3</v>
      </c>
      <c r="L291">
        <v>555</v>
      </c>
      <c r="M291"/>
      <c r="N291" t="s">
        <v>732</v>
      </c>
      <c r="O291" t="s">
        <v>238</v>
      </c>
      <c r="P291" t="s">
        <v>228</v>
      </c>
      <c r="Q291" t="s">
        <v>449</v>
      </c>
      <c r="R291" t="s">
        <v>136</v>
      </c>
      <c r="S291" t="s">
        <v>460</v>
      </c>
      <c r="T291" s="793">
        <f t="shared" si="35"/>
        <v>5</v>
      </c>
      <c r="U291" s="793">
        <f t="shared" si="36"/>
        <v>2025</v>
      </c>
      <c r="V291" s="793">
        <f t="shared" si="37"/>
        <v>4</v>
      </c>
      <c r="W291" s="802">
        <f>HLOOKUP(T291,'Feeder Count'!$B$1:$M$74,74,FALSE)</f>
        <v>49165</v>
      </c>
      <c r="X291" s="802">
        <f>VLOOKUP(ALL!B291,'Feeder Count'!$A$3:$M$73,(ALL!T291+1),FALSE)</f>
        <v>1621</v>
      </c>
      <c r="Y291" s="793">
        <f t="shared" si="38"/>
        <v>1.8507094386181369E-3</v>
      </c>
      <c r="Z291" s="793">
        <f t="shared" si="39"/>
        <v>0.34238124614435533</v>
      </c>
      <c r="AA291" s="803">
        <f t="shared" si="40"/>
        <v>6.1019017593816737E-5</v>
      </c>
      <c r="AB291" s="803">
        <f t="shared" si="41"/>
        <v>1.1288518254856097E-2</v>
      </c>
    </row>
    <row r="292" spans="1:28" x14ac:dyDescent="0.25">
      <c r="A292" s="137">
        <v>231082882</v>
      </c>
      <c r="B292" t="s">
        <v>396</v>
      </c>
      <c r="C292" s="170">
        <v>45798</v>
      </c>
      <c r="D292" t="s">
        <v>104</v>
      </c>
      <c r="E292" s="818">
        <v>0.46498842592592587</v>
      </c>
      <c r="F292" s="818">
        <v>0.59375</v>
      </c>
      <c r="G292" s="88">
        <v>0.12847222222222224</v>
      </c>
      <c r="H292">
        <v>3</v>
      </c>
      <c r="I292">
        <v>5</v>
      </c>
      <c r="J292">
        <v>185.43</v>
      </c>
      <c r="K292">
        <v>9</v>
      </c>
      <c r="L292">
        <v>1668.6</v>
      </c>
      <c r="M292"/>
      <c r="N292" t="s">
        <v>733</v>
      </c>
      <c r="O292" t="s">
        <v>238</v>
      </c>
      <c r="P292" t="s">
        <v>228</v>
      </c>
      <c r="Q292" t="s">
        <v>449</v>
      </c>
      <c r="R292" t="s">
        <v>136</v>
      </c>
      <c r="S292" t="s">
        <v>460</v>
      </c>
      <c r="T292" s="793">
        <f t="shared" si="35"/>
        <v>5</v>
      </c>
      <c r="U292" s="793">
        <f t="shared" si="36"/>
        <v>2025</v>
      </c>
      <c r="V292" s="793">
        <f t="shared" si="37"/>
        <v>4</v>
      </c>
      <c r="W292" s="802">
        <f>HLOOKUP(T292,'Feeder Count'!$B$1:$M$74,74,FALSE)</f>
        <v>49165</v>
      </c>
      <c r="X292" s="802">
        <f>VLOOKUP(ALL!B292,'Feeder Count'!$A$3:$M$73,(ALL!T292+1),FALSE)</f>
        <v>1621</v>
      </c>
      <c r="Y292" s="793">
        <f t="shared" si="38"/>
        <v>5.5521283158544111E-3</v>
      </c>
      <c r="Z292" s="793">
        <f t="shared" si="39"/>
        <v>1.0293645897594077</v>
      </c>
      <c r="AA292" s="803">
        <f t="shared" si="40"/>
        <v>1.8305705278145022E-4</v>
      </c>
      <c r="AB292" s="803">
        <f t="shared" si="41"/>
        <v>3.3938777585680868E-2</v>
      </c>
    </row>
    <row r="293" spans="1:28" x14ac:dyDescent="0.25">
      <c r="A293" s="137">
        <v>120052203</v>
      </c>
      <c r="B293" t="s">
        <v>385</v>
      </c>
      <c r="C293" s="170">
        <v>45798</v>
      </c>
      <c r="D293" t="s">
        <v>104</v>
      </c>
      <c r="E293" s="818">
        <v>0.51736111111111105</v>
      </c>
      <c r="F293" s="818">
        <v>0.81944444444444453</v>
      </c>
      <c r="G293" s="88">
        <v>0.30208333333333331</v>
      </c>
      <c r="H293">
        <v>7</v>
      </c>
      <c r="I293">
        <v>15</v>
      </c>
      <c r="J293">
        <v>435</v>
      </c>
      <c r="K293">
        <v>15</v>
      </c>
      <c r="L293">
        <v>6525</v>
      </c>
      <c r="M293" t="s">
        <v>457</v>
      </c>
      <c r="N293" t="s">
        <v>734</v>
      </c>
      <c r="O293" t="s">
        <v>238</v>
      </c>
      <c r="P293" t="s">
        <v>228</v>
      </c>
      <c r="Q293" t="s">
        <v>449</v>
      </c>
      <c r="R293" t="s">
        <v>136</v>
      </c>
      <c r="S293" t="s">
        <v>460</v>
      </c>
      <c r="T293" s="793">
        <f t="shared" si="35"/>
        <v>5</v>
      </c>
      <c r="U293" s="793">
        <f t="shared" si="36"/>
        <v>2025</v>
      </c>
      <c r="V293" s="793">
        <f t="shared" si="37"/>
        <v>4</v>
      </c>
      <c r="W293" s="802">
        <f>HLOOKUP(T293,'Feeder Count'!$B$1:$M$74,74,FALSE)</f>
        <v>49165</v>
      </c>
      <c r="X293" s="802">
        <f>VLOOKUP(ALL!B293,'Feeder Count'!$A$3:$M$73,(ALL!T293+1),FALSE)</f>
        <v>1214</v>
      </c>
      <c r="Y293" s="793">
        <f t="shared" si="38"/>
        <v>1.2355848434925865E-2</v>
      </c>
      <c r="Z293" s="793">
        <f t="shared" si="39"/>
        <v>5.3747940691927516</v>
      </c>
      <c r="AA293" s="803">
        <f t="shared" si="40"/>
        <v>3.050950879690837E-4</v>
      </c>
      <c r="AB293" s="803">
        <f t="shared" si="41"/>
        <v>0.1327163632665514</v>
      </c>
    </row>
    <row r="294" spans="1:28" x14ac:dyDescent="0.25">
      <c r="A294" s="137">
        <v>231082932</v>
      </c>
      <c r="B294" t="s">
        <v>396</v>
      </c>
      <c r="C294" s="170">
        <v>45798</v>
      </c>
      <c r="D294" t="s">
        <v>104</v>
      </c>
      <c r="E294" s="818">
        <v>0.59375</v>
      </c>
      <c r="F294" s="818">
        <v>0.70624999999999993</v>
      </c>
      <c r="G294" s="88">
        <v>0.1125</v>
      </c>
      <c r="H294">
        <v>2</v>
      </c>
      <c r="I294">
        <v>42</v>
      </c>
      <c r="J294">
        <v>162</v>
      </c>
      <c r="K294">
        <v>12</v>
      </c>
      <c r="L294">
        <v>1944</v>
      </c>
      <c r="M294"/>
      <c r="N294" t="s">
        <v>735</v>
      </c>
      <c r="O294" t="s">
        <v>238</v>
      </c>
      <c r="P294" t="s">
        <v>228</v>
      </c>
      <c r="Q294" t="s">
        <v>449</v>
      </c>
      <c r="R294" t="s">
        <v>136</v>
      </c>
      <c r="S294" t="s">
        <v>460</v>
      </c>
      <c r="T294" s="793">
        <f t="shared" si="35"/>
        <v>5</v>
      </c>
      <c r="U294" s="793">
        <f t="shared" si="36"/>
        <v>2025</v>
      </c>
      <c r="V294" s="793">
        <f t="shared" si="37"/>
        <v>4</v>
      </c>
      <c r="W294" s="802">
        <f>HLOOKUP(T294,'Feeder Count'!$B$1:$M$74,74,FALSE)</f>
        <v>49165</v>
      </c>
      <c r="X294" s="802">
        <f>VLOOKUP(ALL!B294,'Feeder Count'!$A$3:$M$73,(ALL!T294+1),FALSE)</f>
        <v>1621</v>
      </c>
      <c r="Y294" s="793">
        <f t="shared" si="38"/>
        <v>7.4028377544725476E-3</v>
      </c>
      <c r="Z294" s="793">
        <f t="shared" si="39"/>
        <v>1.1992597162245529</v>
      </c>
      <c r="AA294" s="803">
        <f t="shared" si="40"/>
        <v>2.4407607037526695E-4</v>
      </c>
      <c r="AB294" s="803">
        <f t="shared" si="41"/>
        <v>3.9540323400793248E-2</v>
      </c>
    </row>
    <row r="295" spans="1:28" x14ac:dyDescent="0.25">
      <c r="A295" s="137">
        <v>231082939</v>
      </c>
      <c r="B295" t="s">
        <v>396</v>
      </c>
      <c r="C295" s="170">
        <v>45798</v>
      </c>
      <c r="D295" t="s">
        <v>104</v>
      </c>
      <c r="E295" s="818">
        <v>0.61531250000000004</v>
      </c>
      <c r="F295" s="818">
        <v>0.74782407407407403</v>
      </c>
      <c r="G295" s="88">
        <v>0.13194444444444445</v>
      </c>
      <c r="H295">
        <v>3</v>
      </c>
      <c r="I295">
        <v>10</v>
      </c>
      <c r="J295">
        <v>190.82</v>
      </c>
      <c r="K295">
        <v>11</v>
      </c>
      <c r="L295">
        <v>2098.7999999999902</v>
      </c>
      <c r="M295"/>
      <c r="N295" t="s">
        <v>736</v>
      </c>
      <c r="O295" t="s">
        <v>238</v>
      </c>
      <c r="P295" t="s">
        <v>228</v>
      </c>
      <c r="Q295" t="s">
        <v>449</v>
      </c>
      <c r="R295" t="s">
        <v>136</v>
      </c>
      <c r="S295" t="s">
        <v>460</v>
      </c>
      <c r="T295" s="793">
        <f t="shared" si="35"/>
        <v>5</v>
      </c>
      <c r="U295" s="793">
        <f t="shared" si="36"/>
        <v>2025</v>
      </c>
      <c r="V295" s="793">
        <f t="shared" si="37"/>
        <v>4</v>
      </c>
      <c r="W295" s="802">
        <f>HLOOKUP(T295,'Feeder Count'!$B$1:$M$74,74,FALSE)</f>
        <v>49165</v>
      </c>
      <c r="X295" s="802">
        <f>VLOOKUP(ALL!B295,'Feeder Count'!$A$3:$M$73,(ALL!T295+1),FALSE)</f>
        <v>1621</v>
      </c>
      <c r="Y295" s="793">
        <f t="shared" si="38"/>
        <v>6.7859346082665018E-3</v>
      </c>
      <c r="Z295" s="793">
        <f t="shared" si="39"/>
        <v>1.2947563232572425</v>
      </c>
      <c r="AA295" s="803">
        <f t="shared" si="40"/>
        <v>2.2373639784399471E-4</v>
      </c>
      <c r="AB295" s="803">
        <f t="shared" si="41"/>
        <v>4.2688904708633992E-2</v>
      </c>
    </row>
    <row r="296" spans="1:28" x14ac:dyDescent="0.25">
      <c r="A296" s="137">
        <v>231082998</v>
      </c>
      <c r="B296" t="s">
        <v>406</v>
      </c>
      <c r="C296" s="170">
        <v>45799</v>
      </c>
      <c r="D296" t="s">
        <v>104</v>
      </c>
      <c r="E296" s="818">
        <v>0.41666666666666669</v>
      </c>
      <c r="F296" s="818">
        <v>0.73263888888888884</v>
      </c>
      <c r="G296" s="88">
        <v>0.31597222222222221</v>
      </c>
      <c r="H296">
        <v>7</v>
      </c>
      <c r="I296">
        <v>35</v>
      </c>
      <c r="J296">
        <v>455</v>
      </c>
      <c r="K296">
        <v>37</v>
      </c>
      <c r="L296">
        <v>16834.8</v>
      </c>
      <c r="M296"/>
      <c r="N296" t="s">
        <v>737</v>
      </c>
      <c r="O296" t="s">
        <v>238</v>
      </c>
      <c r="P296" t="s">
        <v>228</v>
      </c>
      <c r="Q296" t="s">
        <v>449</v>
      </c>
      <c r="R296" t="s">
        <v>136</v>
      </c>
      <c r="S296" t="s">
        <v>456</v>
      </c>
      <c r="T296" s="793">
        <f t="shared" si="35"/>
        <v>5</v>
      </c>
      <c r="U296" s="793">
        <f t="shared" si="36"/>
        <v>2025</v>
      </c>
      <c r="V296" s="793">
        <f t="shared" si="37"/>
        <v>5</v>
      </c>
      <c r="W296" s="802">
        <f>HLOOKUP(T296,'Feeder Count'!$B$1:$M$74,74,FALSE)</f>
        <v>49165</v>
      </c>
      <c r="X296" s="802">
        <f>VLOOKUP(ALL!B296,'Feeder Count'!$A$3:$M$73,(ALL!T296+1),FALSE)</f>
        <v>4066</v>
      </c>
      <c r="Y296" s="793">
        <f t="shared" si="38"/>
        <v>9.0998524348253809E-3</v>
      </c>
      <c r="Z296" s="793">
        <f t="shared" si="39"/>
        <v>4.1403836694540086</v>
      </c>
      <c r="AA296" s="803">
        <f t="shared" si="40"/>
        <v>7.5256788365707307E-4</v>
      </c>
      <c r="AB296" s="803">
        <f t="shared" si="41"/>
        <v>0.34241431912946202</v>
      </c>
    </row>
    <row r="297" spans="1:28" x14ac:dyDescent="0.25">
      <c r="A297" s="137">
        <v>231083001</v>
      </c>
      <c r="B297" t="s">
        <v>406</v>
      </c>
      <c r="C297" s="170">
        <v>45799</v>
      </c>
      <c r="D297" t="s">
        <v>104</v>
      </c>
      <c r="E297" s="818">
        <v>0.41666666666666669</v>
      </c>
      <c r="F297" s="818">
        <v>0.73472222222222217</v>
      </c>
      <c r="G297" s="88">
        <v>0.31805555555555554</v>
      </c>
      <c r="H297">
        <v>7</v>
      </c>
      <c r="I297">
        <v>38</v>
      </c>
      <c r="J297">
        <v>458</v>
      </c>
      <c r="K297">
        <v>20</v>
      </c>
      <c r="L297">
        <v>9160.1999999999898</v>
      </c>
      <c r="M297"/>
      <c r="N297" t="s">
        <v>738</v>
      </c>
      <c r="O297" t="s">
        <v>238</v>
      </c>
      <c r="P297" t="s">
        <v>228</v>
      </c>
      <c r="Q297" t="s">
        <v>449</v>
      </c>
      <c r="R297" t="s">
        <v>136</v>
      </c>
      <c r="S297" t="s">
        <v>456</v>
      </c>
      <c r="T297" s="793">
        <f t="shared" si="35"/>
        <v>5</v>
      </c>
      <c r="U297" s="793">
        <f t="shared" si="36"/>
        <v>2025</v>
      </c>
      <c r="V297" s="793">
        <f t="shared" si="37"/>
        <v>5</v>
      </c>
      <c r="W297" s="802">
        <f>HLOOKUP(T297,'Feeder Count'!$B$1:$M$74,74,FALSE)</f>
        <v>49165</v>
      </c>
      <c r="X297" s="802">
        <f>VLOOKUP(ALL!B297,'Feeder Count'!$A$3:$M$73,(ALL!T297+1),FALSE)</f>
        <v>4066</v>
      </c>
      <c r="Y297" s="793">
        <f t="shared" si="38"/>
        <v>4.9188391539596657E-3</v>
      </c>
      <c r="Z297" s="793">
        <f t="shared" si="39"/>
        <v>2.2528775209050638</v>
      </c>
      <c r="AA297" s="803">
        <f t="shared" si="40"/>
        <v>4.0679345062544491E-4</v>
      </c>
      <c r="AB297" s="803">
        <f t="shared" si="41"/>
        <v>0.18631546832095983</v>
      </c>
    </row>
    <row r="298" spans="1:28" x14ac:dyDescent="0.25">
      <c r="A298" s="137">
        <v>231083004</v>
      </c>
      <c r="B298" t="s">
        <v>406</v>
      </c>
      <c r="C298" s="170">
        <v>45799</v>
      </c>
      <c r="D298" t="s">
        <v>104</v>
      </c>
      <c r="E298" s="818">
        <v>0.41666666666666669</v>
      </c>
      <c r="F298" s="818">
        <v>0.73263888888888884</v>
      </c>
      <c r="G298" s="88">
        <v>0.31597222222222221</v>
      </c>
      <c r="H298">
        <v>7</v>
      </c>
      <c r="I298">
        <v>35</v>
      </c>
      <c r="J298">
        <v>455</v>
      </c>
      <c r="K298">
        <v>11</v>
      </c>
      <c r="L298">
        <v>5005.2</v>
      </c>
      <c r="M298" t="s">
        <v>453</v>
      </c>
      <c r="N298" s="826" t="s">
        <v>739</v>
      </c>
      <c r="O298" t="s">
        <v>238</v>
      </c>
      <c r="P298" t="s">
        <v>228</v>
      </c>
      <c r="Q298" t="s">
        <v>449</v>
      </c>
      <c r="R298" t="s">
        <v>136</v>
      </c>
      <c r="S298" t="s">
        <v>456</v>
      </c>
      <c r="T298" s="793">
        <f t="shared" si="35"/>
        <v>5</v>
      </c>
      <c r="U298" s="793">
        <f t="shared" si="36"/>
        <v>2025</v>
      </c>
      <c r="V298" s="793">
        <f t="shared" si="37"/>
        <v>5</v>
      </c>
      <c r="W298" s="802">
        <f>HLOOKUP(T298,'Feeder Count'!$B$1:$M$74,74,FALSE)</f>
        <v>49165</v>
      </c>
      <c r="X298" s="802">
        <f>VLOOKUP(ALL!B298,'Feeder Count'!$A$3:$M$73,(ALL!T298+1),FALSE)</f>
        <v>4066</v>
      </c>
      <c r="Y298" s="793">
        <f t="shared" si="38"/>
        <v>2.7053615346778162E-3</v>
      </c>
      <c r="Z298" s="793">
        <f t="shared" si="39"/>
        <v>1.2309886866699458</v>
      </c>
      <c r="AA298" s="803">
        <f t="shared" si="40"/>
        <v>2.2373639784399471E-4</v>
      </c>
      <c r="AB298" s="803">
        <f t="shared" si="41"/>
        <v>0.10180412895352385</v>
      </c>
    </row>
    <row r="299" spans="1:28" x14ac:dyDescent="0.25">
      <c r="A299" s="137">
        <v>231083007</v>
      </c>
      <c r="B299" t="s">
        <v>406</v>
      </c>
      <c r="C299" s="170">
        <v>45799</v>
      </c>
      <c r="D299" t="s">
        <v>104</v>
      </c>
      <c r="E299" s="818">
        <v>0.41666666666666669</v>
      </c>
      <c r="F299" s="818">
        <v>0.73263888888888884</v>
      </c>
      <c r="G299" s="88">
        <v>0.31597222222222221</v>
      </c>
      <c r="H299">
        <v>7</v>
      </c>
      <c r="I299">
        <v>35</v>
      </c>
      <c r="J299">
        <v>455</v>
      </c>
      <c r="K299">
        <v>28</v>
      </c>
      <c r="L299">
        <v>12739.8</v>
      </c>
      <c r="M299" t="s">
        <v>453</v>
      </c>
      <c r="N299" s="826" t="s">
        <v>740</v>
      </c>
      <c r="O299" t="s">
        <v>238</v>
      </c>
      <c r="P299" t="s">
        <v>228</v>
      </c>
      <c r="Q299" t="s">
        <v>449</v>
      </c>
      <c r="R299" t="s">
        <v>136</v>
      </c>
      <c r="S299" t="s">
        <v>456</v>
      </c>
      <c r="T299" s="793">
        <f t="shared" si="35"/>
        <v>5</v>
      </c>
      <c r="U299" s="793">
        <f t="shared" si="36"/>
        <v>2025</v>
      </c>
      <c r="V299" s="793">
        <f t="shared" si="37"/>
        <v>5</v>
      </c>
      <c r="W299" s="802">
        <f>HLOOKUP(T299,'Feeder Count'!$B$1:$M$74,74,FALSE)</f>
        <v>49165</v>
      </c>
      <c r="X299" s="802">
        <f>VLOOKUP(ALL!B299,'Feeder Count'!$A$3:$M$73,(ALL!T299+1),FALSE)</f>
        <v>4066</v>
      </c>
      <c r="Y299" s="793">
        <f t="shared" si="38"/>
        <v>6.8863748155435318E-3</v>
      </c>
      <c r="Z299" s="793">
        <f t="shared" si="39"/>
        <v>3.1332513526807673</v>
      </c>
      <c r="AA299" s="803">
        <f t="shared" si="40"/>
        <v>5.6951083087562293E-4</v>
      </c>
      <c r="AB299" s="803">
        <f t="shared" si="41"/>
        <v>0.25912336011390213</v>
      </c>
    </row>
    <row r="300" spans="1:28" x14ac:dyDescent="0.25">
      <c r="A300" s="137">
        <v>231083014</v>
      </c>
      <c r="B300" t="s">
        <v>406</v>
      </c>
      <c r="C300" s="170">
        <v>45799</v>
      </c>
      <c r="D300" t="s">
        <v>104</v>
      </c>
      <c r="E300" s="818">
        <v>0.41666666666666669</v>
      </c>
      <c r="F300" s="818">
        <v>0.73263888888888884</v>
      </c>
      <c r="G300" s="88">
        <v>0.31597222222222221</v>
      </c>
      <c r="H300">
        <v>7</v>
      </c>
      <c r="I300">
        <v>35</v>
      </c>
      <c r="J300">
        <v>455</v>
      </c>
      <c r="K300">
        <v>13</v>
      </c>
      <c r="L300">
        <v>5914.8</v>
      </c>
      <c r="M300"/>
      <c r="N300" s="826" t="s">
        <v>741</v>
      </c>
      <c r="O300" t="s">
        <v>238</v>
      </c>
      <c r="P300" t="s">
        <v>228</v>
      </c>
      <c r="Q300" t="s">
        <v>449</v>
      </c>
      <c r="R300" t="s">
        <v>136</v>
      </c>
      <c r="S300" t="s">
        <v>456</v>
      </c>
      <c r="T300" s="793">
        <f t="shared" si="35"/>
        <v>5</v>
      </c>
      <c r="U300" s="793">
        <f t="shared" si="36"/>
        <v>2025</v>
      </c>
      <c r="V300" s="793">
        <f t="shared" si="37"/>
        <v>5</v>
      </c>
      <c r="W300" s="802">
        <f>HLOOKUP(T300,'Feeder Count'!$B$1:$M$74,74,FALSE)</f>
        <v>49165</v>
      </c>
      <c r="X300" s="802">
        <f>VLOOKUP(ALL!B300,'Feeder Count'!$A$3:$M$73,(ALL!T300+1),FALSE)</f>
        <v>4066</v>
      </c>
      <c r="Y300" s="793">
        <f t="shared" si="38"/>
        <v>3.1972454500737825E-3</v>
      </c>
      <c r="Z300" s="793">
        <f t="shared" si="39"/>
        <v>1.4546974913920314</v>
      </c>
      <c r="AA300" s="803">
        <f t="shared" si="40"/>
        <v>2.6441574290653918E-4</v>
      </c>
      <c r="AB300" s="803">
        <f t="shared" si="41"/>
        <v>0.12030509508796909</v>
      </c>
    </row>
    <row r="301" spans="1:28" x14ac:dyDescent="0.25">
      <c r="A301" s="137">
        <v>231083017</v>
      </c>
      <c r="B301" t="s">
        <v>406</v>
      </c>
      <c r="C301" s="170">
        <v>45799</v>
      </c>
      <c r="D301" t="s">
        <v>104</v>
      </c>
      <c r="E301" s="818">
        <v>0.41666666666666669</v>
      </c>
      <c r="F301" s="818">
        <v>0.73263888888888884</v>
      </c>
      <c r="G301" s="88">
        <v>0.31597222222222221</v>
      </c>
      <c r="H301">
        <v>7</v>
      </c>
      <c r="I301">
        <v>35</v>
      </c>
      <c r="J301">
        <v>455</v>
      </c>
      <c r="K301">
        <v>4</v>
      </c>
      <c r="L301">
        <v>1819.8</v>
      </c>
      <c r="M301"/>
      <c r="N301" s="826" t="s">
        <v>742</v>
      </c>
      <c r="O301" t="s">
        <v>238</v>
      </c>
      <c r="P301" t="s">
        <v>228</v>
      </c>
      <c r="Q301" t="s">
        <v>449</v>
      </c>
      <c r="R301" t="s">
        <v>136</v>
      </c>
      <c r="S301" t="s">
        <v>456</v>
      </c>
      <c r="T301" s="793">
        <f t="shared" si="35"/>
        <v>5</v>
      </c>
      <c r="U301" s="793">
        <f t="shared" si="36"/>
        <v>2025</v>
      </c>
      <c r="V301" s="793">
        <f t="shared" si="37"/>
        <v>5</v>
      </c>
      <c r="W301" s="802">
        <f>HLOOKUP(T301,'Feeder Count'!$B$1:$M$74,74,FALSE)</f>
        <v>49165</v>
      </c>
      <c r="X301" s="802">
        <f>VLOOKUP(ALL!B301,'Feeder Count'!$A$3:$M$73,(ALL!T301+1),FALSE)</f>
        <v>4066</v>
      </c>
      <c r="Y301" s="793">
        <f t="shared" si="38"/>
        <v>9.8376783079193305E-4</v>
      </c>
      <c r="Z301" s="793">
        <f t="shared" si="39"/>
        <v>0.44756517461878997</v>
      </c>
      <c r="AA301" s="803">
        <f t="shared" si="40"/>
        <v>8.1358690125088982E-5</v>
      </c>
      <c r="AB301" s="803">
        <f t="shared" si="41"/>
        <v>3.7014136072409234E-2</v>
      </c>
    </row>
    <row r="302" spans="1:28" x14ac:dyDescent="0.25">
      <c r="A302" s="137">
        <v>120052436</v>
      </c>
      <c r="B302" t="s">
        <v>395</v>
      </c>
      <c r="C302" s="170">
        <v>45799</v>
      </c>
      <c r="D302" t="s">
        <v>104</v>
      </c>
      <c r="E302" s="818">
        <v>0.45898148148148149</v>
      </c>
      <c r="F302" s="818">
        <v>0.64583333333333337</v>
      </c>
      <c r="G302" s="88">
        <v>0.18680555555555556</v>
      </c>
      <c r="H302">
        <v>4</v>
      </c>
      <c r="I302">
        <v>29</v>
      </c>
      <c r="J302">
        <v>269.08</v>
      </c>
      <c r="K302">
        <v>25</v>
      </c>
      <c r="L302">
        <v>2490.6</v>
      </c>
      <c r="M302" t="s">
        <v>474</v>
      </c>
      <c r="N302" t="s">
        <v>743</v>
      </c>
      <c r="O302" t="s">
        <v>237</v>
      </c>
      <c r="P302" t="s">
        <v>222</v>
      </c>
      <c r="Q302" t="s">
        <v>449</v>
      </c>
      <c r="R302" t="s">
        <v>167</v>
      </c>
      <c r="S302" t="s">
        <v>460</v>
      </c>
      <c r="T302" s="793">
        <f t="shared" si="35"/>
        <v>5</v>
      </c>
      <c r="U302" s="793">
        <f t="shared" si="36"/>
        <v>2025</v>
      </c>
      <c r="V302" s="793">
        <f t="shared" si="37"/>
        <v>5</v>
      </c>
      <c r="W302" s="802">
        <f>HLOOKUP(T302,'Feeder Count'!$B$1:$M$74,74,FALSE)</f>
        <v>49165</v>
      </c>
      <c r="X302" s="802">
        <f>VLOOKUP(ALL!B302,'Feeder Count'!$A$3:$M$73,(ALL!T302+1),FALSE)</f>
        <v>3188</v>
      </c>
      <c r="Y302" s="793">
        <f t="shared" si="38"/>
        <v>7.8419071518193231E-3</v>
      </c>
      <c r="Z302" s="793">
        <f t="shared" si="39"/>
        <v>0.78124215809284814</v>
      </c>
      <c r="AA302" s="803">
        <f t="shared" si="40"/>
        <v>5.0849181328180618E-4</v>
      </c>
      <c r="AB302" s="803">
        <f t="shared" si="41"/>
        <v>5.0657988406386655E-2</v>
      </c>
    </row>
    <row r="303" spans="1:28" x14ac:dyDescent="0.25">
      <c r="A303" s="137">
        <v>120052438</v>
      </c>
      <c r="B303" t="s">
        <v>380</v>
      </c>
      <c r="C303" s="170">
        <v>45799</v>
      </c>
      <c r="D303" t="s">
        <v>104</v>
      </c>
      <c r="E303" s="818">
        <v>0.46490740740740738</v>
      </c>
      <c r="F303" s="818">
        <v>0.55347222222222225</v>
      </c>
      <c r="G303" s="88">
        <v>8.819444444444445E-2</v>
      </c>
      <c r="H303">
        <v>2</v>
      </c>
      <c r="I303">
        <v>7</v>
      </c>
      <c r="J303">
        <v>127.55</v>
      </c>
      <c r="K303">
        <v>36</v>
      </c>
      <c r="L303">
        <v>4591.2</v>
      </c>
      <c r="M303"/>
      <c r="N303" t="s">
        <v>744</v>
      </c>
      <c r="O303" t="s">
        <v>238</v>
      </c>
      <c r="P303" t="s">
        <v>228</v>
      </c>
      <c r="Q303" t="s">
        <v>449</v>
      </c>
      <c r="R303" t="s">
        <v>136</v>
      </c>
      <c r="S303" t="s">
        <v>460</v>
      </c>
      <c r="T303" s="793">
        <f t="shared" si="35"/>
        <v>5</v>
      </c>
      <c r="U303" s="793">
        <f t="shared" si="36"/>
        <v>2025</v>
      </c>
      <c r="V303" s="793">
        <f t="shared" si="37"/>
        <v>5</v>
      </c>
      <c r="W303" s="802">
        <f>HLOOKUP(T303,'Feeder Count'!$B$1:$M$74,74,FALSE)</f>
        <v>49165</v>
      </c>
      <c r="X303" s="802">
        <f>VLOOKUP(ALL!B303,'Feeder Count'!$A$3:$M$73,(ALL!T303+1),FALSE)</f>
        <v>1348</v>
      </c>
      <c r="Y303" s="793">
        <f t="shared" si="38"/>
        <v>2.6706231454005934E-2</v>
      </c>
      <c r="Z303" s="793">
        <f t="shared" si="39"/>
        <v>3.4059347181008901</v>
      </c>
      <c r="AA303" s="803">
        <f t="shared" si="40"/>
        <v>7.3222821112580089E-4</v>
      </c>
      <c r="AB303" s="803">
        <f t="shared" si="41"/>
        <v>9.338350452557713E-2</v>
      </c>
    </row>
    <row r="304" spans="1:28" x14ac:dyDescent="0.25">
      <c r="A304" s="137">
        <v>231083042</v>
      </c>
      <c r="B304" t="s">
        <v>406</v>
      </c>
      <c r="C304" s="170">
        <v>45799</v>
      </c>
      <c r="D304" t="s">
        <v>104</v>
      </c>
      <c r="E304" s="818">
        <v>0.47013888888888888</v>
      </c>
      <c r="F304" s="818">
        <v>0.80787037037037035</v>
      </c>
      <c r="G304" s="88">
        <v>0.33749999999999997</v>
      </c>
      <c r="H304">
        <v>8</v>
      </c>
      <c r="I304">
        <v>6</v>
      </c>
      <c r="J304">
        <v>486.32</v>
      </c>
      <c r="K304">
        <v>4</v>
      </c>
      <c r="L304">
        <v>1945.2</v>
      </c>
      <c r="M304"/>
      <c r="N304" t="s">
        <v>745</v>
      </c>
      <c r="O304" t="s">
        <v>238</v>
      </c>
      <c r="P304" t="s">
        <v>228</v>
      </c>
      <c r="Q304" t="s">
        <v>449</v>
      </c>
      <c r="R304" t="s">
        <v>136</v>
      </c>
      <c r="S304" t="s">
        <v>456</v>
      </c>
      <c r="T304" s="793">
        <f t="shared" si="35"/>
        <v>5</v>
      </c>
      <c r="U304" s="793">
        <f t="shared" si="36"/>
        <v>2025</v>
      </c>
      <c r="V304" s="793">
        <f t="shared" si="37"/>
        <v>5</v>
      </c>
      <c r="W304" s="802">
        <f>HLOOKUP(T304,'Feeder Count'!$B$1:$M$74,74,FALSE)</f>
        <v>49165</v>
      </c>
      <c r="X304" s="802">
        <f>VLOOKUP(ALL!B304,'Feeder Count'!$A$3:$M$73,(ALL!T304+1),FALSE)</f>
        <v>4066</v>
      </c>
      <c r="Y304" s="793">
        <f t="shared" si="38"/>
        <v>9.8376783079193305E-4</v>
      </c>
      <c r="Z304" s="793">
        <f t="shared" si="39"/>
        <v>0.47840629611411706</v>
      </c>
      <c r="AA304" s="803">
        <f t="shared" si="40"/>
        <v>8.1358690125088982E-5</v>
      </c>
      <c r="AB304" s="803">
        <f t="shared" si="41"/>
        <v>3.9564731007830777E-2</v>
      </c>
    </row>
    <row r="305" spans="1:28" x14ac:dyDescent="0.25">
      <c r="A305" s="137">
        <v>231083069</v>
      </c>
      <c r="B305" t="s">
        <v>380</v>
      </c>
      <c r="C305" s="170">
        <v>45799</v>
      </c>
      <c r="D305" t="s">
        <v>104</v>
      </c>
      <c r="E305" s="818">
        <v>0.56736111111111109</v>
      </c>
      <c r="F305" s="818">
        <v>0.65972222222222221</v>
      </c>
      <c r="G305" s="88">
        <v>9.2361111111111116E-2</v>
      </c>
      <c r="H305">
        <v>2</v>
      </c>
      <c r="I305">
        <v>13</v>
      </c>
      <c r="J305">
        <v>133</v>
      </c>
      <c r="K305">
        <v>17</v>
      </c>
      <c r="L305">
        <v>2260.8000000000002</v>
      </c>
      <c r="M305"/>
      <c r="N305" t="s">
        <v>746</v>
      </c>
      <c r="O305" t="s">
        <v>238</v>
      </c>
      <c r="P305" t="s">
        <v>225</v>
      </c>
      <c r="Q305" t="s">
        <v>449</v>
      </c>
      <c r="R305" t="s">
        <v>136</v>
      </c>
      <c r="S305" t="s">
        <v>460</v>
      </c>
      <c r="T305" s="793">
        <f t="shared" si="35"/>
        <v>5</v>
      </c>
      <c r="U305" s="793">
        <f t="shared" si="36"/>
        <v>2025</v>
      </c>
      <c r="V305" s="793">
        <f t="shared" si="37"/>
        <v>5</v>
      </c>
      <c r="W305" s="802">
        <f>HLOOKUP(T305,'Feeder Count'!$B$1:$M$74,74,FALSE)</f>
        <v>49165</v>
      </c>
      <c r="X305" s="802">
        <f>VLOOKUP(ALL!B305,'Feeder Count'!$A$3:$M$73,(ALL!T305+1),FALSE)</f>
        <v>1348</v>
      </c>
      <c r="Y305" s="793">
        <f t="shared" si="38"/>
        <v>1.2611275964391691E-2</v>
      </c>
      <c r="Z305" s="793">
        <f t="shared" si="39"/>
        <v>1.6771513353115728</v>
      </c>
      <c r="AA305" s="803">
        <f t="shared" si="40"/>
        <v>3.4577443303162821E-4</v>
      </c>
      <c r="AB305" s="803">
        <f t="shared" si="41"/>
        <v>4.5983931658700301E-2</v>
      </c>
    </row>
    <row r="306" spans="1:28" x14ac:dyDescent="0.25">
      <c r="A306" s="137">
        <v>231083070</v>
      </c>
      <c r="B306" t="s">
        <v>380</v>
      </c>
      <c r="C306" s="170">
        <v>45799</v>
      </c>
      <c r="D306" t="s">
        <v>104</v>
      </c>
      <c r="E306" s="818">
        <v>0.56736111111111109</v>
      </c>
      <c r="F306" s="818">
        <v>0.65972222222222221</v>
      </c>
      <c r="G306" s="88">
        <v>9.2361111111111116E-2</v>
      </c>
      <c r="H306">
        <v>2</v>
      </c>
      <c r="I306">
        <v>13</v>
      </c>
      <c r="J306">
        <v>133</v>
      </c>
      <c r="K306">
        <v>15</v>
      </c>
      <c r="L306">
        <v>1995</v>
      </c>
      <c r="M306"/>
      <c r="N306" t="s">
        <v>747</v>
      </c>
      <c r="O306" t="s">
        <v>238</v>
      </c>
      <c r="P306" t="s">
        <v>228</v>
      </c>
      <c r="Q306" t="s">
        <v>449</v>
      </c>
      <c r="R306" t="s">
        <v>136</v>
      </c>
      <c r="S306" t="s">
        <v>460</v>
      </c>
      <c r="T306" s="793">
        <f t="shared" si="35"/>
        <v>5</v>
      </c>
      <c r="U306" s="793">
        <f t="shared" si="36"/>
        <v>2025</v>
      </c>
      <c r="V306" s="793">
        <f t="shared" si="37"/>
        <v>5</v>
      </c>
      <c r="W306" s="802">
        <f>HLOOKUP(T306,'Feeder Count'!$B$1:$M$74,74,FALSE)</f>
        <v>49165</v>
      </c>
      <c r="X306" s="802">
        <f>VLOOKUP(ALL!B306,'Feeder Count'!$A$3:$M$73,(ALL!T306+1),FALSE)</f>
        <v>1348</v>
      </c>
      <c r="Y306" s="793">
        <f t="shared" si="38"/>
        <v>1.112759643916914E-2</v>
      </c>
      <c r="Z306" s="793">
        <f t="shared" si="39"/>
        <v>1.4799703264094954</v>
      </c>
      <c r="AA306" s="803">
        <f t="shared" si="40"/>
        <v>3.050950879690837E-4</v>
      </c>
      <c r="AB306" s="803">
        <f t="shared" si="41"/>
        <v>4.0577646699888129E-2</v>
      </c>
    </row>
    <row r="307" spans="1:28" x14ac:dyDescent="0.25">
      <c r="A307" s="137">
        <v>231083108</v>
      </c>
      <c r="B307" t="s">
        <v>380</v>
      </c>
      <c r="C307" s="170">
        <v>45799</v>
      </c>
      <c r="D307" t="s">
        <v>104</v>
      </c>
      <c r="E307" s="818">
        <v>0.67013888888888884</v>
      </c>
      <c r="F307" s="818">
        <v>0.70486111111111116</v>
      </c>
      <c r="G307" s="88">
        <v>3.4722222222222224E-2</v>
      </c>
      <c r="H307">
        <v>0</v>
      </c>
      <c r="I307">
        <v>50</v>
      </c>
      <c r="J307">
        <v>50</v>
      </c>
      <c r="K307">
        <v>10</v>
      </c>
      <c r="L307">
        <v>499.8</v>
      </c>
      <c r="M307"/>
      <c r="N307" t="s">
        <v>748</v>
      </c>
      <c r="O307" t="s">
        <v>238</v>
      </c>
      <c r="P307" t="s">
        <v>228</v>
      </c>
      <c r="Q307" t="s">
        <v>449</v>
      </c>
      <c r="R307" t="s">
        <v>136</v>
      </c>
      <c r="S307" t="s">
        <v>460</v>
      </c>
      <c r="T307" s="793">
        <f t="shared" si="35"/>
        <v>5</v>
      </c>
      <c r="U307" s="793">
        <f t="shared" si="36"/>
        <v>2025</v>
      </c>
      <c r="V307" s="793">
        <f t="shared" si="37"/>
        <v>5</v>
      </c>
      <c r="W307" s="802">
        <f>HLOOKUP(T307,'Feeder Count'!$B$1:$M$74,74,FALSE)</f>
        <v>49165</v>
      </c>
      <c r="X307" s="802">
        <f>VLOOKUP(ALL!B307,'Feeder Count'!$A$3:$M$73,(ALL!T307+1),FALSE)</f>
        <v>1348</v>
      </c>
      <c r="Y307" s="793">
        <f t="shared" si="38"/>
        <v>7.4183976261127599E-3</v>
      </c>
      <c r="Z307" s="793">
        <f t="shared" si="39"/>
        <v>0.37077151335311576</v>
      </c>
      <c r="AA307" s="803">
        <f t="shared" si="40"/>
        <v>2.0339672531272246E-4</v>
      </c>
      <c r="AB307" s="803">
        <f t="shared" si="41"/>
        <v>1.0165768331129869E-2</v>
      </c>
    </row>
    <row r="308" spans="1:28" x14ac:dyDescent="0.25">
      <c r="A308" s="137">
        <v>231083111</v>
      </c>
      <c r="B308" t="s">
        <v>380</v>
      </c>
      <c r="C308" s="170">
        <v>45799</v>
      </c>
      <c r="D308" t="s">
        <v>104</v>
      </c>
      <c r="E308" s="818">
        <v>0.67013888888888884</v>
      </c>
      <c r="F308" s="818">
        <v>0.70486111111111116</v>
      </c>
      <c r="G308" s="88">
        <v>3.4722222222222224E-2</v>
      </c>
      <c r="H308">
        <v>0</v>
      </c>
      <c r="I308">
        <v>50</v>
      </c>
      <c r="J308">
        <v>50</v>
      </c>
      <c r="K308">
        <v>6</v>
      </c>
      <c r="L308">
        <v>300</v>
      </c>
      <c r="M308"/>
      <c r="N308" t="s">
        <v>749</v>
      </c>
      <c r="O308" t="s">
        <v>238</v>
      </c>
      <c r="P308" t="s">
        <v>228</v>
      </c>
      <c r="Q308" t="s">
        <v>449</v>
      </c>
      <c r="R308" t="s">
        <v>136</v>
      </c>
      <c r="S308" t="s">
        <v>460</v>
      </c>
      <c r="T308" s="793">
        <f t="shared" si="35"/>
        <v>5</v>
      </c>
      <c r="U308" s="793">
        <f t="shared" si="36"/>
        <v>2025</v>
      </c>
      <c r="V308" s="793">
        <f t="shared" si="37"/>
        <v>5</v>
      </c>
      <c r="W308" s="802">
        <f>HLOOKUP(T308,'Feeder Count'!$B$1:$M$74,74,FALSE)</f>
        <v>49165</v>
      </c>
      <c r="X308" s="802">
        <f>VLOOKUP(ALL!B308,'Feeder Count'!$A$3:$M$73,(ALL!T308+1),FALSE)</f>
        <v>1348</v>
      </c>
      <c r="Y308" s="793">
        <f t="shared" si="38"/>
        <v>4.4510385756676559E-3</v>
      </c>
      <c r="Z308" s="793">
        <f t="shared" si="39"/>
        <v>0.22255192878338279</v>
      </c>
      <c r="AA308" s="803">
        <f t="shared" si="40"/>
        <v>1.2203803518763347E-4</v>
      </c>
      <c r="AB308" s="803">
        <f t="shared" si="41"/>
        <v>6.1019017593816737E-3</v>
      </c>
    </row>
    <row r="309" spans="1:28" x14ac:dyDescent="0.25">
      <c r="A309" s="137">
        <v>120052595</v>
      </c>
      <c r="B309" t="s">
        <v>380</v>
      </c>
      <c r="C309" s="170">
        <v>45800</v>
      </c>
      <c r="D309" t="s">
        <v>104</v>
      </c>
      <c r="E309" s="818">
        <v>0.45833333333333331</v>
      </c>
      <c r="F309" s="818">
        <v>0.51666666666666672</v>
      </c>
      <c r="G309" s="88">
        <v>5.8333333333333327E-2</v>
      </c>
      <c r="H309">
        <v>1</v>
      </c>
      <c r="I309">
        <v>24</v>
      </c>
      <c r="J309">
        <v>84</v>
      </c>
      <c r="K309">
        <v>9</v>
      </c>
      <c r="L309">
        <v>756</v>
      </c>
      <c r="M309"/>
      <c r="N309" t="s">
        <v>750</v>
      </c>
      <c r="O309" t="s">
        <v>238</v>
      </c>
      <c r="P309" t="s">
        <v>228</v>
      </c>
      <c r="Q309" t="s">
        <v>449</v>
      </c>
      <c r="R309" t="s">
        <v>136</v>
      </c>
      <c r="S309" t="s">
        <v>460</v>
      </c>
      <c r="T309" s="793">
        <f t="shared" si="35"/>
        <v>5</v>
      </c>
      <c r="U309" s="793">
        <f t="shared" si="36"/>
        <v>2025</v>
      </c>
      <c r="V309" s="793">
        <f t="shared" si="37"/>
        <v>6</v>
      </c>
      <c r="W309" s="802">
        <f>HLOOKUP(T309,'Feeder Count'!$B$1:$M$74,74,FALSE)</f>
        <v>49165</v>
      </c>
      <c r="X309" s="802">
        <f>VLOOKUP(ALL!B309,'Feeder Count'!$A$3:$M$73,(ALL!T309+1),FALSE)</f>
        <v>1348</v>
      </c>
      <c r="Y309" s="793">
        <f t="shared" si="38"/>
        <v>6.6765578635014835E-3</v>
      </c>
      <c r="Z309" s="793">
        <f t="shared" si="39"/>
        <v>0.56083086053412468</v>
      </c>
      <c r="AA309" s="803">
        <f t="shared" si="40"/>
        <v>1.8305705278145022E-4</v>
      </c>
      <c r="AB309" s="803">
        <f t="shared" si="41"/>
        <v>1.5376792433641819E-2</v>
      </c>
    </row>
    <row r="310" spans="1:28" x14ac:dyDescent="0.25">
      <c r="A310" s="137">
        <v>231083240</v>
      </c>
      <c r="B310" t="s">
        <v>394</v>
      </c>
      <c r="C310" s="170">
        <v>45800</v>
      </c>
      <c r="D310" t="s">
        <v>104</v>
      </c>
      <c r="E310" s="818">
        <v>0.47152777777777777</v>
      </c>
      <c r="F310" s="818">
        <v>0.54027777777777775</v>
      </c>
      <c r="G310" s="88">
        <v>6.8749999999999992E-2</v>
      </c>
      <c r="H310">
        <v>1</v>
      </c>
      <c r="I310">
        <v>39</v>
      </c>
      <c r="J310">
        <v>99</v>
      </c>
      <c r="K310">
        <v>7</v>
      </c>
      <c r="L310">
        <v>693</v>
      </c>
      <c r="M310"/>
      <c r="N310" t="s">
        <v>751</v>
      </c>
      <c r="O310" t="s">
        <v>238</v>
      </c>
      <c r="P310" t="s">
        <v>228</v>
      </c>
      <c r="Q310" t="s">
        <v>449</v>
      </c>
      <c r="R310" t="s">
        <v>136</v>
      </c>
      <c r="S310" t="s">
        <v>460</v>
      </c>
      <c r="T310" s="793">
        <f t="shared" si="35"/>
        <v>5</v>
      </c>
      <c r="U310" s="793">
        <f t="shared" si="36"/>
        <v>2025</v>
      </c>
      <c r="V310" s="793">
        <f t="shared" si="37"/>
        <v>6</v>
      </c>
      <c r="W310" s="802">
        <f>HLOOKUP(T310,'Feeder Count'!$B$1:$M$74,74,FALSE)</f>
        <v>49165</v>
      </c>
      <c r="X310" s="802">
        <f>VLOOKUP(ALL!B310,'Feeder Count'!$A$3:$M$73,(ALL!T310+1),FALSE)</f>
        <v>4479</v>
      </c>
      <c r="Y310" s="793">
        <f t="shared" si="38"/>
        <v>1.5628488501897744E-3</v>
      </c>
      <c r="Z310" s="793">
        <f t="shared" si="39"/>
        <v>0.15472203616878769</v>
      </c>
      <c r="AA310" s="803">
        <f t="shared" si="40"/>
        <v>1.4237770771890573E-4</v>
      </c>
      <c r="AB310" s="803">
        <f t="shared" si="41"/>
        <v>1.4095393064171667E-2</v>
      </c>
    </row>
    <row r="311" spans="1:28" x14ac:dyDescent="0.25">
      <c r="A311" s="137">
        <v>231083249</v>
      </c>
      <c r="B311" t="s">
        <v>394</v>
      </c>
      <c r="C311" s="170">
        <v>45800</v>
      </c>
      <c r="D311" t="s">
        <v>104</v>
      </c>
      <c r="E311" s="818">
        <v>0.52569444444444446</v>
      </c>
      <c r="F311" s="818">
        <v>0.59375</v>
      </c>
      <c r="G311" s="88">
        <v>6.805555555555555E-2</v>
      </c>
      <c r="H311">
        <v>1</v>
      </c>
      <c r="I311">
        <v>38</v>
      </c>
      <c r="J311">
        <v>98</v>
      </c>
      <c r="K311">
        <v>10</v>
      </c>
      <c r="L311">
        <v>979.8</v>
      </c>
      <c r="M311"/>
      <c r="N311" t="s">
        <v>752</v>
      </c>
      <c r="O311" t="s">
        <v>238</v>
      </c>
      <c r="P311" t="s">
        <v>228</v>
      </c>
      <c r="Q311" t="s">
        <v>449</v>
      </c>
      <c r="R311" t="s">
        <v>136</v>
      </c>
      <c r="S311" t="s">
        <v>460</v>
      </c>
      <c r="T311" s="793">
        <f t="shared" si="35"/>
        <v>5</v>
      </c>
      <c r="U311" s="793">
        <f t="shared" si="36"/>
        <v>2025</v>
      </c>
      <c r="V311" s="793">
        <f t="shared" si="37"/>
        <v>6</v>
      </c>
      <c r="W311" s="802">
        <f>HLOOKUP(T311,'Feeder Count'!$B$1:$M$74,74,FALSE)</f>
        <v>49165</v>
      </c>
      <c r="X311" s="802">
        <f>VLOOKUP(ALL!B311,'Feeder Count'!$A$3:$M$73,(ALL!T311+1),FALSE)</f>
        <v>4479</v>
      </c>
      <c r="Y311" s="793">
        <f t="shared" si="38"/>
        <v>2.2326412145568207E-3</v>
      </c>
      <c r="Z311" s="793">
        <f t="shared" si="39"/>
        <v>0.2187541862022773</v>
      </c>
      <c r="AA311" s="803">
        <f t="shared" si="40"/>
        <v>2.0339672531272246E-4</v>
      </c>
      <c r="AB311" s="803">
        <f t="shared" si="41"/>
        <v>1.9928811146140545E-2</v>
      </c>
    </row>
    <row r="312" spans="1:28" x14ac:dyDescent="0.25">
      <c r="A312" s="137">
        <v>120052601</v>
      </c>
      <c r="B312" t="s">
        <v>376</v>
      </c>
      <c r="C312" s="170">
        <v>45800</v>
      </c>
      <c r="D312" t="s">
        <v>104</v>
      </c>
      <c r="E312" s="818">
        <v>0.53125</v>
      </c>
      <c r="F312" s="818">
        <v>0.60138888888888886</v>
      </c>
      <c r="G312" s="88">
        <v>7.013888888888889E-2</v>
      </c>
      <c r="H312">
        <v>1</v>
      </c>
      <c r="I312">
        <v>41</v>
      </c>
      <c r="J312">
        <v>101</v>
      </c>
      <c r="K312">
        <v>14</v>
      </c>
      <c r="L312">
        <v>1414.2</v>
      </c>
      <c r="M312"/>
      <c r="N312" t="s">
        <v>753</v>
      </c>
      <c r="O312" t="s">
        <v>238</v>
      </c>
      <c r="P312" t="s">
        <v>228</v>
      </c>
      <c r="Q312" t="s">
        <v>449</v>
      </c>
      <c r="R312" t="s">
        <v>136</v>
      </c>
      <c r="S312" t="s">
        <v>460</v>
      </c>
      <c r="T312" s="793">
        <f t="shared" si="35"/>
        <v>5</v>
      </c>
      <c r="U312" s="793">
        <f t="shared" si="36"/>
        <v>2025</v>
      </c>
      <c r="V312" s="793">
        <f t="shared" si="37"/>
        <v>6</v>
      </c>
      <c r="W312" s="802">
        <f>HLOOKUP(T312,'Feeder Count'!$B$1:$M$74,74,FALSE)</f>
        <v>49165</v>
      </c>
      <c r="X312" s="802">
        <f>VLOOKUP(ALL!B312,'Feeder Count'!$A$3:$M$73,(ALL!T312+1),FALSE)</f>
        <v>510</v>
      </c>
      <c r="Y312" s="793">
        <f t="shared" si="38"/>
        <v>2.7450980392156862E-2</v>
      </c>
      <c r="Z312" s="793">
        <f t="shared" si="39"/>
        <v>2.7729411764705882</v>
      </c>
      <c r="AA312" s="803">
        <f t="shared" si="40"/>
        <v>2.8475541543781146E-4</v>
      </c>
      <c r="AB312" s="803">
        <f t="shared" si="41"/>
        <v>2.8764364893725212E-2</v>
      </c>
    </row>
    <row r="313" spans="1:28" x14ac:dyDescent="0.25">
      <c r="A313" s="137">
        <v>231083254</v>
      </c>
      <c r="B313" t="s">
        <v>376</v>
      </c>
      <c r="C313" s="170">
        <v>45800</v>
      </c>
      <c r="D313" t="s">
        <v>104</v>
      </c>
      <c r="E313" s="818">
        <v>0.54375000000000007</v>
      </c>
      <c r="F313" s="818">
        <v>0.60902777777777783</v>
      </c>
      <c r="G313" s="88">
        <v>6.5277777777777782E-2</v>
      </c>
      <c r="H313">
        <v>1</v>
      </c>
      <c r="I313">
        <v>34</v>
      </c>
      <c r="J313">
        <v>94</v>
      </c>
      <c r="K313">
        <v>5</v>
      </c>
      <c r="L313">
        <v>469.8</v>
      </c>
      <c r="M313"/>
      <c r="N313" t="s">
        <v>754</v>
      </c>
      <c r="O313" t="s">
        <v>238</v>
      </c>
      <c r="P313" t="s">
        <v>228</v>
      </c>
      <c r="Q313" t="s">
        <v>449</v>
      </c>
      <c r="R313" t="s">
        <v>136</v>
      </c>
      <c r="S313" t="s">
        <v>460</v>
      </c>
      <c r="T313" s="793">
        <f t="shared" si="35"/>
        <v>5</v>
      </c>
      <c r="U313" s="793">
        <f t="shared" si="36"/>
        <v>2025</v>
      </c>
      <c r="V313" s="793">
        <f t="shared" si="37"/>
        <v>6</v>
      </c>
      <c r="W313" s="802">
        <f>HLOOKUP(T313,'Feeder Count'!$B$1:$M$74,74,FALSE)</f>
        <v>49165</v>
      </c>
      <c r="X313" s="802">
        <f>VLOOKUP(ALL!B313,'Feeder Count'!$A$3:$M$73,(ALL!T313+1),FALSE)</f>
        <v>510</v>
      </c>
      <c r="Y313" s="793">
        <f t="shared" si="38"/>
        <v>9.8039215686274508E-3</v>
      </c>
      <c r="Z313" s="793">
        <f t="shared" si="39"/>
        <v>0.92117647058823526</v>
      </c>
      <c r="AA313" s="803">
        <f t="shared" si="40"/>
        <v>1.0169836265636123E-4</v>
      </c>
      <c r="AB313" s="803">
        <f t="shared" si="41"/>
        <v>9.5555781551917018E-3</v>
      </c>
    </row>
    <row r="314" spans="1:28" x14ac:dyDescent="0.25">
      <c r="A314" s="137">
        <v>231083284</v>
      </c>
      <c r="B314" t="s">
        <v>394</v>
      </c>
      <c r="C314" s="170">
        <v>45800</v>
      </c>
      <c r="D314" t="s">
        <v>104</v>
      </c>
      <c r="E314" s="818">
        <v>0.60416666666666663</v>
      </c>
      <c r="F314" s="818">
        <v>0.68055555555555547</v>
      </c>
      <c r="G314" s="88">
        <v>7.6388888888888895E-2</v>
      </c>
      <c r="H314">
        <v>1</v>
      </c>
      <c r="I314">
        <v>50</v>
      </c>
      <c r="J314">
        <v>110</v>
      </c>
      <c r="K314">
        <v>9</v>
      </c>
      <c r="L314">
        <v>990</v>
      </c>
      <c r="M314"/>
      <c r="N314" t="s">
        <v>755</v>
      </c>
      <c r="O314" t="s">
        <v>238</v>
      </c>
      <c r="P314" t="s">
        <v>228</v>
      </c>
      <c r="Q314" t="s">
        <v>449</v>
      </c>
      <c r="R314" t="s">
        <v>136</v>
      </c>
      <c r="S314" t="s">
        <v>460</v>
      </c>
      <c r="T314" s="793">
        <f t="shared" si="35"/>
        <v>5</v>
      </c>
      <c r="U314" s="793">
        <f t="shared" si="36"/>
        <v>2025</v>
      </c>
      <c r="V314" s="793">
        <f t="shared" si="37"/>
        <v>6</v>
      </c>
      <c r="W314" s="802">
        <f>HLOOKUP(T314,'Feeder Count'!$B$1:$M$74,74,FALSE)</f>
        <v>49165</v>
      </c>
      <c r="X314" s="802">
        <f>VLOOKUP(ALL!B314,'Feeder Count'!$A$3:$M$73,(ALL!T314+1),FALSE)</f>
        <v>4479</v>
      </c>
      <c r="Y314" s="793">
        <f t="shared" si="38"/>
        <v>2.0093770931011385E-3</v>
      </c>
      <c r="Z314" s="793">
        <f t="shared" si="39"/>
        <v>0.22103148024112526</v>
      </c>
      <c r="AA314" s="803">
        <f t="shared" si="40"/>
        <v>1.8305705278145022E-4</v>
      </c>
      <c r="AB314" s="803">
        <f t="shared" si="41"/>
        <v>2.0136275805959523E-2</v>
      </c>
    </row>
    <row r="315" spans="1:28" x14ac:dyDescent="0.25">
      <c r="A315" s="137">
        <v>120052610</v>
      </c>
      <c r="B315" t="s">
        <v>376</v>
      </c>
      <c r="C315" s="170">
        <v>45800</v>
      </c>
      <c r="D315" t="s">
        <v>104</v>
      </c>
      <c r="E315" s="818">
        <v>0.625</v>
      </c>
      <c r="F315" s="818">
        <v>0.64861111111111114</v>
      </c>
      <c r="G315" s="88">
        <v>2.361111111111111E-2</v>
      </c>
      <c r="H315">
        <v>0</v>
      </c>
      <c r="I315">
        <v>34</v>
      </c>
      <c r="J315">
        <v>34</v>
      </c>
      <c r="K315">
        <v>12</v>
      </c>
      <c r="L315">
        <v>408</v>
      </c>
      <c r="M315"/>
      <c r="N315" t="s">
        <v>756</v>
      </c>
      <c r="O315" t="s">
        <v>238</v>
      </c>
      <c r="P315" t="s">
        <v>228</v>
      </c>
      <c r="Q315" t="s">
        <v>449</v>
      </c>
      <c r="R315" t="s">
        <v>136</v>
      </c>
      <c r="S315" t="s">
        <v>460</v>
      </c>
      <c r="T315" s="793">
        <f t="shared" si="35"/>
        <v>5</v>
      </c>
      <c r="U315" s="793">
        <f t="shared" si="36"/>
        <v>2025</v>
      </c>
      <c r="V315" s="793">
        <f t="shared" si="37"/>
        <v>6</v>
      </c>
      <c r="W315" s="802">
        <f>HLOOKUP(T315,'Feeder Count'!$B$1:$M$74,74,FALSE)</f>
        <v>49165</v>
      </c>
      <c r="X315" s="802">
        <f>VLOOKUP(ALL!B315,'Feeder Count'!$A$3:$M$73,(ALL!T315+1),FALSE)</f>
        <v>510</v>
      </c>
      <c r="Y315" s="793">
        <f t="shared" si="38"/>
        <v>2.3529411764705882E-2</v>
      </c>
      <c r="Z315" s="793">
        <f t="shared" si="39"/>
        <v>0.8</v>
      </c>
      <c r="AA315" s="803">
        <f t="shared" si="40"/>
        <v>2.4407607037526695E-4</v>
      </c>
      <c r="AB315" s="803">
        <f t="shared" si="41"/>
        <v>8.2985863927590772E-3</v>
      </c>
    </row>
    <row r="316" spans="1:28" x14ac:dyDescent="0.25">
      <c r="A316" s="137">
        <v>120052723</v>
      </c>
      <c r="B316" t="s">
        <v>408</v>
      </c>
      <c r="C316" s="170">
        <v>45801</v>
      </c>
      <c r="D316" t="s">
        <v>104</v>
      </c>
      <c r="E316" s="818">
        <v>0.46763888888888888</v>
      </c>
      <c r="F316" s="818">
        <v>0.49055555555555558</v>
      </c>
      <c r="G316" s="88">
        <v>2.2916666666666669E-2</v>
      </c>
      <c r="H316">
        <v>0</v>
      </c>
      <c r="I316">
        <v>33</v>
      </c>
      <c r="J316">
        <v>33</v>
      </c>
      <c r="K316">
        <v>632</v>
      </c>
      <c r="L316">
        <v>20856</v>
      </c>
      <c r="M316"/>
      <c r="N316" t="s">
        <v>757</v>
      </c>
      <c r="O316" t="s">
        <v>523</v>
      </c>
      <c r="P316" t="s">
        <v>524</v>
      </c>
      <c r="Q316" t="s">
        <v>449</v>
      </c>
      <c r="R316" t="s">
        <v>171</v>
      </c>
      <c r="S316" t="s">
        <v>456</v>
      </c>
      <c r="T316" s="793">
        <f t="shared" si="35"/>
        <v>5</v>
      </c>
      <c r="U316" s="793">
        <f t="shared" si="36"/>
        <v>2025</v>
      </c>
      <c r="V316" s="793">
        <f t="shared" si="37"/>
        <v>7</v>
      </c>
      <c r="W316" s="802">
        <f>HLOOKUP(T316,'Feeder Count'!$B$1:$M$74,74,FALSE)</f>
        <v>49165</v>
      </c>
      <c r="X316" s="802">
        <f>VLOOKUP(ALL!B316,'Feeder Count'!$A$3:$M$73,(ALL!T316+1),FALSE)</f>
        <v>641</v>
      </c>
      <c r="Y316" s="793">
        <f t="shared" si="38"/>
        <v>0.98595943837753508</v>
      </c>
      <c r="Z316" s="793">
        <f t="shared" si="39"/>
        <v>32.536661466458661</v>
      </c>
      <c r="AA316" s="803">
        <f t="shared" si="40"/>
        <v>1.2854673039764061E-2</v>
      </c>
      <c r="AB316" s="803">
        <f t="shared" si="41"/>
        <v>0.42420421031221395</v>
      </c>
    </row>
    <row r="317" spans="1:28" x14ac:dyDescent="0.25">
      <c r="A317" s="137">
        <v>231083680</v>
      </c>
      <c r="B317" t="s">
        <v>396</v>
      </c>
      <c r="C317" s="170">
        <v>45804</v>
      </c>
      <c r="D317" t="s">
        <v>104</v>
      </c>
      <c r="E317" s="818">
        <v>0.46527777777777773</v>
      </c>
      <c r="F317" s="818">
        <v>0.59305555555555556</v>
      </c>
      <c r="G317" s="88">
        <v>0.1277777777777778</v>
      </c>
      <c r="H317">
        <v>3</v>
      </c>
      <c r="I317">
        <v>4</v>
      </c>
      <c r="J317">
        <v>184</v>
      </c>
      <c r="K317">
        <v>22</v>
      </c>
      <c r="L317">
        <v>4048.2</v>
      </c>
      <c r="M317" t="s">
        <v>474</v>
      </c>
      <c r="N317" t="s">
        <v>758</v>
      </c>
      <c r="O317" t="s">
        <v>238</v>
      </c>
      <c r="P317" t="s">
        <v>228</v>
      </c>
      <c r="Q317" t="s">
        <v>449</v>
      </c>
      <c r="R317" t="s">
        <v>136</v>
      </c>
      <c r="S317" t="s">
        <v>460</v>
      </c>
      <c r="T317" s="793">
        <f t="shared" si="35"/>
        <v>5</v>
      </c>
      <c r="U317" s="793">
        <f t="shared" si="36"/>
        <v>2025</v>
      </c>
      <c r="V317" s="793">
        <f t="shared" si="37"/>
        <v>3</v>
      </c>
      <c r="W317" s="802">
        <f>HLOOKUP(T317,'Feeder Count'!$B$1:$M$74,74,FALSE)</f>
        <v>49165</v>
      </c>
      <c r="X317" s="802">
        <f>VLOOKUP(ALL!B317,'Feeder Count'!$A$3:$M$73,(ALL!T317+1),FALSE)</f>
        <v>1621</v>
      </c>
      <c r="Y317" s="793">
        <f t="shared" si="38"/>
        <v>1.3571869216533004E-2</v>
      </c>
      <c r="Z317" s="793">
        <f t="shared" si="39"/>
        <v>2.497347316471314</v>
      </c>
      <c r="AA317" s="803">
        <f t="shared" si="40"/>
        <v>4.4747279568798943E-4</v>
      </c>
      <c r="AB317" s="803">
        <f t="shared" si="41"/>
        <v>8.2339062341096309E-2</v>
      </c>
    </row>
    <row r="318" spans="1:28" x14ac:dyDescent="0.25">
      <c r="A318" s="137">
        <v>231083855</v>
      </c>
      <c r="B318" t="s">
        <v>394</v>
      </c>
      <c r="C318" s="170">
        <v>45805</v>
      </c>
      <c r="D318" t="s">
        <v>104</v>
      </c>
      <c r="E318" s="818">
        <v>0.4465277777777778</v>
      </c>
      <c r="F318" s="818">
        <v>0.46597222222222223</v>
      </c>
      <c r="G318" s="88">
        <v>1.9444444444444445E-2</v>
      </c>
      <c r="H318">
        <v>0</v>
      </c>
      <c r="I318">
        <v>28</v>
      </c>
      <c r="J318">
        <v>28</v>
      </c>
      <c r="K318">
        <v>6</v>
      </c>
      <c r="L318">
        <v>168</v>
      </c>
      <c r="M318"/>
      <c r="N318" t="s">
        <v>759</v>
      </c>
      <c r="O318" t="s">
        <v>238</v>
      </c>
      <c r="P318" t="s">
        <v>228</v>
      </c>
      <c r="Q318" t="s">
        <v>449</v>
      </c>
      <c r="R318" t="s">
        <v>136</v>
      </c>
      <c r="S318" t="s">
        <v>460</v>
      </c>
      <c r="T318" s="793">
        <f t="shared" si="35"/>
        <v>5</v>
      </c>
      <c r="U318" s="793">
        <f t="shared" si="36"/>
        <v>2025</v>
      </c>
      <c r="V318" s="793">
        <f t="shared" si="37"/>
        <v>4</v>
      </c>
      <c r="W318" s="802">
        <f>HLOOKUP(T318,'Feeder Count'!$B$1:$M$74,74,FALSE)</f>
        <v>49165</v>
      </c>
      <c r="X318" s="802">
        <f>VLOOKUP(ALL!B318,'Feeder Count'!$A$3:$M$73,(ALL!T318+1),FALSE)</f>
        <v>4479</v>
      </c>
      <c r="Y318" s="793">
        <f t="shared" si="38"/>
        <v>1.3395847287340924E-3</v>
      </c>
      <c r="Z318" s="793">
        <f t="shared" si="39"/>
        <v>3.7508372404554589E-2</v>
      </c>
      <c r="AA318" s="803">
        <f t="shared" si="40"/>
        <v>1.2203803518763347E-4</v>
      </c>
      <c r="AB318" s="803">
        <f t="shared" si="41"/>
        <v>3.4170649852537376E-3</v>
      </c>
    </row>
    <row r="319" spans="1:28" x14ac:dyDescent="0.25">
      <c r="A319" s="137">
        <v>120053128</v>
      </c>
      <c r="B319" t="s">
        <v>407</v>
      </c>
      <c r="C319" s="170">
        <v>45805</v>
      </c>
      <c r="D319" t="s">
        <v>104</v>
      </c>
      <c r="E319" s="818">
        <v>0.4950694444444444</v>
      </c>
      <c r="F319" s="818">
        <v>0.65322916666666664</v>
      </c>
      <c r="G319" s="88">
        <v>0.15763888888888888</v>
      </c>
      <c r="H319">
        <v>3</v>
      </c>
      <c r="I319">
        <v>47</v>
      </c>
      <c r="J319">
        <v>227.77</v>
      </c>
      <c r="K319">
        <v>4</v>
      </c>
      <c r="L319">
        <v>910.8</v>
      </c>
      <c r="M319"/>
      <c r="N319" t="s">
        <v>760</v>
      </c>
      <c r="O319" t="s">
        <v>238</v>
      </c>
      <c r="P319" t="s">
        <v>228</v>
      </c>
      <c r="Q319" t="s">
        <v>449</v>
      </c>
      <c r="R319" t="s">
        <v>136</v>
      </c>
      <c r="S319" t="s">
        <v>456</v>
      </c>
      <c r="T319" s="793">
        <f t="shared" si="35"/>
        <v>5</v>
      </c>
      <c r="U319" s="793">
        <f t="shared" si="36"/>
        <v>2025</v>
      </c>
      <c r="V319" s="793">
        <f t="shared" si="37"/>
        <v>4</v>
      </c>
      <c r="W319" s="802">
        <f>HLOOKUP(T319,'Feeder Count'!$B$1:$M$74,74,FALSE)</f>
        <v>49165</v>
      </c>
      <c r="X319" s="802">
        <f>VLOOKUP(ALL!B319,'Feeder Count'!$A$3:$M$73,(ALL!T319+1),FALSE)</f>
        <v>3852</v>
      </c>
      <c r="Y319" s="793">
        <f t="shared" si="38"/>
        <v>1.0384215991692627E-3</v>
      </c>
      <c r="Z319" s="793">
        <f t="shared" si="39"/>
        <v>0.2364485981308411</v>
      </c>
      <c r="AA319" s="803">
        <f t="shared" si="40"/>
        <v>8.1358690125088982E-5</v>
      </c>
      <c r="AB319" s="803">
        <f t="shared" si="41"/>
        <v>1.8525373741482762E-2</v>
      </c>
    </row>
    <row r="320" spans="1:28" x14ac:dyDescent="0.25">
      <c r="A320" s="137">
        <v>120053171</v>
      </c>
      <c r="B320" t="s">
        <v>404</v>
      </c>
      <c r="C320" s="170">
        <v>45805</v>
      </c>
      <c r="D320" t="s">
        <v>104</v>
      </c>
      <c r="E320" s="818">
        <v>0.75</v>
      </c>
      <c r="F320" s="818">
        <v>0.18090277777777777</v>
      </c>
      <c r="G320" s="88">
        <v>0.43055555555555558</v>
      </c>
      <c r="H320">
        <v>10</v>
      </c>
      <c r="I320">
        <v>20</v>
      </c>
      <c r="J320">
        <v>620.5</v>
      </c>
      <c r="K320">
        <v>95</v>
      </c>
      <c r="L320">
        <v>58947.6</v>
      </c>
      <c r="M320" t="s">
        <v>453</v>
      </c>
      <c r="N320" t="s">
        <v>761</v>
      </c>
      <c r="O320" t="s">
        <v>238</v>
      </c>
      <c r="P320" t="s">
        <v>228</v>
      </c>
      <c r="Q320" t="s">
        <v>449</v>
      </c>
      <c r="R320" t="s">
        <v>136</v>
      </c>
      <c r="S320" t="s">
        <v>456</v>
      </c>
      <c r="T320" s="793">
        <f t="shared" si="35"/>
        <v>5</v>
      </c>
      <c r="U320" s="793">
        <f t="shared" si="36"/>
        <v>2025</v>
      </c>
      <c r="V320" s="793">
        <f t="shared" si="37"/>
        <v>4</v>
      </c>
      <c r="W320" s="802">
        <f>HLOOKUP(T320,'Feeder Count'!$B$1:$M$74,74,FALSE)</f>
        <v>49165</v>
      </c>
      <c r="X320" s="802">
        <f>VLOOKUP(ALL!B320,'Feeder Count'!$A$3:$M$73,(ALL!T320+1),FALSE)</f>
        <v>3851</v>
      </c>
      <c r="Y320" s="793">
        <f t="shared" si="38"/>
        <v>2.4668917164372889E-2</v>
      </c>
      <c r="Z320" s="793">
        <f t="shared" si="39"/>
        <v>15.307089067774603</v>
      </c>
      <c r="AA320" s="803">
        <f t="shared" si="40"/>
        <v>1.9322688904708635E-3</v>
      </c>
      <c r="AB320" s="803">
        <f t="shared" si="41"/>
        <v>1.1989748805044238</v>
      </c>
    </row>
    <row r="321" spans="1:28" x14ac:dyDescent="0.25">
      <c r="A321" s="137">
        <v>231084021</v>
      </c>
      <c r="B321" t="s">
        <v>395</v>
      </c>
      <c r="C321" s="170">
        <v>45806</v>
      </c>
      <c r="D321" t="s">
        <v>104</v>
      </c>
      <c r="E321" s="818">
        <v>0.54236111111111118</v>
      </c>
      <c r="F321" s="818">
        <v>0.55138888888888882</v>
      </c>
      <c r="G321" s="88">
        <v>9.0277777777777787E-3</v>
      </c>
      <c r="H321">
        <v>0</v>
      </c>
      <c r="I321">
        <v>13</v>
      </c>
      <c r="J321">
        <v>13</v>
      </c>
      <c r="K321">
        <v>17</v>
      </c>
      <c r="L321">
        <v>220.8</v>
      </c>
      <c r="M321"/>
      <c r="N321" t="s">
        <v>762</v>
      </c>
      <c r="O321" t="s">
        <v>238</v>
      </c>
      <c r="P321" t="s">
        <v>228</v>
      </c>
      <c r="Q321"/>
      <c r="R321" t="s">
        <v>136</v>
      </c>
      <c r="S321" t="s">
        <v>460</v>
      </c>
      <c r="T321" s="793">
        <f t="shared" si="35"/>
        <v>5</v>
      </c>
      <c r="U321" s="793">
        <f t="shared" si="36"/>
        <v>2025</v>
      </c>
      <c r="V321" s="793">
        <f t="shared" si="37"/>
        <v>5</v>
      </c>
      <c r="W321" s="802">
        <f>HLOOKUP(T321,'Feeder Count'!$B$1:$M$74,74,FALSE)</f>
        <v>49165</v>
      </c>
      <c r="X321" s="802">
        <f>VLOOKUP(ALL!B321,'Feeder Count'!$A$3:$M$73,(ALL!T321+1),FALSE)</f>
        <v>3188</v>
      </c>
      <c r="Y321" s="793">
        <f t="shared" si="38"/>
        <v>5.3324968632371397E-3</v>
      </c>
      <c r="Z321" s="793">
        <f t="shared" si="39"/>
        <v>6.9259723964868264E-2</v>
      </c>
      <c r="AA321" s="803">
        <f t="shared" si="40"/>
        <v>3.4577443303162821E-4</v>
      </c>
      <c r="AB321" s="803">
        <f t="shared" si="41"/>
        <v>4.4909996949049121E-3</v>
      </c>
    </row>
    <row r="322" spans="1:28" x14ac:dyDescent="0.25">
      <c r="A322" s="137">
        <v>231084027</v>
      </c>
      <c r="B322" t="s">
        <v>395</v>
      </c>
      <c r="C322" s="170">
        <v>45806</v>
      </c>
      <c r="D322" t="s">
        <v>104</v>
      </c>
      <c r="E322" s="818">
        <v>0.55763888888888891</v>
      </c>
      <c r="F322" s="818">
        <v>0.56388888888888888</v>
      </c>
      <c r="G322" s="88">
        <v>6.2499999999999995E-3</v>
      </c>
      <c r="H322">
        <v>0</v>
      </c>
      <c r="I322">
        <v>9</v>
      </c>
      <c r="J322">
        <v>9</v>
      </c>
      <c r="K322">
        <v>10</v>
      </c>
      <c r="L322">
        <v>90</v>
      </c>
      <c r="M322"/>
      <c r="N322" t="s">
        <v>763</v>
      </c>
      <c r="O322" t="s">
        <v>238</v>
      </c>
      <c r="P322" t="s">
        <v>228</v>
      </c>
      <c r="Q322"/>
      <c r="R322" t="s">
        <v>136</v>
      </c>
      <c r="S322" t="s">
        <v>460</v>
      </c>
      <c r="T322" s="793">
        <f t="shared" si="35"/>
        <v>5</v>
      </c>
      <c r="U322" s="793">
        <f t="shared" si="36"/>
        <v>2025</v>
      </c>
      <c r="V322" s="793">
        <f t="shared" si="37"/>
        <v>5</v>
      </c>
      <c r="W322" s="802">
        <f>HLOOKUP(T322,'Feeder Count'!$B$1:$M$74,74,FALSE)</f>
        <v>49165</v>
      </c>
      <c r="X322" s="802">
        <f>VLOOKUP(ALL!B322,'Feeder Count'!$A$3:$M$73,(ALL!T322+1),FALSE)</f>
        <v>3188</v>
      </c>
      <c r="Y322" s="793">
        <f t="shared" si="38"/>
        <v>3.1367628607277291E-3</v>
      </c>
      <c r="Z322" s="793">
        <f t="shared" si="39"/>
        <v>2.8230865746549563E-2</v>
      </c>
      <c r="AA322" s="803">
        <f t="shared" si="40"/>
        <v>2.0339672531272246E-4</v>
      </c>
      <c r="AB322" s="803">
        <f t="shared" si="41"/>
        <v>1.8305705278145023E-3</v>
      </c>
    </row>
    <row r="323" spans="1:28" x14ac:dyDescent="0.25">
      <c r="A323" s="137">
        <v>120053218</v>
      </c>
      <c r="B323" t="s">
        <v>412</v>
      </c>
      <c r="C323" s="170">
        <v>45806</v>
      </c>
      <c r="D323" t="s">
        <v>104</v>
      </c>
      <c r="E323" s="818">
        <v>0.58611111111111114</v>
      </c>
      <c r="F323" s="818">
        <v>0.7270833333333333</v>
      </c>
      <c r="G323" s="88">
        <v>0.14097222222222222</v>
      </c>
      <c r="H323">
        <v>3</v>
      </c>
      <c r="I323">
        <v>23</v>
      </c>
      <c r="J323">
        <v>203</v>
      </c>
      <c r="K323">
        <v>16</v>
      </c>
      <c r="L323">
        <v>3247.8</v>
      </c>
      <c r="M323" t="s">
        <v>453</v>
      </c>
      <c r="N323" t="s">
        <v>764</v>
      </c>
      <c r="O323" t="s">
        <v>225</v>
      </c>
      <c r="P323" t="s">
        <v>224</v>
      </c>
      <c r="Q323" t="s">
        <v>449</v>
      </c>
      <c r="R323" t="s">
        <v>167</v>
      </c>
      <c r="S323" t="s">
        <v>456</v>
      </c>
      <c r="T323" s="793">
        <f t="shared" si="35"/>
        <v>5</v>
      </c>
      <c r="U323" s="793">
        <f t="shared" si="36"/>
        <v>2025</v>
      </c>
      <c r="V323" s="793">
        <f t="shared" si="37"/>
        <v>5</v>
      </c>
      <c r="W323" s="802">
        <f>HLOOKUP(T323,'Feeder Count'!$B$1:$M$74,74,FALSE)</f>
        <v>49165</v>
      </c>
      <c r="X323" s="802">
        <f>VLOOKUP(ALL!B323,'Feeder Count'!$A$3:$M$73,(ALL!T323+1),FALSE)</f>
        <v>2530</v>
      </c>
      <c r="Y323" s="793">
        <f t="shared" si="38"/>
        <v>6.3241106719367588E-3</v>
      </c>
      <c r="Z323" s="793">
        <f t="shared" si="39"/>
        <v>1.2837154150197629</v>
      </c>
      <c r="AA323" s="803">
        <f t="shared" si="40"/>
        <v>3.2543476050035593E-4</v>
      </c>
      <c r="AB323" s="803">
        <f t="shared" si="41"/>
        <v>6.6059188447066E-2</v>
      </c>
    </row>
    <row r="324" spans="1:28" x14ac:dyDescent="0.25">
      <c r="A324" s="137">
        <v>120053206</v>
      </c>
      <c r="B324" t="s">
        <v>405</v>
      </c>
      <c r="C324" s="170">
        <v>45806</v>
      </c>
      <c r="D324" t="s">
        <v>104</v>
      </c>
      <c r="E324" s="818">
        <v>0.58750000000000002</v>
      </c>
      <c r="F324" s="818">
        <v>0.64280092592592586</v>
      </c>
      <c r="G324" s="88">
        <v>5.486111111111111E-2</v>
      </c>
      <c r="H324">
        <v>1</v>
      </c>
      <c r="I324">
        <v>19</v>
      </c>
      <c r="J324">
        <v>79.63</v>
      </c>
      <c r="K324">
        <v>14</v>
      </c>
      <c r="L324">
        <v>1114.8</v>
      </c>
      <c r="M324" t="s">
        <v>453</v>
      </c>
      <c r="N324" t="s">
        <v>765</v>
      </c>
      <c r="O324" t="s">
        <v>447</v>
      </c>
      <c r="P324" t="s">
        <v>227</v>
      </c>
      <c r="Q324" t="s">
        <v>449</v>
      </c>
      <c r="R324" t="s">
        <v>450</v>
      </c>
      <c r="S324" t="s">
        <v>456</v>
      </c>
      <c r="T324" s="793">
        <f t="shared" si="35"/>
        <v>5</v>
      </c>
      <c r="U324" s="793">
        <f t="shared" si="36"/>
        <v>2025</v>
      </c>
      <c r="V324" s="793">
        <f t="shared" si="37"/>
        <v>5</v>
      </c>
      <c r="W324" s="802">
        <f>HLOOKUP(T324,'Feeder Count'!$B$1:$M$74,74,FALSE)</f>
        <v>49165</v>
      </c>
      <c r="X324" s="802">
        <f>VLOOKUP(ALL!B324,'Feeder Count'!$A$3:$M$73,(ALL!T324+1),FALSE)</f>
        <v>3628</v>
      </c>
      <c r="Y324" s="793">
        <f t="shared" si="38"/>
        <v>3.858875413450937E-3</v>
      </c>
      <c r="Z324" s="793">
        <f t="shared" si="39"/>
        <v>0.30727673649393605</v>
      </c>
      <c r="AA324" s="803">
        <f t="shared" si="40"/>
        <v>2.8475541543781146E-4</v>
      </c>
      <c r="AB324" s="803">
        <f t="shared" si="41"/>
        <v>2.2674666937862298E-2</v>
      </c>
    </row>
    <row r="325" spans="1:28" x14ac:dyDescent="0.25">
      <c r="A325" s="137">
        <v>120053223</v>
      </c>
      <c r="B325" t="s">
        <v>404</v>
      </c>
      <c r="C325" s="170">
        <v>45806</v>
      </c>
      <c r="D325" t="s">
        <v>104</v>
      </c>
      <c r="E325" s="818">
        <v>0.63611111111111118</v>
      </c>
      <c r="F325" s="818">
        <v>0.67569444444444438</v>
      </c>
      <c r="G325" s="88">
        <v>3.9583333333333331E-2</v>
      </c>
      <c r="H325">
        <v>0</v>
      </c>
      <c r="I325">
        <v>57</v>
      </c>
      <c r="J325">
        <v>57</v>
      </c>
      <c r="K325">
        <v>4</v>
      </c>
      <c r="L325">
        <v>228</v>
      </c>
      <c r="M325" t="s">
        <v>453</v>
      </c>
      <c r="N325" t="s">
        <v>766</v>
      </c>
      <c r="O325" t="s">
        <v>447</v>
      </c>
      <c r="P325" t="s">
        <v>227</v>
      </c>
      <c r="Q325" t="s">
        <v>449</v>
      </c>
      <c r="R325" t="s">
        <v>450</v>
      </c>
      <c r="S325" t="s">
        <v>456</v>
      </c>
      <c r="T325" s="793">
        <f t="shared" si="35"/>
        <v>5</v>
      </c>
      <c r="U325" s="793">
        <f t="shared" si="36"/>
        <v>2025</v>
      </c>
      <c r="V325" s="793">
        <f t="shared" si="37"/>
        <v>5</v>
      </c>
      <c r="W325" s="802">
        <f>HLOOKUP(T325,'Feeder Count'!$B$1:$M$74,74,FALSE)</f>
        <v>49165</v>
      </c>
      <c r="X325" s="802">
        <f>VLOOKUP(ALL!B325,'Feeder Count'!$A$3:$M$73,(ALL!T325+1),FALSE)</f>
        <v>3851</v>
      </c>
      <c r="Y325" s="793">
        <f t="shared" si="38"/>
        <v>1.0386912490262269E-3</v>
      </c>
      <c r="Z325" s="793">
        <f t="shared" si="39"/>
        <v>5.9205401194494939E-2</v>
      </c>
      <c r="AA325" s="803">
        <f t="shared" si="40"/>
        <v>8.1358690125088982E-5</v>
      </c>
      <c r="AB325" s="803">
        <f t="shared" si="41"/>
        <v>4.6374453371300726E-3</v>
      </c>
    </row>
    <row r="326" spans="1:28" x14ac:dyDescent="0.25">
      <c r="A326" s="137">
        <v>231084161</v>
      </c>
      <c r="B326" t="s">
        <v>378</v>
      </c>
      <c r="C326" s="170">
        <v>45807</v>
      </c>
      <c r="D326" t="s">
        <v>104</v>
      </c>
      <c r="E326" s="818">
        <v>0.55763888888888891</v>
      </c>
      <c r="F326" s="818">
        <v>0.56597222222222221</v>
      </c>
      <c r="G326" s="88">
        <v>8.3333333333333332E-3</v>
      </c>
      <c r="H326">
        <v>0</v>
      </c>
      <c r="I326">
        <v>12</v>
      </c>
      <c r="J326">
        <v>12</v>
      </c>
      <c r="K326">
        <v>6</v>
      </c>
      <c r="L326">
        <v>72</v>
      </c>
      <c r="M326"/>
      <c r="N326" t="s">
        <v>767</v>
      </c>
      <c r="O326" t="s">
        <v>237</v>
      </c>
      <c r="P326" t="s">
        <v>225</v>
      </c>
      <c r="Q326" t="s">
        <v>449</v>
      </c>
      <c r="R326" t="s">
        <v>167</v>
      </c>
      <c r="S326" t="s">
        <v>460</v>
      </c>
      <c r="T326" s="793">
        <f t="shared" si="35"/>
        <v>5</v>
      </c>
      <c r="U326" s="793">
        <f t="shared" si="36"/>
        <v>2025</v>
      </c>
      <c r="V326" s="793">
        <f t="shared" si="37"/>
        <v>6</v>
      </c>
      <c r="W326" s="802">
        <f>HLOOKUP(T326,'Feeder Count'!$B$1:$M$74,74,FALSE)</f>
        <v>49165</v>
      </c>
      <c r="X326" s="802">
        <f>VLOOKUP(ALL!B326,'Feeder Count'!$A$3:$M$73,(ALL!T326+1),FALSE)</f>
        <v>2902</v>
      </c>
      <c r="Y326" s="793">
        <f t="shared" si="38"/>
        <v>2.0675396278428669E-3</v>
      </c>
      <c r="Z326" s="793">
        <f t="shared" si="39"/>
        <v>2.4810475534114404E-2</v>
      </c>
      <c r="AA326" s="803">
        <f t="shared" si="40"/>
        <v>1.2203803518763347E-4</v>
      </c>
      <c r="AB326" s="803">
        <f t="shared" si="41"/>
        <v>1.4644564222516018E-3</v>
      </c>
    </row>
    <row r="327" spans="1:28" x14ac:dyDescent="0.25">
      <c r="A327" s="137">
        <v>120053420</v>
      </c>
      <c r="B327" t="s">
        <v>404</v>
      </c>
      <c r="C327" s="170">
        <v>45808</v>
      </c>
      <c r="D327" t="s">
        <v>104</v>
      </c>
      <c r="E327" s="818">
        <v>0.39531250000000001</v>
      </c>
      <c r="F327" s="818">
        <v>0.44322916666666662</v>
      </c>
      <c r="G327" s="88">
        <v>4.7916666666666663E-2</v>
      </c>
      <c r="H327">
        <v>1</v>
      </c>
      <c r="I327">
        <v>9</v>
      </c>
      <c r="J327">
        <v>69</v>
      </c>
      <c r="K327">
        <v>1</v>
      </c>
      <c r="L327">
        <v>69</v>
      </c>
      <c r="M327" t="s">
        <v>453</v>
      </c>
      <c r="N327" t="s">
        <v>768</v>
      </c>
      <c r="O327" t="s">
        <v>237</v>
      </c>
      <c r="P327" t="s">
        <v>225</v>
      </c>
      <c r="Q327" t="s">
        <v>449</v>
      </c>
      <c r="R327" t="s">
        <v>167</v>
      </c>
      <c r="S327" t="s">
        <v>456</v>
      </c>
      <c r="T327" s="793">
        <f t="shared" si="35"/>
        <v>5</v>
      </c>
      <c r="U327" s="793">
        <f t="shared" si="36"/>
        <v>2025</v>
      </c>
      <c r="V327" s="793">
        <f t="shared" si="37"/>
        <v>7</v>
      </c>
      <c r="W327" s="802">
        <f>HLOOKUP(T327,'Feeder Count'!$B$1:$M$74,74,FALSE)</f>
        <v>49165</v>
      </c>
      <c r="X327" s="802">
        <f>VLOOKUP(ALL!B327,'Feeder Count'!$A$3:$M$73,(ALL!T327+1),FALSE)</f>
        <v>3851</v>
      </c>
      <c r="Y327" s="793">
        <f t="shared" si="38"/>
        <v>2.5967281225655674E-4</v>
      </c>
      <c r="Z327" s="793">
        <f t="shared" si="39"/>
        <v>1.7917424045702415E-2</v>
      </c>
      <c r="AA327" s="803">
        <f t="shared" si="40"/>
        <v>2.0339672531272246E-5</v>
      </c>
      <c r="AB327" s="803">
        <f t="shared" si="41"/>
        <v>1.4034374046577849E-3</v>
      </c>
    </row>
    <row r="328" spans="1:28" x14ac:dyDescent="0.25">
      <c r="A328" s="137">
        <v>120053437</v>
      </c>
      <c r="B328" t="s">
        <v>395</v>
      </c>
      <c r="C328" s="170">
        <v>45808</v>
      </c>
      <c r="D328" t="s">
        <v>104</v>
      </c>
      <c r="E328" s="818">
        <v>0.54375000000000007</v>
      </c>
      <c r="F328" s="818">
        <v>0.59027777777777779</v>
      </c>
      <c r="G328" s="88">
        <v>4.6527777777777779E-2</v>
      </c>
      <c r="H328">
        <v>1</v>
      </c>
      <c r="I328">
        <v>7</v>
      </c>
      <c r="J328">
        <v>67</v>
      </c>
      <c r="K328">
        <v>48</v>
      </c>
      <c r="L328">
        <v>3216</v>
      </c>
      <c r="M328" t="s">
        <v>474</v>
      </c>
      <c r="N328" t="s">
        <v>769</v>
      </c>
      <c r="O328" t="s">
        <v>224</v>
      </c>
      <c r="P328"/>
      <c r="Q328" t="s">
        <v>449</v>
      </c>
      <c r="R328" t="s">
        <v>167</v>
      </c>
      <c r="S328" t="s">
        <v>460</v>
      </c>
      <c r="T328" s="793">
        <f t="shared" si="35"/>
        <v>5</v>
      </c>
      <c r="U328" s="793">
        <f t="shared" si="36"/>
        <v>2025</v>
      </c>
      <c r="V328" s="793">
        <f t="shared" si="37"/>
        <v>7</v>
      </c>
      <c r="W328" s="802">
        <f>HLOOKUP(T328,'Feeder Count'!$B$1:$M$74,74,FALSE)</f>
        <v>49165</v>
      </c>
      <c r="X328" s="802">
        <f>VLOOKUP(ALL!B328,'Feeder Count'!$A$3:$M$73,(ALL!T328+1),FALSE)</f>
        <v>3188</v>
      </c>
      <c r="Y328" s="793">
        <f t="shared" si="38"/>
        <v>1.5056461731493099E-2</v>
      </c>
      <c r="Z328" s="793">
        <f t="shared" si="39"/>
        <v>1.0087829360100375</v>
      </c>
      <c r="AA328" s="803">
        <f t="shared" si="40"/>
        <v>9.7630428150106779E-4</v>
      </c>
      <c r="AB328" s="803">
        <f t="shared" si="41"/>
        <v>6.5412386860571547E-2</v>
      </c>
    </row>
    <row r="329" spans="1:28" ht="47.25" x14ac:dyDescent="0.25">
      <c r="A329" s="800">
        <v>120053508</v>
      </c>
      <c r="B329" s="800" t="s">
        <v>408</v>
      </c>
      <c r="C329" s="795">
        <v>45809</v>
      </c>
      <c r="D329" s="795" t="s">
        <v>104</v>
      </c>
      <c r="E329" s="799">
        <v>0.52638888888888891</v>
      </c>
      <c r="F329" s="799">
        <v>0.58611111111111114</v>
      </c>
      <c r="G329" s="799">
        <v>5.9722222222222225E-2</v>
      </c>
      <c r="H329" s="800">
        <v>1</v>
      </c>
      <c r="I329" s="800">
        <v>26</v>
      </c>
      <c r="J329" s="804">
        <v>86</v>
      </c>
      <c r="K329" s="805">
        <v>632</v>
      </c>
      <c r="L329" s="804">
        <v>54352.2</v>
      </c>
      <c r="M329" s="798" t="s">
        <v>463</v>
      </c>
      <c r="N329" s="806" t="s">
        <v>774</v>
      </c>
      <c r="O329" s="801" t="s">
        <v>523</v>
      </c>
      <c r="P329" s="801" t="s">
        <v>524</v>
      </c>
      <c r="Q329" s="800" t="s">
        <v>449</v>
      </c>
      <c r="R329" s="798" t="s">
        <v>171</v>
      </c>
      <c r="S329" s="793" t="s">
        <v>456</v>
      </c>
      <c r="T329" s="793">
        <f t="shared" si="35"/>
        <v>6</v>
      </c>
      <c r="U329" s="793">
        <f t="shared" si="36"/>
        <v>2025</v>
      </c>
      <c r="V329" s="793">
        <f t="shared" si="37"/>
        <v>1</v>
      </c>
      <c r="W329" s="802">
        <f>HLOOKUP(T329,'Feeder Count'!$B$1:$M$74,74,FALSE)</f>
        <v>49165</v>
      </c>
      <c r="X329" s="802">
        <f>VLOOKUP(ALL!B329,'Feeder Count'!$A$3:$M$73,(ALL!T329+1),FALSE)</f>
        <v>641</v>
      </c>
      <c r="Y329" s="793">
        <f t="shared" si="38"/>
        <v>0.98595943837753508</v>
      </c>
      <c r="Z329" s="793">
        <f t="shared" si="39"/>
        <v>84.792823712948518</v>
      </c>
      <c r="AA329" s="803">
        <f t="shared" si="40"/>
        <v>1.2854673039764061E-2</v>
      </c>
      <c r="AB329" s="803">
        <f t="shared" si="41"/>
        <v>1.1055059493542154</v>
      </c>
    </row>
    <row r="330" spans="1:28" ht="31.5" x14ac:dyDescent="0.25">
      <c r="A330" s="800">
        <v>231084420</v>
      </c>
      <c r="B330" s="800" t="s">
        <v>412</v>
      </c>
      <c r="C330" s="795">
        <v>45810</v>
      </c>
      <c r="D330" s="795" t="s">
        <v>104</v>
      </c>
      <c r="E330" s="799">
        <v>0</v>
      </c>
      <c r="F330" s="799">
        <v>0.8125</v>
      </c>
      <c r="G330" s="799">
        <v>0.8125</v>
      </c>
      <c r="H330" s="800">
        <v>19</v>
      </c>
      <c r="I330" s="800">
        <v>30</v>
      </c>
      <c r="J330" s="804">
        <v>1170</v>
      </c>
      <c r="K330" s="805">
        <v>39</v>
      </c>
      <c r="L330" s="804">
        <v>45630</v>
      </c>
      <c r="M330" s="798"/>
      <c r="N330" s="806" t="s">
        <v>775</v>
      </c>
      <c r="O330" s="801" t="s">
        <v>238</v>
      </c>
      <c r="P330" s="801" t="s">
        <v>228</v>
      </c>
      <c r="Q330" s="800" t="s">
        <v>449</v>
      </c>
      <c r="R330" s="798" t="s">
        <v>136</v>
      </c>
      <c r="S330" s="793" t="s">
        <v>456</v>
      </c>
      <c r="T330" s="793">
        <f t="shared" si="35"/>
        <v>6</v>
      </c>
      <c r="U330" s="793">
        <f t="shared" si="36"/>
        <v>2025</v>
      </c>
      <c r="V330" s="793">
        <f t="shared" si="37"/>
        <v>2</v>
      </c>
      <c r="W330" s="802">
        <f>HLOOKUP(T330,'Feeder Count'!$B$1:$M$74,74,FALSE)</f>
        <v>49165</v>
      </c>
      <c r="X330" s="802">
        <f>VLOOKUP(ALL!B330,'Feeder Count'!$A$3:$M$73,(ALL!T330+1),FALSE)</f>
        <v>2530</v>
      </c>
      <c r="Y330" s="793">
        <f t="shared" si="38"/>
        <v>1.5415019762845849E-2</v>
      </c>
      <c r="Z330" s="793">
        <f t="shared" si="39"/>
        <v>18.035573122529645</v>
      </c>
      <c r="AA330" s="803">
        <f t="shared" si="40"/>
        <v>7.9324722871961764E-4</v>
      </c>
      <c r="AB330" s="803">
        <f t="shared" si="41"/>
        <v>0.92809925760195255</v>
      </c>
    </row>
    <row r="331" spans="1:28" ht="47.25" x14ac:dyDescent="0.25">
      <c r="A331" s="800">
        <v>231084424</v>
      </c>
      <c r="B331" s="800" t="s">
        <v>412</v>
      </c>
      <c r="C331" s="795">
        <v>45810</v>
      </c>
      <c r="D331" s="795" t="s">
        <v>104</v>
      </c>
      <c r="E331" s="799">
        <v>0.45833333333333331</v>
      </c>
      <c r="F331" s="799">
        <v>0.8125</v>
      </c>
      <c r="G331" s="799">
        <v>0.35416666666666669</v>
      </c>
      <c r="H331" s="800">
        <v>8</v>
      </c>
      <c r="I331" s="800">
        <v>30</v>
      </c>
      <c r="J331" s="804">
        <v>510</v>
      </c>
      <c r="K331" s="805">
        <v>19</v>
      </c>
      <c r="L331" s="804">
        <v>9690</v>
      </c>
      <c r="M331" s="798" t="s">
        <v>453</v>
      </c>
      <c r="N331" s="806" t="s">
        <v>776</v>
      </c>
      <c r="O331" s="801" t="s">
        <v>238</v>
      </c>
      <c r="P331" s="801" t="s">
        <v>228</v>
      </c>
      <c r="Q331" s="800" t="s">
        <v>449</v>
      </c>
      <c r="R331" s="798" t="s">
        <v>136</v>
      </c>
      <c r="S331" s="793" t="s">
        <v>456</v>
      </c>
      <c r="T331" s="793">
        <f t="shared" si="35"/>
        <v>6</v>
      </c>
      <c r="U331" s="793">
        <f t="shared" si="36"/>
        <v>2025</v>
      </c>
      <c r="V331" s="793">
        <f t="shared" si="37"/>
        <v>2</v>
      </c>
      <c r="W331" s="802">
        <f>HLOOKUP(T331,'Feeder Count'!$B$1:$M$74,74,FALSE)</f>
        <v>49165</v>
      </c>
      <c r="X331" s="802">
        <f>VLOOKUP(ALL!B331,'Feeder Count'!$A$3:$M$73,(ALL!T331+1),FALSE)</f>
        <v>2530</v>
      </c>
      <c r="Y331" s="793">
        <f t="shared" si="38"/>
        <v>7.5098814229249012E-3</v>
      </c>
      <c r="Z331" s="793">
        <f t="shared" si="39"/>
        <v>3.8300395256916997</v>
      </c>
      <c r="AA331" s="803">
        <f t="shared" si="40"/>
        <v>3.8645377809417268E-4</v>
      </c>
      <c r="AB331" s="803">
        <f t="shared" si="41"/>
        <v>0.19709142682802808</v>
      </c>
    </row>
    <row r="332" spans="1:28" ht="31.5" x14ac:dyDescent="0.25">
      <c r="A332" s="800">
        <v>231084433</v>
      </c>
      <c r="B332" s="800" t="s">
        <v>378</v>
      </c>
      <c r="C332" s="795">
        <v>45810</v>
      </c>
      <c r="D332" s="795" t="s">
        <v>104</v>
      </c>
      <c r="E332" s="799">
        <v>0.50069444444444444</v>
      </c>
      <c r="F332" s="799">
        <v>0.50694444444444442</v>
      </c>
      <c r="G332" s="799">
        <v>6.2499999999999995E-3</v>
      </c>
      <c r="H332" s="800">
        <v>0</v>
      </c>
      <c r="I332" s="800">
        <v>9</v>
      </c>
      <c r="J332" s="804">
        <v>9</v>
      </c>
      <c r="K332" s="805">
        <v>5</v>
      </c>
      <c r="L332" s="804">
        <v>45</v>
      </c>
      <c r="M332" s="798"/>
      <c r="N332" s="806" t="s">
        <v>777</v>
      </c>
      <c r="O332" s="801" t="s">
        <v>237</v>
      </c>
      <c r="P332" s="801" t="s">
        <v>222</v>
      </c>
      <c r="Q332" s="800" t="s">
        <v>449</v>
      </c>
      <c r="R332" s="798" t="s">
        <v>167</v>
      </c>
      <c r="S332" s="793" t="s">
        <v>460</v>
      </c>
      <c r="T332" s="793">
        <f t="shared" ref="T332:T395" si="42">MONTH(C332)</f>
        <v>6</v>
      </c>
      <c r="U332" s="793">
        <f t="shared" ref="U332:U395" si="43">YEAR(C332)</f>
        <v>2025</v>
      </c>
      <c r="V332" s="793">
        <f t="shared" ref="V332:V395" si="44">WEEKDAY(C332)</f>
        <v>2</v>
      </c>
      <c r="W332" s="802">
        <f>HLOOKUP(T332,'Feeder Count'!$B$1:$M$74,74,FALSE)</f>
        <v>49165</v>
      </c>
      <c r="X332" s="802">
        <f>VLOOKUP(ALL!B332,'Feeder Count'!$A$3:$M$73,(ALL!T332+1),FALSE)</f>
        <v>2902</v>
      </c>
      <c r="Y332" s="793">
        <f t="shared" ref="Y332:Y395" si="45">K332/X332</f>
        <v>1.7229496898690559E-3</v>
      </c>
      <c r="Z332" s="793">
        <f t="shared" ref="Z332:Z395" si="46">L332/X332</f>
        <v>1.5506547208821502E-2</v>
      </c>
      <c r="AA332" s="803">
        <f t="shared" ref="AA332:AA395" si="47">K332/W332</f>
        <v>1.0169836265636123E-4</v>
      </c>
      <c r="AB332" s="803">
        <f t="shared" ref="AB332:AB395" si="48">L332/W332</f>
        <v>9.1528526390725114E-4</v>
      </c>
    </row>
    <row r="333" spans="1:28" ht="31.5" x14ac:dyDescent="0.25">
      <c r="A333" s="800">
        <v>120053556</v>
      </c>
      <c r="B333" s="800" t="s">
        <v>380</v>
      </c>
      <c r="C333" s="795">
        <v>45810</v>
      </c>
      <c r="D333" s="795" t="s">
        <v>104</v>
      </c>
      <c r="E333" s="799">
        <v>0.50486111111111109</v>
      </c>
      <c r="F333" s="799">
        <v>0.71037037037037043</v>
      </c>
      <c r="G333" s="799">
        <v>0.20486111111111113</v>
      </c>
      <c r="H333" s="800">
        <v>4</v>
      </c>
      <c r="I333" s="800">
        <v>55</v>
      </c>
      <c r="J333" s="804">
        <v>295.93</v>
      </c>
      <c r="K333" s="805">
        <v>1</v>
      </c>
      <c r="L333" s="804">
        <v>91.2</v>
      </c>
      <c r="M333" s="798" t="s">
        <v>492</v>
      </c>
      <c r="N333" s="806" t="s">
        <v>778</v>
      </c>
      <c r="O333" s="801" t="s">
        <v>237</v>
      </c>
      <c r="P333" s="801" t="s">
        <v>222</v>
      </c>
      <c r="Q333" s="800" t="s">
        <v>449</v>
      </c>
      <c r="R333" s="798" t="s">
        <v>167</v>
      </c>
      <c r="S333" s="793" t="s">
        <v>460</v>
      </c>
      <c r="T333" s="793">
        <f t="shared" si="42"/>
        <v>6</v>
      </c>
      <c r="U333" s="793">
        <f t="shared" si="43"/>
        <v>2025</v>
      </c>
      <c r="V333" s="793">
        <f t="shared" si="44"/>
        <v>2</v>
      </c>
      <c r="W333" s="802">
        <f>HLOOKUP(T333,'Feeder Count'!$B$1:$M$74,74,FALSE)</f>
        <v>49165</v>
      </c>
      <c r="X333" s="802">
        <f>VLOOKUP(ALL!B333,'Feeder Count'!$A$3:$M$73,(ALL!T333+1),FALSE)</f>
        <v>1348</v>
      </c>
      <c r="Y333" s="793">
        <f t="shared" si="45"/>
        <v>7.4183976261127599E-4</v>
      </c>
      <c r="Z333" s="793">
        <f t="shared" si="46"/>
        <v>6.7655786350148364E-2</v>
      </c>
      <c r="AA333" s="803">
        <f t="shared" si="47"/>
        <v>2.0339672531272246E-5</v>
      </c>
      <c r="AB333" s="803">
        <f t="shared" si="48"/>
        <v>1.854978134852029E-3</v>
      </c>
    </row>
    <row r="334" spans="1:28" ht="31.5" x14ac:dyDescent="0.25">
      <c r="A334" s="800">
        <v>120053608</v>
      </c>
      <c r="B334" s="800" t="s">
        <v>406</v>
      </c>
      <c r="C334" s="795">
        <v>45811</v>
      </c>
      <c r="D334" s="795" t="s">
        <v>104</v>
      </c>
      <c r="E334" s="799">
        <v>0.48888888888888887</v>
      </c>
      <c r="F334" s="799">
        <v>0.66597222222222219</v>
      </c>
      <c r="G334" s="799">
        <v>0.17708333333333334</v>
      </c>
      <c r="H334" s="800">
        <v>4</v>
      </c>
      <c r="I334" s="800">
        <v>15</v>
      </c>
      <c r="J334" s="804">
        <v>255</v>
      </c>
      <c r="K334" s="805">
        <v>15</v>
      </c>
      <c r="L334" s="804">
        <v>3825</v>
      </c>
      <c r="M334" s="798"/>
      <c r="N334" s="806" t="s">
        <v>779</v>
      </c>
      <c r="O334" s="801" t="s">
        <v>238</v>
      </c>
      <c r="P334" s="801" t="s">
        <v>228</v>
      </c>
      <c r="Q334" s="800" t="s">
        <v>449</v>
      </c>
      <c r="R334" s="798" t="s">
        <v>136</v>
      </c>
      <c r="S334" s="793" t="s">
        <v>456</v>
      </c>
      <c r="T334" s="793">
        <f t="shared" si="42"/>
        <v>6</v>
      </c>
      <c r="U334" s="793">
        <f t="shared" si="43"/>
        <v>2025</v>
      </c>
      <c r="V334" s="793">
        <f t="shared" si="44"/>
        <v>3</v>
      </c>
      <c r="W334" s="802">
        <f>HLOOKUP(T334,'Feeder Count'!$B$1:$M$74,74,FALSE)</f>
        <v>49165</v>
      </c>
      <c r="X334" s="802">
        <f>VLOOKUP(ALL!B334,'Feeder Count'!$A$3:$M$73,(ALL!T334+1),FALSE)</f>
        <v>4066</v>
      </c>
      <c r="Y334" s="793">
        <f t="shared" si="45"/>
        <v>3.6891293654697493E-3</v>
      </c>
      <c r="Z334" s="793">
        <f t="shared" si="46"/>
        <v>0.94072798819478598</v>
      </c>
      <c r="AA334" s="803">
        <f t="shared" si="47"/>
        <v>3.050950879690837E-4</v>
      </c>
      <c r="AB334" s="803">
        <f t="shared" si="48"/>
        <v>7.7799247432116345E-2</v>
      </c>
    </row>
    <row r="335" spans="1:28" ht="63" x14ac:dyDescent="0.25">
      <c r="A335" s="800">
        <v>120053645</v>
      </c>
      <c r="B335" s="800" t="s">
        <v>394</v>
      </c>
      <c r="C335" s="795">
        <v>45811</v>
      </c>
      <c r="D335" s="795" t="s">
        <v>104</v>
      </c>
      <c r="E335" s="799">
        <v>0.7767708333333333</v>
      </c>
      <c r="F335" s="799">
        <v>0.37222222222222223</v>
      </c>
      <c r="G335" s="799">
        <v>0.59513888888888888</v>
      </c>
      <c r="H335" s="800">
        <v>14</v>
      </c>
      <c r="I335" s="800">
        <v>17</v>
      </c>
      <c r="J335" s="804">
        <v>857.47</v>
      </c>
      <c r="K335" s="805">
        <v>784</v>
      </c>
      <c r="L335" s="804">
        <v>113171.4</v>
      </c>
      <c r="M335" s="798" t="s">
        <v>780</v>
      </c>
      <c r="N335" s="806" t="s">
        <v>781</v>
      </c>
      <c r="O335" s="801" t="s">
        <v>237</v>
      </c>
      <c r="P335" s="801" t="s">
        <v>222</v>
      </c>
      <c r="Q335" s="800" t="s">
        <v>617</v>
      </c>
      <c r="R335" s="798" t="s">
        <v>167</v>
      </c>
      <c r="S335" s="793" t="s">
        <v>460</v>
      </c>
      <c r="T335" s="793">
        <f t="shared" si="42"/>
        <v>6</v>
      </c>
      <c r="U335" s="793">
        <f t="shared" si="43"/>
        <v>2025</v>
      </c>
      <c r="V335" s="793">
        <f t="shared" si="44"/>
        <v>3</v>
      </c>
      <c r="W335" s="802">
        <f>HLOOKUP(T335,'Feeder Count'!$B$1:$M$74,74,FALSE)</f>
        <v>49165</v>
      </c>
      <c r="X335" s="802">
        <f>VLOOKUP(ALL!B335,'Feeder Count'!$A$3:$M$73,(ALL!T335+1),FALSE)</f>
        <v>4479</v>
      </c>
      <c r="Y335" s="793">
        <f t="shared" si="45"/>
        <v>0.17503907122125476</v>
      </c>
      <c r="Z335" s="793">
        <f t="shared" si="46"/>
        <v>25.267113194909577</v>
      </c>
      <c r="AA335" s="803">
        <f t="shared" si="47"/>
        <v>1.5946303264517441E-2</v>
      </c>
      <c r="AB335" s="803">
        <f t="shared" si="48"/>
        <v>2.301869215905624</v>
      </c>
    </row>
    <row r="336" spans="1:28" ht="94.5" x14ac:dyDescent="0.25">
      <c r="A336" s="800">
        <v>120053662</v>
      </c>
      <c r="B336" s="800" t="s">
        <v>404</v>
      </c>
      <c r="C336" s="795">
        <v>45811</v>
      </c>
      <c r="D336" s="795" t="s">
        <v>104</v>
      </c>
      <c r="E336" s="799">
        <v>0.88446759259259267</v>
      </c>
      <c r="F336" s="799">
        <v>0.15208333333333332</v>
      </c>
      <c r="G336" s="799">
        <v>0.2673611111111111</v>
      </c>
      <c r="H336" s="800">
        <v>6</v>
      </c>
      <c r="I336" s="800">
        <v>25</v>
      </c>
      <c r="J336" s="804">
        <v>385.37</v>
      </c>
      <c r="K336" s="805">
        <v>12</v>
      </c>
      <c r="L336" s="804">
        <v>4263.6000000000004</v>
      </c>
      <c r="M336" s="798"/>
      <c r="N336" s="806" t="s">
        <v>782</v>
      </c>
      <c r="O336" s="801" t="s">
        <v>238</v>
      </c>
      <c r="P336" s="801" t="s">
        <v>228</v>
      </c>
      <c r="Q336" s="800" t="s">
        <v>449</v>
      </c>
      <c r="R336" s="798" t="s">
        <v>136</v>
      </c>
      <c r="S336" s="793" t="s">
        <v>456</v>
      </c>
      <c r="T336" s="793">
        <f t="shared" si="42"/>
        <v>6</v>
      </c>
      <c r="U336" s="793">
        <f t="shared" si="43"/>
        <v>2025</v>
      </c>
      <c r="V336" s="793">
        <f t="shared" si="44"/>
        <v>3</v>
      </c>
      <c r="W336" s="802">
        <f>HLOOKUP(T336,'Feeder Count'!$B$1:$M$74,74,FALSE)</f>
        <v>49165</v>
      </c>
      <c r="X336" s="802">
        <f>VLOOKUP(ALL!B336,'Feeder Count'!$A$3:$M$73,(ALL!T336+1),FALSE)</f>
        <v>3851</v>
      </c>
      <c r="Y336" s="793">
        <f t="shared" si="45"/>
        <v>3.1160737470786811E-3</v>
      </c>
      <c r="Z336" s="793">
        <f t="shared" si="46"/>
        <v>1.1071410023370554</v>
      </c>
      <c r="AA336" s="803">
        <f t="shared" si="47"/>
        <v>2.4407607037526695E-4</v>
      </c>
      <c r="AB336" s="803">
        <f t="shared" si="48"/>
        <v>8.6720227804332362E-2</v>
      </c>
    </row>
    <row r="337" spans="1:28" ht="31.5" x14ac:dyDescent="0.25">
      <c r="A337" s="800">
        <v>120053823</v>
      </c>
      <c r="B337" s="800" t="s">
        <v>385</v>
      </c>
      <c r="C337" s="795">
        <v>45812</v>
      </c>
      <c r="D337" s="795" t="s">
        <v>104</v>
      </c>
      <c r="E337" s="799">
        <v>0.52822916666666664</v>
      </c>
      <c r="F337" s="799">
        <v>0.6480555555555555</v>
      </c>
      <c r="G337" s="799">
        <v>0.11944444444444445</v>
      </c>
      <c r="H337" s="800">
        <v>2</v>
      </c>
      <c r="I337" s="800">
        <v>52</v>
      </c>
      <c r="J337" s="804">
        <v>172.55</v>
      </c>
      <c r="K337" s="805">
        <v>32</v>
      </c>
      <c r="L337" s="804">
        <v>5521.8</v>
      </c>
      <c r="M337" s="798" t="s">
        <v>457</v>
      </c>
      <c r="N337" s="806" t="s">
        <v>783</v>
      </c>
      <c r="O337" s="801" t="s">
        <v>238</v>
      </c>
      <c r="P337" s="801" t="s">
        <v>228</v>
      </c>
      <c r="Q337" s="800" t="s">
        <v>449</v>
      </c>
      <c r="R337" s="798" t="s">
        <v>136</v>
      </c>
      <c r="S337" s="793" t="s">
        <v>460</v>
      </c>
      <c r="T337" s="793">
        <f t="shared" si="42"/>
        <v>6</v>
      </c>
      <c r="U337" s="793">
        <f t="shared" si="43"/>
        <v>2025</v>
      </c>
      <c r="V337" s="793">
        <f t="shared" si="44"/>
        <v>4</v>
      </c>
      <c r="W337" s="802">
        <f>HLOOKUP(T337,'Feeder Count'!$B$1:$M$74,74,FALSE)</f>
        <v>49165</v>
      </c>
      <c r="X337" s="802">
        <f>VLOOKUP(ALL!B337,'Feeder Count'!$A$3:$M$73,(ALL!T337+1),FALSE)</f>
        <v>1214</v>
      </c>
      <c r="Y337" s="793">
        <f t="shared" si="45"/>
        <v>2.6359143327841845E-2</v>
      </c>
      <c r="Z337" s="793">
        <f t="shared" si="46"/>
        <v>4.5484349258649095</v>
      </c>
      <c r="AA337" s="803">
        <f t="shared" si="47"/>
        <v>6.5086952100071186E-4</v>
      </c>
      <c r="AB337" s="803">
        <f t="shared" si="48"/>
        <v>0.1123116037831791</v>
      </c>
    </row>
    <row r="338" spans="1:28" ht="31.5" x14ac:dyDescent="0.25">
      <c r="A338" s="800">
        <v>120053934</v>
      </c>
      <c r="B338" s="800" t="s">
        <v>396</v>
      </c>
      <c r="C338" s="795">
        <v>45813</v>
      </c>
      <c r="D338" s="795" t="s">
        <v>104</v>
      </c>
      <c r="E338" s="799">
        <v>0.63274305555555554</v>
      </c>
      <c r="F338" s="799">
        <v>0.6875</v>
      </c>
      <c r="G338" s="799">
        <v>5.4166666666666669E-2</v>
      </c>
      <c r="H338" s="800">
        <v>1</v>
      </c>
      <c r="I338" s="800">
        <v>18</v>
      </c>
      <c r="J338" s="804">
        <v>78.87</v>
      </c>
      <c r="K338" s="805">
        <v>25</v>
      </c>
      <c r="L338" s="804">
        <v>1971</v>
      </c>
      <c r="M338" s="798" t="s">
        <v>474</v>
      </c>
      <c r="N338" s="806" t="s">
        <v>784</v>
      </c>
      <c r="O338" s="801" t="s">
        <v>447</v>
      </c>
      <c r="P338" s="801" t="s">
        <v>227</v>
      </c>
      <c r="Q338" s="800" t="s">
        <v>449</v>
      </c>
      <c r="R338" s="798" t="s">
        <v>450</v>
      </c>
      <c r="S338" s="793" t="s">
        <v>460</v>
      </c>
      <c r="T338" s="793">
        <f t="shared" si="42"/>
        <v>6</v>
      </c>
      <c r="U338" s="793">
        <f t="shared" si="43"/>
        <v>2025</v>
      </c>
      <c r="V338" s="793">
        <f t="shared" si="44"/>
        <v>5</v>
      </c>
      <c r="W338" s="802">
        <f>HLOOKUP(T338,'Feeder Count'!$B$1:$M$74,74,FALSE)</f>
        <v>49165</v>
      </c>
      <c r="X338" s="802">
        <f>VLOOKUP(ALL!B338,'Feeder Count'!$A$3:$M$73,(ALL!T338+1),FALSE)</f>
        <v>1621</v>
      </c>
      <c r="Y338" s="793">
        <f t="shared" si="45"/>
        <v>1.5422578655151141E-2</v>
      </c>
      <c r="Z338" s="793">
        <f t="shared" si="46"/>
        <v>1.215916101172116</v>
      </c>
      <c r="AA338" s="803">
        <f t="shared" si="47"/>
        <v>5.0849181328180618E-4</v>
      </c>
      <c r="AB338" s="803">
        <f t="shared" si="48"/>
        <v>4.0089494559137601E-2</v>
      </c>
    </row>
    <row r="339" spans="1:28" ht="47.25" x14ac:dyDescent="0.25">
      <c r="A339" s="800">
        <v>120053944</v>
      </c>
      <c r="B339" s="800" t="s">
        <v>408</v>
      </c>
      <c r="C339" s="795">
        <v>45813</v>
      </c>
      <c r="D339" s="795" t="s">
        <v>104</v>
      </c>
      <c r="E339" s="799">
        <v>0.77013888888888893</v>
      </c>
      <c r="F339" s="799">
        <v>0.8125</v>
      </c>
      <c r="G339" s="799">
        <v>4.2361111111111106E-2</v>
      </c>
      <c r="H339" s="800">
        <v>1</v>
      </c>
      <c r="I339" s="800">
        <v>1</v>
      </c>
      <c r="J339" s="804">
        <v>61</v>
      </c>
      <c r="K339" s="805">
        <v>632</v>
      </c>
      <c r="L339" s="804">
        <v>38551.799999999901</v>
      </c>
      <c r="M339" s="798" t="s">
        <v>463</v>
      </c>
      <c r="N339" s="806" t="s">
        <v>785</v>
      </c>
      <c r="O339" s="801" t="s">
        <v>523</v>
      </c>
      <c r="P339" s="801" t="s">
        <v>524</v>
      </c>
      <c r="Q339" s="800" t="s">
        <v>449</v>
      </c>
      <c r="R339" s="798" t="s">
        <v>171</v>
      </c>
      <c r="S339" s="793" t="s">
        <v>456</v>
      </c>
      <c r="T339" s="793">
        <f t="shared" si="42"/>
        <v>6</v>
      </c>
      <c r="U339" s="793">
        <f t="shared" si="43"/>
        <v>2025</v>
      </c>
      <c r="V339" s="793">
        <f t="shared" si="44"/>
        <v>5</v>
      </c>
      <c r="W339" s="802">
        <f>HLOOKUP(T339,'Feeder Count'!$B$1:$M$74,74,FALSE)</f>
        <v>49165</v>
      </c>
      <c r="X339" s="802">
        <f>VLOOKUP(ALL!B339,'Feeder Count'!$A$3:$M$73,(ALL!T339+1),FALSE)</f>
        <v>641</v>
      </c>
      <c r="Y339" s="793">
        <f t="shared" si="45"/>
        <v>0.98595943837753508</v>
      </c>
      <c r="Z339" s="793">
        <f t="shared" si="46"/>
        <v>60.143213728548986</v>
      </c>
      <c r="AA339" s="803">
        <f t="shared" si="47"/>
        <v>1.2854673039764061E-2</v>
      </c>
      <c r="AB339" s="803">
        <f t="shared" si="48"/>
        <v>0.78413098749109933</v>
      </c>
    </row>
    <row r="340" spans="1:28" ht="31.5" x14ac:dyDescent="0.25">
      <c r="A340" s="800">
        <v>120053966</v>
      </c>
      <c r="B340" s="800" t="s">
        <v>370</v>
      </c>
      <c r="C340" s="795">
        <v>45813</v>
      </c>
      <c r="D340" s="795" t="s">
        <v>104</v>
      </c>
      <c r="E340" s="799">
        <v>0.9145833333333333</v>
      </c>
      <c r="F340" s="799">
        <v>0.95347222222222217</v>
      </c>
      <c r="G340" s="799">
        <v>3.888888888888889E-2</v>
      </c>
      <c r="H340" s="800">
        <v>0</v>
      </c>
      <c r="I340" s="800">
        <v>56</v>
      </c>
      <c r="J340" s="804">
        <v>56</v>
      </c>
      <c r="K340" s="805">
        <v>96</v>
      </c>
      <c r="L340" s="804">
        <v>5376</v>
      </c>
      <c r="M340" s="798" t="s">
        <v>611</v>
      </c>
      <c r="N340" s="806" t="s">
        <v>786</v>
      </c>
      <c r="O340" s="801" t="s">
        <v>523</v>
      </c>
      <c r="P340" s="801" t="s">
        <v>524</v>
      </c>
      <c r="Q340" s="800" t="s">
        <v>449</v>
      </c>
      <c r="R340" s="798" t="s">
        <v>171</v>
      </c>
      <c r="S340" s="793" t="s">
        <v>460</v>
      </c>
      <c r="T340" s="793">
        <f t="shared" si="42"/>
        <v>6</v>
      </c>
      <c r="U340" s="793">
        <f t="shared" si="43"/>
        <v>2025</v>
      </c>
      <c r="V340" s="793">
        <f t="shared" si="44"/>
        <v>5</v>
      </c>
      <c r="W340" s="802">
        <f>HLOOKUP(T340,'Feeder Count'!$B$1:$M$74,74,FALSE)</f>
        <v>49165</v>
      </c>
      <c r="X340" s="802">
        <f>VLOOKUP(ALL!B340,'Feeder Count'!$A$3:$M$73,(ALL!T340+1),FALSE)</f>
        <v>97</v>
      </c>
      <c r="Y340" s="793">
        <f t="shared" si="45"/>
        <v>0.98969072164948457</v>
      </c>
      <c r="Z340" s="793">
        <f t="shared" si="46"/>
        <v>55.422680412371136</v>
      </c>
      <c r="AA340" s="803">
        <f t="shared" si="47"/>
        <v>1.9526085630021356E-3</v>
      </c>
      <c r="AB340" s="803">
        <f t="shared" si="48"/>
        <v>0.1093460795281196</v>
      </c>
    </row>
    <row r="341" spans="1:28" ht="31.5" x14ac:dyDescent="0.25">
      <c r="A341" s="800">
        <v>120053969</v>
      </c>
      <c r="B341" s="800" t="s">
        <v>401</v>
      </c>
      <c r="C341" s="795">
        <v>45813</v>
      </c>
      <c r="D341" s="795" t="s">
        <v>104</v>
      </c>
      <c r="E341" s="799">
        <v>0.9145833333333333</v>
      </c>
      <c r="F341" s="799">
        <v>0.95347222222222217</v>
      </c>
      <c r="G341" s="799">
        <v>3.888888888888889E-2</v>
      </c>
      <c r="H341" s="800">
        <v>0</v>
      </c>
      <c r="I341" s="800">
        <v>56</v>
      </c>
      <c r="J341" s="804">
        <v>56</v>
      </c>
      <c r="K341" s="805">
        <v>55</v>
      </c>
      <c r="L341" s="804">
        <v>3079.7999999999902</v>
      </c>
      <c r="M341" s="798" t="s">
        <v>490</v>
      </c>
      <c r="N341" s="806" t="s">
        <v>786</v>
      </c>
      <c r="O341" s="801" t="s">
        <v>523</v>
      </c>
      <c r="P341" s="801" t="s">
        <v>524</v>
      </c>
      <c r="Q341" s="800" t="s">
        <v>449</v>
      </c>
      <c r="R341" s="798" t="s">
        <v>171</v>
      </c>
      <c r="S341" s="793" t="s">
        <v>460</v>
      </c>
      <c r="T341" s="793">
        <f t="shared" si="42"/>
        <v>6</v>
      </c>
      <c r="U341" s="793">
        <f t="shared" si="43"/>
        <v>2025</v>
      </c>
      <c r="V341" s="793">
        <f t="shared" si="44"/>
        <v>5</v>
      </c>
      <c r="W341" s="802">
        <f>HLOOKUP(T341,'Feeder Count'!$B$1:$M$74,74,FALSE)</f>
        <v>49165</v>
      </c>
      <c r="X341" s="802">
        <f>VLOOKUP(ALL!B341,'Feeder Count'!$A$3:$M$73,(ALL!T341+1),FALSE)</f>
        <v>58</v>
      </c>
      <c r="Y341" s="793">
        <f t="shared" si="45"/>
        <v>0.94827586206896552</v>
      </c>
      <c r="Z341" s="793">
        <f t="shared" si="46"/>
        <v>53.099999999999831</v>
      </c>
      <c r="AA341" s="803">
        <f t="shared" si="47"/>
        <v>1.1186819892199736E-3</v>
      </c>
      <c r="AB341" s="803">
        <f t="shared" si="48"/>
        <v>6.2642123461812069E-2</v>
      </c>
    </row>
    <row r="342" spans="1:28" ht="31.5" x14ac:dyDescent="0.25">
      <c r="A342" s="800">
        <v>120053976</v>
      </c>
      <c r="B342" s="800" t="s">
        <v>414</v>
      </c>
      <c r="C342" s="795">
        <v>45814</v>
      </c>
      <c r="D342" s="795" t="s">
        <v>104</v>
      </c>
      <c r="E342" s="799">
        <v>4.2361111111111106E-2</v>
      </c>
      <c r="F342" s="799">
        <v>0.15555555555555556</v>
      </c>
      <c r="G342" s="799">
        <v>0.11319444444444444</v>
      </c>
      <c r="H342" s="800">
        <v>2</v>
      </c>
      <c r="I342" s="800">
        <v>43</v>
      </c>
      <c r="J342" s="804">
        <v>163</v>
      </c>
      <c r="K342" s="805">
        <v>595</v>
      </c>
      <c r="L342" s="804">
        <v>96985.2</v>
      </c>
      <c r="M342" s="798" t="s">
        <v>454</v>
      </c>
      <c r="N342" s="806" t="s">
        <v>787</v>
      </c>
      <c r="O342" s="801" t="s">
        <v>238</v>
      </c>
      <c r="P342" s="801" t="s">
        <v>228</v>
      </c>
      <c r="Q342" s="800" t="s">
        <v>449</v>
      </c>
      <c r="R342" s="798" t="s">
        <v>136</v>
      </c>
      <c r="S342" s="793" t="s">
        <v>456</v>
      </c>
      <c r="T342" s="793">
        <f t="shared" si="42"/>
        <v>6</v>
      </c>
      <c r="U342" s="793">
        <f t="shared" si="43"/>
        <v>2025</v>
      </c>
      <c r="V342" s="793">
        <f t="shared" si="44"/>
        <v>6</v>
      </c>
      <c r="W342" s="802">
        <f>HLOOKUP(T342,'Feeder Count'!$B$1:$M$74,74,FALSE)</f>
        <v>49165</v>
      </c>
      <c r="X342" s="802">
        <f>VLOOKUP(ALL!B342,'Feeder Count'!$A$3:$M$73,(ALL!T342+1),FALSE)</f>
        <v>727</v>
      </c>
      <c r="Y342" s="793">
        <f t="shared" si="45"/>
        <v>0.81843191196698761</v>
      </c>
      <c r="Z342" s="793">
        <f t="shared" si="46"/>
        <v>133.40467675378267</v>
      </c>
      <c r="AA342" s="803">
        <f t="shared" si="47"/>
        <v>1.2102105156106987E-2</v>
      </c>
      <c r="AB342" s="803">
        <f t="shared" si="48"/>
        <v>1.9726472083799451</v>
      </c>
    </row>
    <row r="343" spans="1:28" ht="47.25" x14ac:dyDescent="0.25">
      <c r="A343" s="800">
        <v>120054056</v>
      </c>
      <c r="B343" s="800" t="s">
        <v>412</v>
      </c>
      <c r="C343" s="795">
        <v>45814</v>
      </c>
      <c r="D343" s="795" t="s">
        <v>104</v>
      </c>
      <c r="E343" s="799">
        <v>0.4850694444444445</v>
      </c>
      <c r="F343" s="799">
        <v>0.49440972222222218</v>
      </c>
      <c r="G343" s="799">
        <v>9.0277777777777787E-3</v>
      </c>
      <c r="H343" s="800">
        <v>0</v>
      </c>
      <c r="I343" s="800">
        <v>13</v>
      </c>
      <c r="J343" s="804">
        <v>13.43</v>
      </c>
      <c r="K343" s="805">
        <v>38</v>
      </c>
      <c r="L343" s="804">
        <v>510.599999999999</v>
      </c>
      <c r="M343" s="798"/>
      <c r="N343" s="806" t="s">
        <v>788</v>
      </c>
      <c r="O343" s="801" t="s">
        <v>237</v>
      </c>
      <c r="P343" s="801" t="s">
        <v>222</v>
      </c>
      <c r="Q343" s="800" t="s">
        <v>449</v>
      </c>
      <c r="R343" s="798" t="s">
        <v>167</v>
      </c>
      <c r="S343" s="793" t="s">
        <v>456</v>
      </c>
      <c r="T343" s="793">
        <f t="shared" si="42"/>
        <v>6</v>
      </c>
      <c r="U343" s="793">
        <f t="shared" si="43"/>
        <v>2025</v>
      </c>
      <c r="V343" s="793">
        <f t="shared" si="44"/>
        <v>6</v>
      </c>
      <c r="W343" s="802">
        <f>HLOOKUP(T343,'Feeder Count'!$B$1:$M$74,74,FALSE)</f>
        <v>49165</v>
      </c>
      <c r="X343" s="802">
        <f>VLOOKUP(ALL!B343,'Feeder Count'!$A$3:$M$73,(ALL!T343+1),FALSE)</f>
        <v>2530</v>
      </c>
      <c r="Y343" s="793">
        <f t="shared" si="45"/>
        <v>1.5019762845849802E-2</v>
      </c>
      <c r="Z343" s="793">
        <f t="shared" si="46"/>
        <v>0.20181818181818142</v>
      </c>
      <c r="AA343" s="803">
        <f t="shared" si="47"/>
        <v>7.7290755618834536E-4</v>
      </c>
      <c r="AB343" s="803">
        <f t="shared" si="48"/>
        <v>1.0385436794467589E-2</v>
      </c>
    </row>
    <row r="344" spans="1:28" ht="31.5" x14ac:dyDescent="0.25">
      <c r="A344" s="800">
        <v>231085189</v>
      </c>
      <c r="B344" s="800" t="s">
        <v>392</v>
      </c>
      <c r="C344" s="795">
        <v>45814</v>
      </c>
      <c r="D344" s="795" t="s">
        <v>104</v>
      </c>
      <c r="E344" s="799">
        <v>0.4861111111111111</v>
      </c>
      <c r="F344" s="799">
        <v>0.54861111111111105</v>
      </c>
      <c r="G344" s="799">
        <v>6.25E-2</v>
      </c>
      <c r="H344" s="800">
        <v>1</v>
      </c>
      <c r="I344" s="800">
        <v>30</v>
      </c>
      <c r="J344" s="804">
        <v>90</v>
      </c>
      <c r="K344" s="805">
        <v>96</v>
      </c>
      <c r="L344" s="804">
        <v>8640</v>
      </c>
      <c r="M344" s="798"/>
      <c r="N344" s="806" t="s">
        <v>789</v>
      </c>
      <c r="O344" s="801" t="s">
        <v>238</v>
      </c>
      <c r="P344" s="801" t="s">
        <v>228</v>
      </c>
      <c r="Q344" s="800" t="s">
        <v>449</v>
      </c>
      <c r="R344" s="798" t="s">
        <v>136</v>
      </c>
      <c r="S344" s="793" t="s">
        <v>460</v>
      </c>
      <c r="T344" s="793">
        <f t="shared" si="42"/>
        <v>6</v>
      </c>
      <c r="U344" s="793">
        <f t="shared" si="43"/>
        <v>2025</v>
      </c>
      <c r="V344" s="793">
        <f t="shared" si="44"/>
        <v>6</v>
      </c>
      <c r="W344" s="802">
        <f>HLOOKUP(T344,'Feeder Count'!$B$1:$M$74,74,FALSE)</f>
        <v>49165</v>
      </c>
      <c r="X344" s="802">
        <f>VLOOKUP(ALL!B344,'Feeder Count'!$A$3:$M$73,(ALL!T344+1),FALSE)</f>
        <v>888</v>
      </c>
      <c r="Y344" s="793">
        <f t="shared" si="45"/>
        <v>0.10810810810810811</v>
      </c>
      <c r="Z344" s="793">
        <f t="shared" si="46"/>
        <v>9.7297297297297298</v>
      </c>
      <c r="AA344" s="803">
        <f t="shared" si="47"/>
        <v>1.9526085630021356E-3</v>
      </c>
      <c r="AB344" s="803">
        <f t="shared" si="48"/>
        <v>0.17573477067019222</v>
      </c>
    </row>
    <row r="345" spans="1:28" ht="31.5" x14ac:dyDescent="0.25">
      <c r="A345" s="800">
        <v>120054165</v>
      </c>
      <c r="B345" s="800" t="s">
        <v>394</v>
      </c>
      <c r="C345" s="795">
        <v>45815</v>
      </c>
      <c r="D345" s="795" t="s">
        <v>104</v>
      </c>
      <c r="E345" s="799">
        <v>0.46319444444444446</v>
      </c>
      <c r="F345" s="799">
        <v>0.77361111111111114</v>
      </c>
      <c r="G345" s="799">
        <v>0.31041666666666667</v>
      </c>
      <c r="H345" s="800">
        <v>7</v>
      </c>
      <c r="I345" s="800">
        <v>27</v>
      </c>
      <c r="J345" s="804">
        <v>447</v>
      </c>
      <c r="K345" s="805">
        <v>6</v>
      </c>
      <c r="L345" s="804">
        <v>2682</v>
      </c>
      <c r="M345" s="798" t="s">
        <v>474</v>
      </c>
      <c r="N345" s="806" t="s">
        <v>790</v>
      </c>
      <c r="O345" s="801" t="s">
        <v>237</v>
      </c>
      <c r="P345" s="801" t="s">
        <v>222</v>
      </c>
      <c r="Q345" s="800" t="s">
        <v>449</v>
      </c>
      <c r="R345" s="798" t="s">
        <v>167</v>
      </c>
      <c r="S345" s="793" t="s">
        <v>460</v>
      </c>
      <c r="T345" s="793">
        <f t="shared" si="42"/>
        <v>6</v>
      </c>
      <c r="U345" s="793">
        <f t="shared" si="43"/>
        <v>2025</v>
      </c>
      <c r="V345" s="793">
        <f t="shared" si="44"/>
        <v>7</v>
      </c>
      <c r="W345" s="802">
        <f>HLOOKUP(T345,'Feeder Count'!$B$1:$M$74,74,FALSE)</f>
        <v>49165</v>
      </c>
      <c r="X345" s="802">
        <f>VLOOKUP(ALL!B345,'Feeder Count'!$A$3:$M$73,(ALL!T345+1),FALSE)</f>
        <v>4479</v>
      </c>
      <c r="Y345" s="793">
        <f t="shared" si="45"/>
        <v>1.3395847287340924E-3</v>
      </c>
      <c r="Z345" s="793">
        <f t="shared" si="46"/>
        <v>0.59879437374413935</v>
      </c>
      <c r="AA345" s="803">
        <f t="shared" si="47"/>
        <v>1.2203803518763347E-4</v>
      </c>
      <c r="AB345" s="803">
        <f t="shared" si="48"/>
        <v>5.4551001728872166E-2</v>
      </c>
    </row>
    <row r="346" spans="1:28" ht="31.5" x14ac:dyDescent="0.25">
      <c r="A346" s="800">
        <v>120054499</v>
      </c>
      <c r="B346" s="800" t="s">
        <v>385</v>
      </c>
      <c r="C346" s="795">
        <v>45817</v>
      </c>
      <c r="D346" s="795" t="s">
        <v>104</v>
      </c>
      <c r="E346" s="799">
        <v>0.45833333333333331</v>
      </c>
      <c r="F346" s="799">
        <v>0.55555555555555558</v>
      </c>
      <c r="G346" s="799">
        <v>9.7222222222222224E-2</v>
      </c>
      <c r="H346" s="800">
        <v>2</v>
      </c>
      <c r="I346" s="800">
        <v>20</v>
      </c>
      <c r="J346" s="804">
        <v>140</v>
      </c>
      <c r="K346" s="805">
        <v>11</v>
      </c>
      <c r="L346" s="804">
        <v>1540.2</v>
      </c>
      <c r="M346" s="798"/>
      <c r="N346" s="806" t="s">
        <v>791</v>
      </c>
      <c r="O346" s="801" t="s">
        <v>238</v>
      </c>
      <c r="P346" s="801" t="s">
        <v>228</v>
      </c>
      <c r="Q346" s="800" t="s">
        <v>449</v>
      </c>
      <c r="R346" s="798" t="s">
        <v>136</v>
      </c>
      <c r="S346" s="793" t="s">
        <v>460</v>
      </c>
      <c r="T346" s="793">
        <f t="shared" si="42"/>
        <v>6</v>
      </c>
      <c r="U346" s="793">
        <f t="shared" si="43"/>
        <v>2025</v>
      </c>
      <c r="V346" s="793">
        <f t="shared" si="44"/>
        <v>2</v>
      </c>
      <c r="W346" s="802">
        <f>HLOOKUP(T346,'Feeder Count'!$B$1:$M$74,74,FALSE)</f>
        <v>49165</v>
      </c>
      <c r="X346" s="802">
        <f>VLOOKUP(ALL!B346,'Feeder Count'!$A$3:$M$73,(ALL!T346+1),FALSE)</f>
        <v>1214</v>
      </c>
      <c r="Y346" s="793">
        <f t="shared" si="45"/>
        <v>9.0609555189456337E-3</v>
      </c>
      <c r="Z346" s="793">
        <f t="shared" si="46"/>
        <v>1.2686985172981879</v>
      </c>
      <c r="AA346" s="803">
        <f t="shared" si="47"/>
        <v>2.2373639784399471E-4</v>
      </c>
      <c r="AB346" s="803">
        <f t="shared" si="48"/>
        <v>3.1327163632665515E-2</v>
      </c>
    </row>
    <row r="347" spans="1:28" ht="31.5" x14ac:dyDescent="0.25">
      <c r="A347" s="800">
        <v>231085484</v>
      </c>
      <c r="B347" s="800" t="s">
        <v>406</v>
      </c>
      <c r="C347" s="795">
        <v>45817</v>
      </c>
      <c r="D347" s="795" t="s">
        <v>104</v>
      </c>
      <c r="E347" s="799">
        <v>0.48888888888888887</v>
      </c>
      <c r="F347" s="799">
        <v>0.55208333333333337</v>
      </c>
      <c r="G347" s="799">
        <v>6.3194444444444442E-2</v>
      </c>
      <c r="H347" s="800">
        <v>1</v>
      </c>
      <c r="I347" s="800">
        <v>31</v>
      </c>
      <c r="J347" s="804">
        <v>91</v>
      </c>
      <c r="K347" s="805">
        <v>3</v>
      </c>
      <c r="L347" s="804">
        <v>273</v>
      </c>
      <c r="M347" s="798"/>
      <c r="N347" s="806" t="s">
        <v>792</v>
      </c>
      <c r="O347" s="801" t="s">
        <v>238</v>
      </c>
      <c r="P347" s="801" t="s">
        <v>228</v>
      </c>
      <c r="Q347" s="800" t="s">
        <v>449</v>
      </c>
      <c r="R347" s="798" t="s">
        <v>136</v>
      </c>
      <c r="S347" s="793" t="s">
        <v>456</v>
      </c>
      <c r="T347" s="793">
        <f t="shared" si="42"/>
        <v>6</v>
      </c>
      <c r="U347" s="793">
        <f t="shared" si="43"/>
        <v>2025</v>
      </c>
      <c r="V347" s="793">
        <f t="shared" si="44"/>
        <v>2</v>
      </c>
      <c r="W347" s="802">
        <f>HLOOKUP(T347,'Feeder Count'!$B$1:$M$74,74,FALSE)</f>
        <v>49165</v>
      </c>
      <c r="X347" s="802">
        <f>VLOOKUP(ALL!B347,'Feeder Count'!$A$3:$M$73,(ALL!T347+1),FALSE)</f>
        <v>4066</v>
      </c>
      <c r="Y347" s="793">
        <f t="shared" si="45"/>
        <v>7.3782587309394979E-4</v>
      </c>
      <c r="Z347" s="793">
        <f t="shared" si="46"/>
        <v>6.7142154451549432E-2</v>
      </c>
      <c r="AA347" s="803">
        <f t="shared" si="47"/>
        <v>6.1019017593816737E-5</v>
      </c>
      <c r="AB347" s="803">
        <f t="shared" si="48"/>
        <v>5.5527306010373237E-3</v>
      </c>
    </row>
    <row r="348" spans="1:28" ht="47.25" x14ac:dyDescent="0.25">
      <c r="A348" s="800">
        <v>120054579</v>
      </c>
      <c r="B348" s="800" t="s">
        <v>408</v>
      </c>
      <c r="C348" s="795">
        <v>45817</v>
      </c>
      <c r="D348" s="795" t="s">
        <v>104</v>
      </c>
      <c r="E348" s="799">
        <v>0.95277777777777783</v>
      </c>
      <c r="F348" s="799">
        <v>4.0972222222222222E-2</v>
      </c>
      <c r="G348" s="799">
        <v>8.819444444444445E-2</v>
      </c>
      <c r="H348" s="800">
        <v>2</v>
      </c>
      <c r="I348" s="800">
        <v>7</v>
      </c>
      <c r="J348" s="804">
        <v>127</v>
      </c>
      <c r="K348" s="805">
        <v>633</v>
      </c>
      <c r="L348" s="804">
        <v>80391</v>
      </c>
      <c r="M348" s="798" t="s">
        <v>463</v>
      </c>
      <c r="N348" s="806" t="s">
        <v>793</v>
      </c>
      <c r="O348" s="801" t="s">
        <v>523</v>
      </c>
      <c r="P348" s="801" t="s">
        <v>524</v>
      </c>
      <c r="Q348" s="800" t="s">
        <v>449</v>
      </c>
      <c r="R348" s="798" t="s">
        <v>171</v>
      </c>
      <c r="S348" s="793" t="s">
        <v>456</v>
      </c>
      <c r="T348" s="793">
        <f t="shared" si="42"/>
        <v>6</v>
      </c>
      <c r="U348" s="793">
        <f t="shared" si="43"/>
        <v>2025</v>
      </c>
      <c r="V348" s="793">
        <f t="shared" si="44"/>
        <v>2</v>
      </c>
      <c r="W348" s="802">
        <f>HLOOKUP(T348,'Feeder Count'!$B$1:$M$74,74,FALSE)</f>
        <v>49165</v>
      </c>
      <c r="X348" s="802">
        <f>VLOOKUP(ALL!B348,'Feeder Count'!$A$3:$M$73,(ALL!T348+1),FALSE)</f>
        <v>641</v>
      </c>
      <c r="Y348" s="793">
        <f t="shared" si="45"/>
        <v>0.98751950078003126</v>
      </c>
      <c r="Z348" s="793">
        <f t="shared" si="46"/>
        <v>125.41497659906396</v>
      </c>
      <c r="AA348" s="803">
        <f t="shared" si="47"/>
        <v>1.2875012712295332E-2</v>
      </c>
      <c r="AB348" s="803">
        <f t="shared" si="48"/>
        <v>1.6351266144615071</v>
      </c>
    </row>
    <row r="349" spans="1:28" ht="31.5" x14ac:dyDescent="0.25">
      <c r="A349" s="800">
        <v>231085731</v>
      </c>
      <c r="B349" s="800" t="s">
        <v>373</v>
      </c>
      <c r="C349" s="795">
        <v>45818</v>
      </c>
      <c r="D349" s="795" t="s">
        <v>104</v>
      </c>
      <c r="E349" s="799">
        <v>0.57013888888888886</v>
      </c>
      <c r="F349" s="799">
        <v>0.61458333333333337</v>
      </c>
      <c r="G349" s="799">
        <v>4.4444444444444446E-2</v>
      </c>
      <c r="H349" s="800">
        <v>1</v>
      </c>
      <c r="I349" s="800">
        <v>4</v>
      </c>
      <c r="J349" s="804">
        <v>64</v>
      </c>
      <c r="K349" s="805">
        <v>10</v>
      </c>
      <c r="L349" s="804">
        <v>640.20000000000005</v>
      </c>
      <c r="M349" s="798"/>
      <c r="N349" s="806" t="s">
        <v>794</v>
      </c>
      <c r="O349" s="801" t="s">
        <v>238</v>
      </c>
      <c r="P349" s="801" t="s">
        <v>228</v>
      </c>
      <c r="Q349" s="800" t="s">
        <v>449</v>
      </c>
      <c r="R349" s="798" t="s">
        <v>136</v>
      </c>
      <c r="S349" s="793" t="s">
        <v>460</v>
      </c>
      <c r="T349" s="793">
        <f t="shared" si="42"/>
        <v>6</v>
      </c>
      <c r="U349" s="793">
        <f t="shared" si="43"/>
        <v>2025</v>
      </c>
      <c r="V349" s="793">
        <f t="shared" si="44"/>
        <v>3</v>
      </c>
      <c r="W349" s="802">
        <f>HLOOKUP(T349,'Feeder Count'!$B$1:$M$74,74,FALSE)</f>
        <v>49165</v>
      </c>
      <c r="X349" s="802">
        <f>VLOOKUP(ALL!B349,'Feeder Count'!$A$3:$M$73,(ALL!T349+1),FALSE)</f>
        <v>1234</v>
      </c>
      <c r="Y349" s="793">
        <f t="shared" si="45"/>
        <v>8.1037277147487843E-3</v>
      </c>
      <c r="Z349" s="793">
        <f t="shared" si="46"/>
        <v>0.51880064829821726</v>
      </c>
      <c r="AA349" s="803">
        <f t="shared" si="47"/>
        <v>2.0339672531272246E-4</v>
      </c>
      <c r="AB349" s="803">
        <f t="shared" si="48"/>
        <v>1.3021458354520492E-2</v>
      </c>
    </row>
    <row r="350" spans="1:28" ht="31.5" x14ac:dyDescent="0.25">
      <c r="A350" s="800">
        <v>231085795</v>
      </c>
      <c r="B350" s="800" t="s">
        <v>374</v>
      </c>
      <c r="C350" s="795">
        <v>45818</v>
      </c>
      <c r="D350" s="795" t="s">
        <v>104</v>
      </c>
      <c r="E350" s="799">
        <v>0.68402777777777779</v>
      </c>
      <c r="F350" s="799">
        <v>0.69097222222222221</v>
      </c>
      <c r="G350" s="799">
        <v>6.9444444444444441E-3</v>
      </c>
      <c r="H350" s="800">
        <v>0</v>
      </c>
      <c r="I350" s="800">
        <v>10</v>
      </c>
      <c r="J350" s="804">
        <v>10</v>
      </c>
      <c r="K350" s="805">
        <v>1</v>
      </c>
      <c r="L350" s="804">
        <v>10.199999999999999</v>
      </c>
      <c r="M350" s="798"/>
      <c r="N350" s="806" t="s">
        <v>795</v>
      </c>
      <c r="O350" s="801" t="s">
        <v>238</v>
      </c>
      <c r="P350" s="801" t="s">
        <v>228</v>
      </c>
      <c r="Q350" s="800" t="s">
        <v>449</v>
      </c>
      <c r="R350" s="798" t="s">
        <v>136</v>
      </c>
      <c r="S350" s="793" t="s">
        <v>460</v>
      </c>
      <c r="T350" s="793">
        <f t="shared" si="42"/>
        <v>6</v>
      </c>
      <c r="U350" s="793">
        <f t="shared" si="43"/>
        <v>2025</v>
      </c>
      <c r="V350" s="793">
        <f t="shared" si="44"/>
        <v>3</v>
      </c>
      <c r="W350" s="802">
        <f>HLOOKUP(T350,'Feeder Count'!$B$1:$M$74,74,FALSE)</f>
        <v>49165</v>
      </c>
      <c r="X350" s="802">
        <f>VLOOKUP(ALL!B350,'Feeder Count'!$A$3:$M$73,(ALL!T350+1),FALSE)</f>
        <v>56</v>
      </c>
      <c r="Y350" s="793">
        <f t="shared" si="45"/>
        <v>1.7857142857142856E-2</v>
      </c>
      <c r="Z350" s="793">
        <f t="shared" si="46"/>
        <v>0.18214285714285713</v>
      </c>
      <c r="AA350" s="803">
        <f t="shared" si="47"/>
        <v>2.0339672531272246E-5</v>
      </c>
      <c r="AB350" s="803">
        <f t="shared" si="48"/>
        <v>2.0746465981897691E-4</v>
      </c>
    </row>
    <row r="351" spans="1:28" ht="47.25" x14ac:dyDescent="0.25">
      <c r="A351" s="800">
        <v>120054673</v>
      </c>
      <c r="B351" s="800" t="s">
        <v>388</v>
      </c>
      <c r="C351" s="795">
        <v>45818</v>
      </c>
      <c r="D351" s="795" t="s">
        <v>104</v>
      </c>
      <c r="E351" s="799">
        <v>0.89907407407407414</v>
      </c>
      <c r="F351" s="799">
        <v>0.91111111111111109</v>
      </c>
      <c r="G351" s="799">
        <v>1.1805555555555555E-2</v>
      </c>
      <c r="H351" s="800">
        <v>0</v>
      </c>
      <c r="I351" s="800">
        <v>17</v>
      </c>
      <c r="J351" s="804">
        <v>17.350000000000001</v>
      </c>
      <c r="K351" s="805">
        <v>3</v>
      </c>
      <c r="L351" s="804">
        <v>52.2</v>
      </c>
      <c r="M351" s="798" t="s">
        <v>796</v>
      </c>
      <c r="N351" s="806" t="s">
        <v>797</v>
      </c>
      <c r="O351" s="801" t="s">
        <v>523</v>
      </c>
      <c r="P351" s="801" t="s">
        <v>524</v>
      </c>
      <c r="Q351" s="800" t="s">
        <v>449</v>
      </c>
      <c r="R351" s="798" t="s">
        <v>171</v>
      </c>
      <c r="S351" s="793" t="s">
        <v>460</v>
      </c>
      <c r="T351" s="793">
        <f t="shared" si="42"/>
        <v>6</v>
      </c>
      <c r="U351" s="793">
        <f t="shared" si="43"/>
        <v>2025</v>
      </c>
      <c r="V351" s="793">
        <f t="shared" si="44"/>
        <v>3</v>
      </c>
      <c r="W351" s="802">
        <f>HLOOKUP(T351,'Feeder Count'!$B$1:$M$74,74,FALSE)</f>
        <v>49165</v>
      </c>
      <c r="X351" s="802">
        <f>VLOOKUP(ALL!B351,'Feeder Count'!$A$3:$M$73,(ALL!T351+1),FALSE)</f>
        <v>3</v>
      </c>
      <c r="Y351" s="793">
        <f t="shared" si="45"/>
        <v>1</v>
      </c>
      <c r="Z351" s="793">
        <f t="shared" si="46"/>
        <v>17.400000000000002</v>
      </c>
      <c r="AA351" s="803">
        <f t="shared" si="47"/>
        <v>6.1019017593816737E-5</v>
      </c>
      <c r="AB351" s="803">
        <f t="shared" si="48"/>
        <v>1.0617309061324114E-3</v>
      </c>
    </row>
    <row r="352" spans="1:28" ht="31.5" x14ac:dyDescent="0.25">
      <c r="A352" s="800">
        <v>231085854</v>
      </c>
      <c r="B352" s="800" t="s">
        <v>395</v>
      </c>
      <c r="C352" s="795">
        <v>45819</v>
      </c>
      <c r="D352" s="795" t="s">
        <v>104</v>
      </c>
      <c r="E352" s="799">
        <v>0.45833333333333331</v>
      </c>
      <c r="F352" s="799">
        <v>0.6381944444444444</v>
      </c>
      <c r="G352" s="799">
        <v>0.17986111111111111</v>
      </c>
      <c r="H352" s="800">
        <v>4</v>
      </c>
      <c r="I352" s="800">
        <v>19</v>
      </c>
      <c r="J352" s="804">
        <v>259</v>
      </c>
      <c r="K352" s="805">
        <v>225</v>
      </c>
      <c r="L352" s="804">
        <v>58275</v>
      </c>
      <c r="M352" s="798" t="s">
        <v>474</v>
      </c>
      <c r="N352" s="806" t="s">
        <v>798</v>
      </c>
      <c r="O352" s="801" t="s">
        <v>238</v>
      </c>
      <c r="P352" s="801" t="s">
        <v>228</v>
      </c>
      <c r="Q352" s="800" t="s">
        <v>449</v>
      </c>
      <c r="R352" s="798" t="s">
        <v>136</v>
      </c>
      <c r="S352" s="793" t="s">
        <v>460</v>
      </c>
      <c r="T352" s="793">
        <f t="shared" si="42"/>
        <v>6</v>
      </c>
      <c r="U352" s="793">
        <f t="shared" si="43"/>
        <v>2025</v>
      </c>
      <c r="V352" s="793">
        <f t="shared" si="44"/>
        <v>4</v>
      </c>
      <c r="W352" s="802">
        <f>HLOOKUP(T352,'Feeder Count'!$B$1:$M$74,74,FALSE)</f>
        <v>49165</v>
      </c>
      <c r="X352" s="802">
        <f>VLOOKUP(ALL!B352,'Feeder Count'!$A$3:$M$73,(ALL!T352+1),FALSE)</f>
        <v>3188</v>
      </c>
      <c r="Y352" s="793">
        <f t="shared" si="45"/>
        <v>7.0577164366373901E-2</v>
      </c>
      <c r="Z352" s="793">
        <f t="shared" si="46"/>
        <v>18.279485570890841</v>
      </c>
      <c r="AA352" s="803">
        <f t="shared" si="47"/>
        <v>4.5764263195362557E-3</v>
      </c>
      <c r="AB352" s="803">
        <f t="shared" si="48"/>
        <v>1.1852944167598902</v>
      </c>
    </row>
    <row r="353" spans="1:28" ht="31.5" x14ac:dyDescent="0.25">
      <c r="A353" s="800">
        <v>231085950</v>
      </c>
      <c r="B353" s="800" t="s">
        <v>404</v>
      </c>
      <c r="C353" s="795">
        <v>45820</v>
      </c>
      <c r="D353" s="795" t="s">
        <v>104</v>
      </c>
      <c r="E353" s="799">
        <v>6.805555555555555E-2</v>
      </c>
      <c r="F353" s="799">
        <v>0.125</v>
      </c>
      <c r="G353" s="799">
        <v>5.6944444444444443E-2</v>
      </c>
      <c r="H353" s="800">
        <v>1</v>
      </c>
      <c r="I353" s="800">
        <v>22</v>
      </c>
      <c r="J353" s="804">
        <v>82</v>
      </c>
      <c r="K353" s="805">
        <v>2</v>
      </c>
      <c r="L353" s="804">
        <v>163.80000000000001</v>
      </c>
      <c r="M353" s="798"/>
      <c r="N353" s="806" t="s">
        <v>799</v>
      </c>
      <c r="O353" s="801" t="s">
        <v>238</v>
      </c>
      <c r="P353" s="801" t="s">
        <v>228</v>
      </c>
      <c r="Q353" s="800" t="s">
        <v>449</v>
      </c>
      <c r="R353" s="798" t="s">
        <v>136</v>
      </c>
      <c r="S353" s="793" t="s">
        <v>456</v>
      </c>
      <c r="T353" s="793">
        <f t="shared" si="42"/>
        <v>6</v>
      </c>
      <c r="U353" s="793">
        <f t="shared" si="43"/>
        <v>2025</v>
      </c>
      <c r="V353" s="793">
        <f t="shared" si="44"/>
        <v>5</v>
      </c>
      <c r="W353" s="802">
        <f>HLOOKUP(T353,'Feeder Count'!$B$1:$M$74,74,FALSE)</f>
        <v>49165</v>
      </c>
      <c r="X353" s="802">
        <f>VLOOKUP(ALL!B353,'Feeder Count'!$A$3:$M$73,(ALL!T353+1),FALSE)</f>
        <v>3851</v>
      </c>
      <c r="Y353" s="793">
        <f t="shared" si="45"/>
        <v>5.1934562451311347E-4</v>
      </c>
      <c r="Z353" s="793">
        <f t="shared" si="46"/>
        <v>4.2534406647624E-2</v>
      </c>
      <c r="AA353" s="803">
        <f t="shared" si="47"/>
        <v>4.0679345062544491E-5</v>
      </c>
      <c r="AB353" s="803">
        <f t="shared" si="48"/>
        <v>3.3316383606223944E-3</v>
      </c>
    </row>
    <row r="354" spans="1:28" ht="31.5" x14ac:dyDescent="0.25">
      <c r="A354" s="800">
        <v>120054941</v>
      </c>
      <c r="B354" s="800" t="s">
        <v>389</v>
      </c>
      <c r="C354" s="795">
        <v>45821</v>
      </c>
      <c r="D354" s="795" t="s">
        <v>104</v>
      </c>
      <c r="E354" s="799">
        <v>0.48947916666666669</v>
      </c>
      <c r="F354" s="799">
        <v>0.61461805555555549</v>
      </c>
      <c r="G354" s="799">
        <v>0.125</v>
      </c>
      <c r="H354" s="800">
        <v>3</v>
      </c>
      <c r="I354" s="800">
        <v>0</v>
      </c>
      <c r="J354" s="804">
        <v>180.2</v>
      </c>
      <c r="K354" s="805">
        <v>96</v>
      </c>
      <c r="L354" s="804">
        <v>17299.2</v>
      </c>
      <c r="M354" s="798"/>
      <c r="N354" s="806" t="s">
        <v>800</v>
      </c>
      <c r="O354" s="801" t="s">
        <v>238</v>
      </c>
      <c r="P354" s="801" t="s">
        <v>228</v>
      </c>
      <c r="Q354" s="800" t="s">
        <v>449</v>
      </c>
      <c r="R354" s="798" t="s">
        <v>136</v>
      </c>
      <c r="S354" s="793" t="s">
        <v>460</v>
      </c>
      <c r="T354" s="793">
        <f t="shared" si="42"/>
        <v>6</v>
      </c>
      <c r="U354" s="793">
        <f t="shared" si="43"/>
        <v>2025</v>
      </c>
      <c r="V354" s="793">
        <f t="shared" si="44"/>
        <v>6</v>
      </c>
      <c r="W354" s="802">
        <f>HLOOKUP(T354,'Feeder Count'!$B$1:$M$74,74,FALSE)</f>
        <v>49165</v>
      </c>
      <c r="X354" s="802">
        <f>VLOOKUP(ALL!B354,'Feeder Count'!$A$3:$M$73,(ALL!T354+1),FALSE)</f>
        <v>743</v>
      </c>
      <c r="Y354" s="793">
        <f t="shared" si="45"/>
        <v>0.12920592193808883</v>
      </c>
      <c r="Z354" s="793">
        <f t="shared" si="46"/>
        <v>23.282907133243608</v>
      </c>
      <c r="AA354" s="803">
        <f t="shared" si="47"/>
        <v>1.9526085630021356E-3</v>
      </c>
      <c r="AB354" s="803">
        <f t="shared" si="48"/>
        <v>0.35186006305298484</v>
      </c>
    </row>
    <row r="355" spans="1:28" ht="63" x14ac:dyDescent="0.25">
      <c r="A355" s="800">
        <v>120055062</v>
      </c>
      <c r="B355" s="800" t="s">
        <v>392</v>
      </c>
      <c r="C355" s="795">
        <v>45823</v>
      </c>
      <c r="D355" s="795" t="s">
        <v>104</v>
      </c>
      <c r="E355" s="799">
        <v>0.48125000000000001</v>
      </c>
      <c r="F355" s="799">
        <v>0.60555555555555551</v>
      </c>
      <c r="G355" s="799">
        <v>0.12430555555555556</v>
      </c>
      <c r="H355" s="800">
        <v>2</v>
      </c>
      <c r="I355" s="800">
        <v>59</v>
      </c>
      <c r="J355" s="804">
        <v>179</v>
      </c>
      <c r="K355" s="805">
        <v>158</v>
      </c>
      <c r="L355" s="804">
        <v>28282.2</v>
      </c>
      <c r="M355" s="798" t="s">
        <v>477</v>
      </c>
      <c r="N355" s="806" t="s">
        <v>801</v>
      </c>
      <c r="O355" s="801" t="s">
        <v>235</v>
      </c>
      <c r="P355" s="801" t="s">
        <v>220</v>
      </c>
      <c r="Q355" s="800" t="s">
        <v>449</v>
      </c>
      <c r="R355" s="798" t="s">
        <v>167</v>
      </c>
      <c r="S355" s="793" t="s">
        <v>460</v>
      </c>
      <c r="T355" s="793">
        <f t="shared" si="42"/>
        <v>6</v>
      </c>
      <c r="U355" s="793">
        <f t="shared" si="43"/>
        <v>2025</v>
      </c>
      <c r="V355" s="793">
        <f t="shared" si="44"/>
        <v>1</v>
      </c>
      <c r="W355" s="802">
        <f>HLOOKUP(T355,'Feeder Count'!$B$1:$M$74,74,FALSE)</f>
        <v>49165</v>
      </c>
      <c r="X355" s="802">
        <f>VLOOKUP(ALL!B355,'Feeder Count'!$A$3:$M$73,(ALL!T355+1),FALSE)</f>
        <v>888</v>
      </c>
      <c r="Y355" s="793">
        <f t="shared" si="45"/>
        <v>0.17792792792792791</v>
      </c>
      <c r="Z355" s="793">
        <f t="shared" si="46"/>
        <v>31.849324324324325</v>
      </c>
      <c r="AA355" s="803">
        <f t="shared" si="47"/>
        <v>3.2136682599410151E-3</v>
      </c>
      <c r="AB355" s="803">
        <f t="shared" si="48"/>
        <v>0.57525068646394795</v>
      </c>
    </row>
    <row r="356" spans="1:28" ht="47.25" x14ac:dyDescent="0.25">
      <c r="A356" s="800">
        <v>120055088</v>
      </c>
      <c r="B356" s="800" t="s">
        <v>406</v>
      </c>
      <c r="C356" s="795">
        <v>45823</v>
      </c>
      <c r="D356" s="795" t="s">
        <v>104</v>
      </c>
      <c r="E356" s="799">
        <v>0.89207175925925919</v>
      </c>
      <c r="F356" s="799">
        <v>0.92152777777777783</v>
      </c>
      <c r="G356" s="799">
        <v>2.9166666666666664E-2</v>
      </c>
      <c r="H356" s="800">
        <v>0</v>
      </c>
      <c r="I356" s="800">
        <v>42</v>
      </c>
      <c r="J356" s="804">
        <v>42.42</v>
      </c>
      <c r="K356" s="805">
        <v>23</v>
      </c>
      <c r="L356" s="804">
        <v>975.6</v>
      </c>
      <c r="M356" s="798" t="s">
        <v>453</v>
      </c>
      <c r="N356" s="806" t="s">
        <v>802</v>
      </c>
      <c r="O356" s="801" t="s">
        <v>235</v>
      </c>
      <c r="P356" s="801" t="s">
        <v>459</v>
      </c>
      <c r="Q356" s="800" t="s">
        <v>449</v>
      </c>
      <c r="R356" s="798" t="s">
        <v>167</v>
      </c>
      <c r="S356" s="793" t="s">
        <v>456</v>
      </c>
      <c r="T356" s="793">
        <f t="shared" si="42"/>
        <v>6</v>
      </c>
      <c r="U356" s="793">
        <f t="shared" si="43"/>
        <v>2025</v>
      </c>
      <c r="V356" s="793">
        <f t="shared" si="44"/>
        <v>1</v>
      </c>
      <c r="W356" s="802">
        <f>HLOOKUP(T356,'Feeder Count'!$B$1:$M$74,74,FALSE)</f>
        <v>49165</v>
      </c>
      <c r="X356" s="802">
        <f>VLOOKUP(ALL!B356,'Feeder Count'!$A$3:$M$73,(ALL!T356+1),FALSE)</f>
        <v>4066</v>
      </c>
      <c r="Y356" s="793">
        <f t="shared" si="45"/>
        <v>5.6566650270536154E-3</v>
      </c>
      <c r="Z356" s="793">
        <f t="shared" si="46"/>
        <v>0.23994097393015248</v>
      </c>
      <c r="AA356" s="803">
        <f t="shared" si="47"/>
        <v>4.6781246821926166E-4</v>
      </c>
      <c r="AB356" s="803">
        <f t="shared" si="48"/>
        <v>1.9843384521509203E-2</v>
      </c>
    </row>
    <row r="357" spans="1:28" ht="31.5" x14ac:dyDescent="0.25">
      <c r="A357" s="800">
        <v>231086422</v>
      </c>
      <c r="B357" s="800" t="s">
        <v>398</v>
      </c>
      <c r="C357" s="795">
        <v>45824</v>
      </c>
      <c r="D357" s="795" t="s">
        <v>104</v>
      </c>
      <c r="E357" s="799">
        <v>0.64930555555555558</v>
      </c>
      <c r="F357" s="799">
        <v>0.66041666666666665</v>
      </c>
      <c r="G357" s="799">
        <v>1.1111111111111112E-2</v>
      </c>
      <c r="H357" s="800">
        <v>0</v>
      </c>
      <c r="I357" s="800">
        <v>16</v>
      </c>
      <c r="J357" s="804">
        <v>16</v>
      </c>
      <c r="K357" s="805">
        <v>4</v>
      </c>
      <c r="L357" s="804">
        <v>64.2</v>
      </c>
      <c r="M357" s="798"/>
      <c r="N357" s="806" t="s">
        <v>803</v>
      </c>
      <c r="O357" s="801" t="s">
        <v>237</v>
      </c>
      <c r="P357" s="801" t="s">
        <v>233</v>
      </c>
      <c r="Q357" s="800" t="s">
        <v>449</v>
      </c>
      <c r="R357" s="798" t="s">
        <v>167</v>
      </c>
      <c r="S357" s="793" t="s">
        <v>460</v>
      </c>
      <c r="T357" s="793">
        <f t="shared" si="42"/>
        <v>6</v>
      </c>
      <c r="U357" s="793">
        <f t="shared" si="43"/>
        <v>2025</v>
      </c>
      <c r="V357" s="793">
        <f t="shared" si="44"/>
        <v>2</v>
      </c>
      <c r="W357" s="802">
        <f>HLOOKUP(T357,'Feeder Count'!$B$1:$M$74,74,FALSE)</f>
        <v>49165</v>
      </c>
      <c r="X357" s="802">
        <f>VLOOKUP(ALL!B357,'Feeder Count'!$A$3:$M$73,(ALL!T357+1),FALSE)</f>
        <v>151</v>
      </c>
      <c r="Y357" s="793">
        <f t="shared" si="45"/>
        <v>2.6490066225165563E-2</v>
      </c>
      <c r="Z357" s="793">
        <f t="shared" si="46"/>
        <v>0.42516556291390728</v>
      </c>
      <c r="AA357" s="803">
        <f t="shared" si="47"/>
        <v>8.1358690125088982E-5</v>
      </c>
      <c r="AB357" s="803">
        <f t="shared" si="48"/>
        <v>1.3058069765076784E-3</v>
      </c>
    </row>
    <row r="358" spans="1:28" ht="31.5" x14ac:dyDescent="0.25">
      <c r="A358" s="800">
        <v>120055186</v>
      </c>
      <c r="B358" s="800" t="s">
        <v>413</v>
      </c>
      <c r="C358" s="795">
        <v>45825</v>
      </c>
      <c r="D358" s="795" t="s">
        <v>104</v>
      </c>
      <c r="E358" s="799">
        <v>0.46666666666666662</v>
      </c>
      <c r="F358" s="799">
        <v>0.70921296296296299</v>
      </c>
      <c r="G358" s="799">
        <v>0.24236111111111111</v>
      </c>
      <c r="H358" s="800">
        <v>5</v>
      </c>
      <c r="I358" s="800">
        <v>49</v>
      </c>
      <c r="J358" s="804">
        <v>349.27</v>
      </c>
      <c r="K358" s="805">
        <v>1</v>
      </c>
      <c r="L358" s="804">
        <v>349.2</v>
      </c>
      <c r="M358" s="798"/>
      <c r="N358" s="806" t="s">
        <v>804</v>
      </c>
      <c r="O358" s="801" t="s">
        <v>238</v>
      </c>
      <c r="P358" s="801" t="s">
        <v>228</v>
      </c>
      <c r="Q358" s="800" t="s">
        <v>449</v>
      </c>
      <c r="R358" s="798" t="s">
        <v>136</v>
      </c>
      <c r="S358" s="793" t="s">
        <v>456</v>
      </c>
      <c r="T358" s="793">
        <f t="shared" si="42"/>
        <v>6</v>
      </c>
      <c r="U358" s="793">
        <f t="shared" si="43"/>
        <v>2025</v>
      </c>
      <c r="V358" s="793">
        <f t="shared" si="44"/>
        <v>3</v>
      </c>
      <c r="W358" s="802">
        <f>HLOOKUP(T358,'Feeder Count'!$B$1:$M$74,74,FALSE)</f>
        <v>49165</v>
      </c>
      <c r="X358" s="802">
        <f>VLOOKUP(ALL!B358,'Feeder Count'!$A$3:$M$73,(ALL!T358+1),FALSE)</f>
        <v>2316</v>
      </c>
      <c r="Y358" s="793">
        <f t="shared" si="45"/>
        <v>4.3177892918825559E-4</v>
      </c>
      <c r="Z358" s="793">
        <f t="shared" si="46"/>
        <v>0.15077720207253886</v>
      </c>
      <c r="AA358" s="803">
        <f t="shared" si="47"/>
        <v>2.0339672531272246E-5</v>
      </c>
      <c r="AB358" s="803">
        <f t="shared" si="48"/>
        <v>7.1026136479202685E-3</v>
      </c>
    </row>
    <row r="359" spans="1:28" ht="31.5" x14ac:dyDescent="0.25">
      <c r="A359" s="800">
        <v>120055392</v>
      </c>
      <c r="B359" s="800" t="s">
        <v>384</v>
      </c>
      <c r="C359" s="795">
        <v>45826</v>
      </c>
      <c r="D359" s="795" t="s">
        <v>104</v>
      </c>
      <c r="E359" s="799">
        <v>0.4826388888888889</v>
      </c>
      <c r="F359" s="799">
        <v>0.72763888888888895</v>
      </c>
      <c r="G359" s="799">
        <v>0.24444444444444446</v>
      </c>
      <c r="H359" s="800">
        <v>5</v>
      </c>
      <c r="I359" s="800">
        <v>52</v>
      </c>
      <c r="J359" s="804">
        <v>352.78</v>
      </c>
      <c r="K359" s="805">
        <v>201</v>
      </c>
      <c r="L359" s="804">
        <v>70842</v>
      </c>
      <c r="M359" s="798" t="s">
        <v>457</v>
      </c>
      <c r="N359" s="806" t="s">
        <v>805</v>
      </c>
      <c r="O359" s="801" t="s">
        <v>238</v>
      </c>
      <c r="P359" s="801" t="s">
        <v>228</v>
      </c>
      <c r="Q359" s="800" t="s">
        <v>449</v>
      </c>
      <c r="R359" s="798" t="s">
        <v>136</v>
      </c>
      <c r="S359" s="793" t="s">
        <v>460</v>
      </c>
      <c r="T359" s="793">
        <f t="shared" si="42"/>
        <v>6</v>
      </c>
      <c r="U359" s="793">
        <f t="shared" si="43"/>
        <v>2025</v>
      </c>
      <c r="V359" s="793">
        <f t="shared" si="44"/>
        <v>4</v>
      </c>
      <c r="W359" s="802">
        <f>HLOOKUP(T359,'Feeder Count'!$B$1:$M$74,74,FALSE)</f>
        <v>49165</v>
      </c>
      <c r="X359" s="802">
        <f>VLOOKUP(ALL!B359,'Feeder Count'!$A$3:$M$73,(ALL!T359+1),FALSE)</f>
        <v>748</v>
      </c>
      <c r="Y359" s="793">
        <f t="shared" si="45"/>
        <v>0.26871657754010697</v>
      </c>
      <c r="Z359" s="793">
        <f t="shared" si="46"/>
        <v>94.708556149732615</v>
      </c>
      <c r="AA359" s="803">
        <f t="shared" si="47"/>
        <v>4.0882741787857217E-3</v>
      </c>
      <c r="AB359" s="803">
        <f t="shared" si="48"/>
        <v>1.4409030814603885</v>
      </c>
    </row>
    <row r="360" spans="1:28" ht="31.5" x14ac:dyDescent="0.25">
      <c r="A360" s="800">
        <v>231086902</v>
      </c>
      <c r="B360" s="800" t="s">
        <v>414</v>
      </c>
      <c r="C360" s="795">
        <v>45827</v>
      </c>
      <c r="D360" s="795" t="s">
        <v>104</v>
      </c>
      <c r="E360" s="799">
        <v>4.9444444444444437E-2</v>
      </c>
      <c r="F360" s="799">
        <v>0.16666666666666666</v>
      </c>
      <c r="G360" s="799">
        <v>0.11666666666666665</v>
      </c>
      <c r="H360" s="800">
        <v>2</v>
      </c>
      <c r="I360" s="800">
        <v>48</v>
      </c>
      <c r="J360" s="804">
        <v>168.82</v>
      </c>
      <c r="K360" s="805">
        <v>8</v>
      </c>
      <c r="L360" s="804">
        <v>1350.6</v>
      </c>
      <c r="M360" s="798" t="s">
        <v>454</v>
      </c>
      <c r="N360" s="806" t="s">
        <v>806</v>
      </c>
      <c r="O360" s="801" t="s">
        <v>238</v>
      </c>
      <c r="P360" s="801" t="s">
        <v>228</v>
      </c>
      <c r="Q360" s="800" t="s">
        <v>449</v>
      </c>
      <c r="R360" s="798" t="s">
        <v>136</v>
      </c>
      <c r="S360" s="793" t="s">
        <v>456</v>
      </c>
      <c r="T360" s="793">
        <f t="shared" si="42"/>
        <v>6</v>
      </c>
      <c r="U360" s="793">
        <f t="shared" si="43"/>
        <v>2025</v>
      </c>
      <c r="V360" s="793">
        <f t="shared" si="44"/>
        <v>5</v>
      </c>
      <c r="W360" s="802">
        <f>HLOOKUP(T360,'Feeder Count'!$B$1:$M$74,74,FALSE)</f>
        <v>49165</v>
      </c>
      <c r="X360" s="802">
        <f>VLOOKUP(ALL!B360,'Feeder Count'!$A$3:$M$73,(ALL!T360+1),FALSE)</f>
        <v>727</v>
      </c>
      <c r="Y360" s="793">
        <f t="shared" si="45"/>
        <v>1.1004126547455296E-2</v>
      </c>
      <c r="Z360" s="793">
        <f t="shared" si="46"/>
        <v>1.8577716643741402</v>
      </c>
      <c r="AA360" s="803">
        <f t="shared" si="47"/>
        <v>1.6271738025017796E-4</v>
      </c>
      <c r="AB360" s="803">
        <f t="shared" si="48"/>
        <v>2.7470761720736293E-2</v>
      </c>
    </row>
    <row r="361" spans="1:28" ht="31.5" x14ac:dyDescent="0.25">
      <c r="A361" s="800">
        <v>120055466</v>
      </c>
      <c r="B361" s="800" t="s">
        <v>385</v>
      </c>
      <c r="C361" s="795">
        <v>45827</v>
      </c>
      <c r="D361" s="795" t="s">
        <v>104</v>
      </c>
      <c r="E361" s="799">
        <v>0.47465277777777781</v>
      </c>
      <c r="F361" s="799">
        <v>0.71831018518518519</v>
      </c>
      <c r="G361" s="799">
        <v>0.24305555555555555</v>
      </c>
      <c r="H361" s="800">
        <v>5</v>
      </c>
      <c r="I361" s="800">
        <v>50</v>
      </c>
      <c r="J361" s="804">
        <v>350.85</v>
      </c>
      <c r="K361" s="805">
        <v>24</v>
      </c>
      <c r="L361" s="804">
        <v>8420.4</v>
      </c>
      <c r="M361" s="798"/>
      <c r="N361" s="806" t="s">
        <v>807</v>
      </c>
      <c r="O361" s="801" t="s">
        <v>238</v>
      </c>
      <c r="P361" s="801" t="s">
        <v>228</v>
      </c>
      <c r="Q361" s="800" t="s">
        <v>449</v>
      </c>
      <c r="R361" s="798" t="s">
        <v>136</v>
      </c>
      <c r="S361" s="793" t="s">
        <v>460</v>
      </c>
      <c r="T361" s="793">
        <f t="shared" si="42"/>
        <v>6</v>
      </c>
      <c r="U361" s="793">
        <f t="shared" si="43"/>
        <v>2025</v>
      </c>
      <c r="V361" s="793">
        <f t="shared" si="44"/>
        <v>5</v>
      </c>
      <c r="W361" s="802">
        <f>HLOOKUP(T361,'Feeder Count'!$B$1:$M$74,74,FALSE)</f>
        <v>49165</v>
      </c>
      <c r="X361" s="802">
        <f>VLOOKUP(ALL!B361,'Feeder Count'!$A$3:$M$73,(ALL!T361+1),FALSE)</f>
        <v>1214</v>
      </c>
      <c r="Y361" s="793">
        <f t="shared" si="45"/>
        <v>1.9769357495881382E-2</v>
      </c>
      <c r="Z361" s="793">
        <f t="shared" si="46"/>
        <v>6.9360790774299836</v>
      </c>
      <c r="AA361" s="803">
        <f t="shared" si="47"/>
        <v>4.8815214075053389E-4</v>
      </c>
      <c r="AB361" s="803">
        <f t="shared" si="48"/>
        <v>0.17126817858232482</v>
      </c>
    </row>
    <row r="362" spans="1:28" ht="31.5" x14ac:dyDescent="0.25">
      <c r="A362" s="800">
        <v>120055467</v>
      </c>
      <c r="B362" s="800" t="s">
        <v>412</v>
      </c>
      <c r="C362" s="795">
        <v>45827</v>
      </c>
      <c r="D362" s="795" t="s">
        <v>104</v>
      </c>
      <c r="E362" s="799">
        <v>0.49438657407407405</v>
      </c>
      <c r="F362" s="799">
        <v>0.68504629629629632</v>
      </c>
      <c r="G362" s="799">
        <v>0.19027777777777777</v>
      </c>
      <c r="H362" s="800">
        <v>4</v>
      </c>
      <c r="I362" s="800">
        <v>34</v>
      </c>
      <c r="J362" s="804">
        <v>274.52999999999997</v>
      </c>
      <c r="K362" s="805">
        <v>82</v>
      </c>
      <c r="L362" s="804">
        <v>22512</v>
      </c>
      <c r="M362" s="798"/>
      <c r="N362" s="806" t="s">
        <v>808</v>
      </c>
      <c r="O362" s="801" t="s">
        <v>238</v>
      </c>
      <c r="P362" s="801" t="s">
        <v>228</v>
      </c>
      <c r="Q362" s="800" t="s">
        <v>449</v>
      </c>
      <c r="R362" s="798" t="s">
        <v>136</v>
      </c>
      <c r="S362" s="793" t="s">
        <v>456</v>
      </c>
      <c r="T362" s="793">
        <f t="shared" si="42"/>
        <v>6</v>
      </c>
      <c r="U362" s="793">
        <f t="shared" si="43"/>
        <v>2025</v>
      </c>
      <c r="V362" s="793">
        <f t="shared" si="44"/>
        <v>5</v>
      </c>
      <c r="W362" s="802">
        <f>HLOOKUP(T362,'Feeder Count'!$B$1:$M$74,74,FALSE)</f>
        <v>49165</v>
      </c>
      <c r="X362" s="802">
        <f>VLOOKUP(ALL!B362,'Feeder Count'!$A$3:$M$73,(ALL!T362+1),FALSE)</f>
        <v>2530</v>
      </c>
      <c r="Y362" s="793">
        <f t="shared" si="45"/>
        <v>3.241106719367589E-2</v>
      </c>
      <c r="Z362" s="793">
        <f t="shared" si="46"/>
        <v>8.8980237154150199</v>
      </c>
      <c r="AA362" s="803">
        <f t="shared" si="47"/>
        <v>1.6678531475643242E-3</v>
      </c>
      <c r="AB362" s="803">
        <f t="shared" si="48"/>
        <v>0.45788670802400083</v>
      </c>
    </row>
    <row r="363" spans="1:28" ht="47.25" x14ac:dyDescent="0.25">
      <c r="A363" s="800">
        <v>120055576</v>
      </c>
      <c r="B363" s="800" t="s">
        <v>407</v>
      </c>
      <c r="C363" s="795">
        <v>45828</v>
      </c>
      <c r="D363" s="795" t="s">
        <v>104</v>
      </c>
      <c r="E363" s="799">
        <v>0.55694444444444446</v>
      </c>
      <c r="F363" s="799">
        <v>0.58333333333333337</v>
      </c>
      <c r="G363" s="799">
        <v>2.6388888888888889E-2</v>
      </c>
      <c r="H363" s="800">
        <v>0</v>
      </c>
      <c r="I363" s="800">
        <v>38</v>
      </c>
      <c r="J363" s="804">
        <v>38</v>
      </c>
      <c r="K363" s="805">
        <v>5</v>
      </c>
      <c r="L363" s="804">
        <v>190.2</v>
      </c>
      <c r="M363" s="798" t="s">
        <v>453</v>
      </c>
      <c r="N363" s="806" t="s">
        <v>809</v>
      </c>
      <c r="O363" s="801" t="s">
        <v>235</v>
      </c>
      <c r="P363" s="801" t="s">
        <v>459</v>
      </c>
      <c r="Q363" s="800" t="s">
        <v>449</v>
      </c>
      <c r="R363" s="798" t="s">
        <v>167</v>
      </c>
      <c r="S363" s="793" t="s">
        <v>456</v>
      </c>
      <c r="T363" s="793">
        <f t="shared" si="42"/>
        <v>6</v>
      </c>
      <c r="U363" s="793">
        <f t="shared" si="43"/>
        <v>2025</v>
      </c>
      <c r="V363" s="793">
        <f t="shared" si="44"/>
        <v>6</v>
      </c>
      <c r="W363" s="802">
        <f>HLOOKUP(T363,'Feeder Count'!$B$1:$M$74,74,FALSE)</f>
        <v>49165</v>
      </c>
      <c r="X363" s="802">
        <f>VLOOKUP(ALL!B363,'Feeder Count'!$A$3:$M$73,(ALL!T363+1),FALSE)</f>
        <v>3852</v>
      </c>
      <c r="Y363" s="793">
        <f t="shared" si="45"/>
        <v>1.2980269989615785E-3</v>
      </c>
      <c r="Z363" s="793">
        <f t="shared" si="46"/>
        <v>4.9376947040498442E-2</v>
      </c>
      <c r="AA363" s="803">
        <f t="shared" si="47"/>
        <v>1.0169836265636123E-4</v>
      </c>
      <c r="AB363" s="803">
        <f t="shared" si="48"/>
        <v>3.868605715447981E-3</v>
      </c>
    </row>
    <row r="364" spans="1:28" ht="31.5" x14ac:dyDescent="0.25">
      <c r="A364" s="800">
        <v>120055622</v>
      </c>
      <c r="B364" s="800" t="s">
        <v>394</v>
      </c>
      <c r="C364" s="795">
        <v>45828</v>
      </c>
      <c r="D364" s="795" t="s">
        <v>104</v>
      </c>
      <c r="E364" s="799">
        <v>0.90142361111111102</v>
      </c>
      <c r="F364" s="799">
        <v>0.24116898148148147</v>
      </c>
      <c r="G364" s="799">
        <v>0.33958333333333335</v>
      </c>
      <c r="H364" s="800">
        <v>8</v>
      </c>
      <c r="I364" s="800">
        <v>9</v>
      </c>
      <c r="J364" s="804">
        <v>489.25</v>
      </c>
      <c r="K364" s="805">
        <v>1</v>
      </c>
      <c r="L364" s="804">
        <v>489</v>
      </c>
      <c r="M364" s="798" t="s">
        <v>810</v>
      </c>
      <c r="N364" s="806" t="s">
        <v>811</v>
      </c>
      <c r="O364" s="801" t="s">
        <v>237</v>
      </c>
      <c r="P364" s="801" t="s">
        <v>233</v>
      </c>
      <c r="Q364" s="800" t="s">
        <v>449</v>
      </c>
      <c r="R364" s="798" t="s">
        <v>167</v>
      </c>
      <c r="S364" s="793" t="s">
        <v>460</v>
      </c>
      <c r="T364" s="793">
        <f t="shared" si="42"/>
        <v>6</v>
      </c>
      <c r="U364" s="793">
        <f t="shared" si="43"/>
        <v>2025</v>
      </c>
      <c r="V364" s="793">
        <f t="shared" si="44"/>
        <v>6</v>
      </c>
      <c r="W364" s="802">
        <f>HLOOKUP(T364,'Feeder Count'!$B$1:$M$74,74,FALSE)</f>
        <v>49165</v>
      </c>
      <c r="X364" s="802">
        <f>VLOOKUP(ALL!B364,'Feeder Count'!$A$3:$M$73,(ALL!T364+1),FALSE)</f>
        <v>4479</v>
      </c>
      <c r="Y364" s="793">
        <f t="shared" si="45"/>
        <v>2.2326412145568208E-4</v>
      </c>
      <c r="Z364" s="793">
        <f t="shared" si="46"/>
        <v>0.10917615539182854</v>
      </c>
      <c r="AA364" s="803">
        <f t="shared" si="47"/>
        <v>2.0339672531272246E-5</v>
      </c>
      <c r="AB364" s="803">
        <f t="shared" si="48"/>
        <v>9.946099867792128E-3</v>
      </c>
    </row>
    <row r="365" spans="1:28" ht="31.5" x14ac:dyDescent="0.25">
      <c r="A365" s="800">
        <v>120055709</v>
      </c>
      <c r="B365" s="800" t="s">
        <v>380</v>
      </c>
      <c r="C365" s="795">
        <v>45830</v>
      </c>
      <c r="D365" s="795" t="s">
        <v>104</v>
      </c>
      <c r="E365" s="799">
        <v>0.80248842592592595</v>
      </c>
      <c r="F365" s="799">
        <v>6.2499999999999995E-3</v>
      </c>
      <c r="G365" s="799">
        <v>0.20347222222222219</v>
      </c>
      <c r="H365" s="800">
        <v>4</v>
      </c>
      <c r="I365" s="800">
        <v>53</v>
      </c>
      <c r="J365" s="804">
        <v>293.43</v>
      </c>
      <c r="K365" s="805">
        <v>1</v>
      </c>
      <c r="L365" s="804">
        <v>293.39999999999998</v>
      </c>
      <c r="M365" s="798" t="s">
        <v>492</v>
      </c>
      <c r="N365" s="806" t="s">
        <v>812</v>
      </c>
      <c r="O365" s="801" t="s">
        <v>237</v>
      </c>
      <c r="P365" s="801" t="s">
        <v>222</v>
      </c>
      <c r="Q365" s="800" t="s">
        <v>449</v>
      </c>
      <c r="R365" s="798" t="s">
        <v>167</v>
      </c>
      <c r="S365" s="793" t="s">
        <v>460</v>
      </c>
      <c r="T365" s="793">
        <f t="shared" si="42"/>
        <v>6</v>
      </c>
      <c r="U365" s="793">
        <f t="shared" si="43"/>
        <v>2025</v>
      </c>
      <c r="V365" s="793">
        <f t="shared" si="44"/>
        <v>1</v>
      </c>
      <c r="W365" s="802">
        <f>HLOOKUP(T365,'Feeder Count'!$B$1:$M$74,74,FALSE)</f>
        <v>49165</v>
      </c>
      <c r="X365" s="802">
        <f>VLOOKUP(ALL!B365,'Feeder Count'!$A$3:$M$73,(ALL!T365+1),FALSE)</f>
        <v>1348</v>
      </c>
      <c r="Y365" s="793">
        <f t="shared" si="45"/>
        <v>7.4183976261127599E-4</v>
      </c>
      <c r="Z365" s="793">
        <f t="shared" si="46"/>
        <v>0.21765578635014834</v>
      </c>
      <c r="AA365" s="803">
        <f t="shared" si="47"/>
        <v>2.0339672531272246E-5</v>
      </c>
      <c r="AB365" s="803">
        <f t="shared" si="48"/>
        <v>5.9676599206752766E-3</v>
      </c>
    </row>
    <row r="366" spans="1:28" ht="47.25" x14ac:dyDescent="0.25">
      <c r="A366" s="800">
        <v>120055719</v>
      </c>
      <c r="B366" s="800" t="s">
        <v>404</v>
      </c>
      <c r="C366" s="795">
        <v>45831</v>
      </c>
      <c r="D366" s="795" t="s">
        <v>104</v>
      </c>
      <c r="E366" s="799">
        <v>0.4728472222222222</v>
      </c>
      <c r="F366" s="799">
        <v>0.5552083333333333</v>
      </c>
      <c r="G366" s="799">
        <v>8.1944444444444445E-2</v>
      </c>
      <c r="H366" s="800">
        <v>1</v>
      </c>
      <c r="I366" s="800">
        <v>58</v>
      </c>
      <c r="J366" s="804">
        <v>118.58</v>
      </c>
      <c r="K366" s="805">
        <v>41</v>
      </c>
      <c r="L366" s="804">
        <v>4861.8</v>
      </c>
      <c r="M366" s="798" t="s">
        <v>453</v>
      </c>
      <c r="N366" s="806" t="s">
        <v>813</v>
      </c>
      <c r="O366" s="801" t="s">
        <v>237</v>
      </c>
      <c r="P366" s="801" t="s">
        <v>222</v>
      </c>
      <c r="Q366" s="800" t="s">
        <v>449</v>
      </c>
      <c r="R366" s="798" t="s">
        <v>167</v>
      </c>
      <c r="S366" s="793" t="s">
        <v>456</v>
      </c>
      <c r="T366" s="793">
        <f t="shared" si="42"/>
        <v>6</v>
      </c>
      <c r="U366" s="793">
        <f t="shared" si="43"/>
        <v>2025</v>
      </c>
      <c r="V366" s="793">
        <f t="shared" si="44"/>
        <v>2</v>
      </c>
      <c r="W366" s="802">
        <f>HLOOKUP(T366,'Feeder Count'!$B$1:$M$74,74,FALSE)</f>
        <v>49165</v>
      </c>
      <c r="X366" s="802">
        <f>VLOOKUP(ALL!B366,'Feeder Count'!$A$3:$M$73,(ALL!T366+1),FALSE)</f>
        <v>3851</v>
      </c>
      <c r="Y366" s="793">
        <f t="shared" si="45"/>
        <v>1.0646585302518826E-2</v>
      </c>
      <c r="Z366" s="793">
        <f t="shared" si="46"/>
        <v>1.2624772786289276</v>
      </c>
      <c r="AA366" s="803">
        <f t="shared" si="47"/>
        <v>8.3392657378216211E-4</v>
      </c>
      <c r="AB366" s="803">
        <f t="shared" si="48"/>
        <v>9.8887419912539409E-2</v>
      </c>
    </row>
    <row r="367" spans="1:28" ht="31.5" x14ac:dyDescent="0.25">
      <c r="A367" s="800">
        <v>231087482</v>
      </c>
      <c r="B367" s="800" t="s">
        <v>399</v>
      </c>
      <c r="C367" s="795">
        <v>45831</v>
      </c>
      <c r="D367" s="795" t="s">
        <v>104</v>
      </c>
      <c r="E367" s="799">
        <v>0.59097222222222223</v>
      </c>
      <c r="F367" s="799">
        <v>0.79077546296296297</v>
      </c>
      <c r="G367" s="799">
        <v>0.19930555555555554</v>
      </c>
      <c r="H367" s="800">
        <v>4</v>
      </c>
      <c r="I367" s="800">
        <v>47</v>
      </c>
      <c r="J367" s="804">
        <v>287.7</v>
      </c>
      <c r="K367" s="805">
        <v>8</v>
      </c>
      <c r="L367" s="804">
        <v>2301.6</v>
      </c>
      <c r="M367" s="798"/>
      <c r="N367" s="806" t="s">
        <v>814</v>
      </c>
      <c r="O367" s="801" t="s">
        <v>238</v>
      </c>
      <c r="P367" s="801" t="s">
        <v>228</v>
      </c>
      <c r="Q367" s="800" t="s">
        <v>449</v>
      </c>
      <c r="R367" s="798" t="s">
        <v>136</v>
      </c>
      <c r="S367" s="793" t="s">
        <v>460</v>
      </c>
      <c r="T367" s="793">
        <f t="shared" si="42"/>
        <v>6</v>
      </c>
      <c r="U367" s="793">
        <f t="shared" si="43"/>
        <v>2025</v>
      </c>
      <c r="V367" s="793">
        <f t="shared" si="44"/>
        <v>2</v>
      </c>
      <c r="W367" s="802">
        <f>HLOOKUP(T367,'Feeder Count'!$B$1:$M$74,74,FALSE)</f>
        <v>49165</v>
      </c>
      <c r="X367" s="802">
        <f>VLOOKUP(ALL!B367,'Feeder Count'!$A$3:$M$73,(ALL!T367+1),FALSE)</f>
        <v>1837</v>
      </c>
      <c r="Y367" s="793">
        <f t="shared" si="45"/>
        <v>4.3549265106151338E-3</v>
      </c>
      <c r="Z367" s="793">
        <f t="shared" si="46"/>
        <v>1.2529123571039738</v>
      </c>
      <c r="AA367" s="803">
        <f t="shared" si="47"/>
        <v>1.6271738025017796E-4</v>
      </c>
      <c r="AB367" s="803">
        <f t="shared" si="48"/>
        <v>4.68137902979762E-2</v>
      </c>
    </row>
    <row r="368" spans="1:28" ht="31.5" x14ac:dyDescent="0.25">
      <c r="A368" s="800">
        <v>120055831</v>
      </c>
      <c r="B368" s="800" t="s">
        <v>385</v>
      </c>
      <c r="C368" s="795">
        <v>45832</v>
      </c>
      <c r="D368" s="795" t="s">
        <v>104</v>
      </c>
      <c r="E368" s="799">
        <v>4.1666666666666664E-2</v>
      </c>
      <c r="F368" s="799">
        <v>0.27291666666666664</v>
      </c>
      <c r="G368" s="799">
        <v>1.23125</v>
      </c>
      <c r="H368" s="800">
        <v>29</v>
      </c>
      <c r="I368" s="800">
        <v>33</v>
      </c>
      <c r="J368" s="804">
        <v>1773</v>
      </c>
      <c r="K368" s="805">
        <v>3</v>
      </c>
      <c r="L368" s="804">
        <v>1332</v>
      </c>
      <c r="M368" s="798" t="s">
        <v>457</v>
      </c>
      <c r="N368" s="806" t="s">
        <v>815</v>
      </c>
      <c r="O368" s="801" t="s">
        <v>237</v>
      </c>
      <c r="P368" s="801" t="s">
        <v>222</v>
      </c>
      <c r="Q368" s="800" t="s">
        <v>449</v>
      </c>
      <c r="R368" s="798" t="s">
        <v>167</v>
      </c>
      <c r="S368" s="793" t="s">
        <v>460</v>
      </c>
      <c r="T368" s="793">
        <f t="shared" si="42"/>
        <v>6</v>
      </c>
      <c r="U368" s="793">
        <f t="shared" si="43"/>
        <v>2025</v>
      </c>
      <c r="V368" s="793">
        <f t="shared" si="44"/>
        <v>3</v>
      </c>
      <c r="W368" s="802">
        <f>HLOOKUP(T368,'Feeder Count'!$B$1:$M$74,74,FALSE)</f>
        <v>49165</v>
      </c>
      <c r="X368" s="802">
        <f>VLOOKUP(ALL!B368,'Feeder Count'!$A$3:$M$73,(ALL!T368+1),FALSE)</f>
        <v>1214</v>
      </c>
      <c r="Y368" s="793">
        <f t="shared" si="45"/>
        <v>2.4711696869851728E-3</v>
      </c>
      <c r="Z368" s="793">
        <f t="shared" si="46"/>
        <v>1.0971993410214167</v>
      </c>
      <c r="AA368" s="803">
        <f t="shared" si="47"/>
        <v>6.1019017593816737E-5</v>
      </c>
      <c r="AB368" s="803">
        <f t="shared" si="48"/>
        <v>2.7092443811654633E-2</v>
      </c>
    </row>
    <row r="369" spans="1:28" ht="47.25" x14ac:dyDescent="0.25">
      <c r="A369" s="800">
        <v>120055839</v>
      </c>
      <c r="B369" s="800" t="s">
        <v>405</v>
      </c>
      <c r="C369" s="795">
        <v>45833</v>
      </c>
      <c r="D369" s="795" t="s">
        <v>104</v>
      </c>
      <c r="E369" s="799">
        <v>1.3171296296296294E-2</v>
      </c>
      <c r="F369" s="799">
        <v>9.6076388888888878E-2</v>
      </c>
      <c r="G369" s="799">
        <v>8.2638888888888887E-2</v>
      </c>
      <c r="H369" s="800">
        <v>1</v>
      </c>
      <c r="I369" s="800">
        <v>59</v>
      </c>
      <c r="J369" s="804">
        <v>119.37</v>
      </c>
      <c r="K369" s="805">
        <v>139</v>
      </c>
      <c r="L369" s="804">
        <v>16591.8</v>
      </c>
      <c r="M369" s="798" t="s">
        <v>453</v>
      </c>
      <c r="N369" s="806" t="s">
        <v>816</v>
      </c>
      <c r="O369" s="801" t="s">
        <v>238</v>
      </c>
      <c r="P369" s="801" t="s">
        <v>228</v>
      </c>
      <c r="Q369" s="800" t="s">
        <v>449</v>
      </c>
      <c r="R369" s="798" t="s">
        <v>136</v>
      </c>
      <c r="S369" s="793" t="s">
        <v>456</v>
      </c>
      <c r="T369" s="793">
        <f t="shared" si="42"/>
        <v>6</v>
      </c>
      <c r="U369" s="793">
        <f t="shared" si="43"/>
        <v>2025</v>
      </c>
      <c r="V369" s="793">
        <f t="shared" si="44"/>
        <v>4</v>
      </c>
      <c r="W369" s="802">
        <f>HLOOKUP(T369,'Feeder Count'!$B$1:$M$74,74,FALSE)</f>
        <v>49165</v>
      </c>
      <c r="X369" s="802">
        <f>VLOOKUP(ALL!B369,'Feeder Count'!$A$3:$M$73,(ALL!T369+1),FALSE)</f>
        <v>3628</v>
      </c>
      <c r="Y369" s="793">
        <f t="shared" si="45"/>
        <v>3.8313120176405736E-2</v>
      </c>
      <c r="Z369" s="793">
        <f t="shared" si="46"/>
        <v>4.573263506063947</v>
      </c>
      <c r="AA369" s="803">
        <f t="shared" si="47"/>
        <v>2.8272144818468421E-3</v>
      </c>
      <c r="AB369" s="803">
        <f t="shared" si="48"/>
        <v>0.33747177870436285</v>
      </c>
    </row>
    <row r="370" spans="1:28" ht="31.5" x14ac:dyDescent="0.25">
      <c r="A370" s="800">
        <v>120055834</v>
      </c>
      <c r="B370" s="800" t="s">
        <v>414</v>
      </c>
      <c r="C370" s="795">
        <v>45833</v>
      </c>
      <c r="D370" s="795" t="s">
        <v>104</v>
      </c>
      <c r="E370" s="799">
        <v>1.3912037037037037E-2</v>
      </c>
      <c r="F370" s="799">
        <v>8.6805555555555566E-2</v>
      </c>
      <c r="G370" s="799">
        <v>7.2222222222222229E-2</v>
      </c>
      <c r="H370" s="800">
        <v>1</v>
      </c>
      <c r="I370" s="800">
        <v>44</v>
      </c>
      <c r="J370" s="804">
        <v>104.97</v>
      </c>
      <c r="K370" s="805">
        <v>2</v>
      </c>
      <c r="L370" s="804">
        <v>210</v>
      </c>
      <c r="M370" s="798" t="s">
        <v>454</v>
      </c>
      <c r="N370" s="806" t="s">
        <v>817</v>
      </c>
      <c r="O370" s="801" t="s">
        <v>138</v>
      </c>
      <c r="P370" s="801"/>
      <c r="Q370" s="800" t="s">
        <v>449</v>
      </c>
      <c r="R370" s="798" t="s">
        <v>167</v>
      </c>
      <c r="S370" s="793" t="s">
        <v>456</v>
      </c>
      <c r="T370" s="793">
        <f t="shared" si="42"/>
        <v>6</v>
      </c>
      <c r="U370" s="793">
        <f t="shared" si="43"/>
        <v>2025</v>
      </c>
      <c r="V370" s="793">
        <f t="shared" si="44"/>
        <v>4</v>
      </c>
      <c r="W370" s="802">
        <f>HLOOKUP(T370,'Feeder Count'!$B$1:$M$74,74,FALSE)</f>
        <v>49165</v>
      </c>
      <c r="X370" s="802">
        <f>VLOOKUP(ALL!B370,'Feeder Count'!$A$3:$M$73,(ALL!T370+1),FALSE)</f>
        <v>727</v>
      </c>
      <c r="Y370" s="793">
        <f t="shared" si="45"/>
        <v>2.751031636863824E-3</v>
      </c>
      <c r="Z370" s="793">
        <f t="shared" si="46"/>
        <v>0.28885832187070154</v>
      </c>
      <c r="AA370" s="803">
        <f t="shared" si="47"/>
        <v>4.0679345062544491E-5</v>
      </c>
      <c r="AB370" s="803">
        <f t="shared" si="48"/>
        <v>4.2713312315671714E-3</v>
      </c>
    </row>
    <row r="371" spans="1:28" ht="31.5" x14ac:dyDescent="0.25">
      <c r="A371" s="800">
        <v>231087895</v>
      </c>
      <c r="B371" s="800" t="s">
        <v>396</v>
      </c>
      <c r="C371" s="795">
        <v>45834</v>
      </c>
      <c r="D371" s="795" t="s">
        <v>104</v>
      </c>
      <c r="E371" s="799">
        <v>0.46388888888888885</v>
      </c>
      <c r="F371" s="799">
        <v>0.58333333333333337</v>
      </c>
      <c r="G371" s="799">
        <v>0.11944444444444445</v>
      </c>
      <c r="H371" s="800">
        <v>2</v>
      </c>
      <c r="I371" s="800">
        <v>52</v>
      </c>
      <c r="J371" s="804">
        <v>172</v>
      </c>
      <c r="K371" s="805">
        <v>6</v>
      </c>
      <c r="L371" s="804">
        <v>1032</v>
      </c>
      <c r="M371" s="798"/>
      <c r="N371" s="806" t="s">
        <v>818</v>
      </c>
      <c r="O371" s="801" t="s">
        <v>238</v>
      </c>
      <c r="P371" s="801" t="s">
        <v>228</v>
      </c>
      <c r="Q371" s="800" t="s">
        <v>449</v>
      </c>
      <c r="R371" s="798" t="s">
        <v>136</v>
      </c>
      <c r="S371" s="793" t="s">
        <v>460</v>
      </c>
      <c r="T371" s="793">
        <f t="shared" si="42"/>
        <v>6</v>
      </c>
      <c r="U371" s="793">
        <f t="shared" si="43"/>
        <v>2025</v>
      </c>
      <c r="V371" s="793">
        <f t="shared" si="44"/>
        <v>5</v>
      </c>
      <c r="W371" s="802">
        <f>HLOOKUP(T371,'Feeder Count'!$B$1:$M$74,74,FALSE)</f>
        <v>49165</v>
      </c>
      <c r="X371" s="802">
        <f>VLOOKUP(ALL!B371,'Feeder Count'!$A$3:$M$73,(ALL!T371+1),FALSE)</f>
        <v>1621</v>
      </c>
      <c r="Y371" s="793">
        <f t="shared" si="45"/>
        <v>3.7014188772362738E-3</v>
      </c>
      <c r="Z371" s="793">
        <f t="shared" si="46"/>
        <v>0.63664404688463916</v>
      </c>
      <c r="AA371" s="803">
        <f t="shared" si="47"/>
        <v>1.2203803518763347E-4</v>
      </c>
      <c r="AB371" s="803">
        <f t="shared" si="48"/>
        <v>2.0990542052272958E-2</v>
      </c>
    </row>
    <row r="372" spans="1:28" ht="47.25" x14ac:dyDescent="0.25">
      <c r="A372" s="800">
        <v>120055997</v>
      </c>
      <c r="B372" s="800" t="s">
        <v>403</v>
      </c>
      <c r="C372" s="795">
        <v>45834</v>
      </c>
      <c r="D372" s="795" t="s">
        <v>104</v>
      </c>
      <c r="E372" s="799">
        <v>0.6168055555555555</v>
      </c>
      <c r="F372" s="799">
        <v>0.62710648148148151</v>
      </c>
      <c r="G372" s="799">
        <v>9.7222222222222224E-3</v>
      </c>
      <c r="H372" s="800">
        <v>0</v>
      </c>
      <c r="I372" s="800">
        <v>14</v>
      </c>
      <c r="J372" s="804">
        <v>14.82</v>
      </c>
      <c r="K372" s="805">
        <v>5</v>
      </c>
      <c r="L372" s="804">
        <v>73.8</v>
      </c>
      <c r="M372" s="798" t="s">
        <v>453</v>
      </c>
      <c r="N372" s="806" t="s">
        <v>819</v>
      </c>
      <c r="O372" s="801" t="s">
        <v>238</v>
      </c>
      <c r="P372" s="801" t="s">
        <v>228</v>
      </c>
      <c r="Q372" s="800" t="s">
        <v>449</v>
      </c>
      <c r="R372" s="798" t="s">
        <v>136</v>
      </c>
      <c r="S372" s="793" t="s">
        <v>456</v>
      </c>
      <c r="T372" s="793">
        <f t="shared" si="42"/>
        <v>6</v>
      </c>
      <c r="U372" s="793">
        <f t="shared" si="43"/>
        <v>2025</v>
      </c>
      <c r="V372" s="793">
        <f t="shared" si="44"/>
        <v>5</v>
      </c>
      <c r="W372" s="802">
        <f>HLOOKUP(T372,'Feeder Count'!$B$1:$M$74,74,FALSE)</f>
        <v>49165</v>
      </c>
      <c r="X372" s="802">
        <f>VLOOKUP(ALL!B372,'Feeder Count'!$A$3:$M$73,(ALL!T372+1),FALSE)</f>
        <v>2411</v>
      </c>
      <c r="Y372" s="793">
        <f t="shared" si="45"/>
        <v>2.0738282870178351E-3</v>
      </c>
      <c r="Z372" s="793">
        <f t="shared" si="46"/>
        <v>3.0609705516383243E-2</v>
      </c>
      <c r="AA372" s="803">
        <f t="shared" si="47"/>
        <v>1.0169836265636123E-4</v>
      </c>
      <c r="AB372" s="803">
        <f t="shared" si="48"/>
        <v>1.5010678328078917E-3</v>
      </c>
    </row>
    <row r="373" spans="1:28" ht="31.5" x14ac:dyDescent="0.25">
      <c r="A373" s="800">
        <v>120056194</v>
      </c>
      <c r="B373" s="800" t="s">
        <v>385</v>
      </c>
      <c r="C373" s="795">
        <v>45835</v>
      </c>
      <c r="D373" s="795" t="s">
        <v>104</v>
      </c>
      <c r="E373" s="799">
        <v>0.5</v>
      </c>
      <c r="F373" s="799">
        <v>0.76180555555555562</v>
      </c>
      <c r="G373" s="799">
        <v>0.26180555555555557</v>
      </c>
      <c r="H373" s="800">
        <v>6</v>
      </c>
      <c r="I373" s="800">
        <v>17</v>
      </c>
      <c r="J373" s="804">
        <v>377</v>
      </c>
      <c r="K373" s="805">
        <v>13</v>
      </c>
      <c r="L373" s="804">
        <v>4900.8</v>
      </c>
      <c r="M373" s="798" t="s">
        <v>457</v>
      </c>
      <c r="N373" s="806" t="s">
        <v>820</v>
      </c>
      <c r="O373" s="801" t="s">
        <v>238</v>
      </c>
      <c r="P373" s="801" t="s">
        <v>228</v>
      </c>
      <c r="Q373" s="800" t="s">
        <v>449</v>
      </c>
      <c r="R373" s="798" t="s">
        <v>136</v>
      </c>
      <c r="S373" s="793" t="s">
        <v>460</v>
      </c>
      <c r="T373" s="793">
        <f t="shared" si="42"/>
        <v>6</v>
      </c>
      <c r="U373" s="793">
        <f t="shared" si="43"/>
        <v>2025</v>
      </c>
      <c r="V373" s="793">
        <f t="shared" si="44"/>
        <v>6</v>
      </c>
      <c r="W373" s="802">
        <f>HLOOKUP(T373,'Feeder Count'!$B$1:$M$74,74,FALSE)</f>
        <v>49165</v>
      </c>
      <c r="X373" s="802">
        <f>VLOOKUP(ALL!B373,'Feeder Count'!$A$3:$M$73,(ALL!T373+1),FALSE)</f>
        <v>1214</v>
      </c>
      <c r="Y373" s="793">
        <f t="shared" si="45"/>
        <v>1.070840197693575E-2</v>
      </c>
      <c r="Z373" s="793">
        <f t="shared" si="46"/>
        <v>4.0369028006589787</v>
      </c>
      <c r="AA373" s="803">
        <f t="shared" si="47"/>
        <v>2.6441574290653918E-4</v>
      </c>
      <c r="AB373" s="803">
        <f t="shared" si="48"/>
        <v>9.9680667141259033E-2</v>
      </c>
    </row>
    <row r="374" spans="1:28" ht="31.5" x14ac:dyDescent="0.25">
      <c r="A374" s="800">
        <v>231088061</v>
      </c>
      <c r="B374" s="800" t="s">
        <v>405</v>
      </c>
      <c r="C374" s="795">
        <v>45835</v>
      </c>
      <c r="D374" s="795" t="s">
        <v>104</v>
      </c>
      <c r="E374" s="799">
        <v>0.50555555555555554</v>
      </c>
      <c r="F374" s="799">
        <v>0.58333333333333337</v>
      </c>
      <c r="G374" s="799">
        <v>7.7777777777777779E-2</v>
      </c>
      <c r="H374" s="800">
        <v>1</v>
      </c>
      <c r="I374" s="800">
        <v>52</v>
      </c>
      <c r="J374" s="804">
        <v>112</v>
      </c>
      <c r="K374" s="805">
        <v>9</v>
      </c>
      <c r="L374" s="804">
        <v>1008</v>
      </c>
      <c r="M374" s="798"/>
      <c r="N374" s="806" t="s">
        <v>821</v>
      </c>
      <c r="O374" s="801" t="s">
        <v>238</v>
      </c>
      <c r="P374" s="801" t="s">
        <v>228</v>
      </c>
      <c r="Q374" s="800" t="s">
        <v>449</v>
      </c>
      <c r="R374" s="798" t="s">
        <v>136</v>
      </c>
      <c r="S374" s="793" t="s">
        <v>456</v>
      </c>
      <c r="T374" s="793">
        <f t="shared" si="42"/>
        <v>6</v>
      </c>
      <c r="U374" s="793">
        <f t="shared" si="43"/>
        <v>2025</v>
      </c>
      <c r="V374" s="793">
        <f t="shared" si="44"/>
        <v>6</v>
      </c>
      <c r="W374" s="802">
        <f>HLOOKUP(T374,'Feeder Count'!$B$1:$M$74,74,FALSE)</f>
        <v>49165</v>
      </c>
      <c r="X374" s="802">
        <f>VLOOKUP(ALL!B374,'Feeder Count'!$A$3:$M$73,(ALL!T374+1),FALSE)</f>
        <v>3628</v>
      </c>
      <c r="Y374" s="793">
        <f t="shared" si="45"/>
        <v>2.4807056229327455E-3</v>
      </c>
      <c r="Z374" s="793">
        <f t="shared" si="46"/>
        <v>0.27783902976846747</v>
      </c>
      <c r="AA374" s="803">
        <f t="shared" si="47"/>
        <v>1.8305705278145022E-4</v>
      </c>
      <c r="AB374" s="803">
        <f t="shared" si="48"/>
        <v>2.0502389911522423E-2</v>
      </c>
    </row>
    <row r="375" spans="1:28" ht="47.25" x14ac:dyDescent="0.25">
      <c r="A375" s="800">
        <v>231088214</v>
      </c>
      <c r="B375" s="800" t="s">
        <v>406</v>
      </c>
      <c r="C375" s="795">
        <v>45836</v>
      </c>
      <c r="D375" s="795" t="s">
        <v>104</v>
      </c>
      <c r="E375" s="799">
        <v>0.45833333333333331</v>
      </c>
      <c r="F375" s="799">
        <v>0.50347222222222221</v>
      </c>
      <c r="G375" s="799">
        <v>4.5138888888888888E-2</v>
      </c>
      <c r="H375" s="800">
        <v>1</v>
      </c>
      <c r="I375" s="800">
        <v>5</v>
      </c>
      <c r="J375" s="804">
        <v>65</v>
      </c>
      <c r="K375" s="805">
        <v>21</v>
      </c>
      <c r="L375" s="804">
        <v>886.19999999999902</v>
      </c>
      <c r="M375" s="798"/>
      <c r="N375" s="806" t="s">
        <v>822</v>
      </c>
      <c r="O375" s="801" t="s">
        <v>238</v>
      </c>
      <c r="P375" s="801" t="s">
        <v>228</v>
      </c>
      <c r="Q375" s="800" t="s">
        <v>449</v>
      </c>
      <c r="R375" s="798" t="s">
        <v>136</v>
      </c>
      <c r="S375" s="793" t="s">
        <v>456</v>
      </c>
      <c r="T375" s="793">
        <f t="shared" si="42"/>
        <v>6</v>
      </c>
      <c r="U375" s="793">
        <f t="shared" si="43"/>
        <v>2025</v>
      </c>
      <c r="V375" s="793">
        <f t="shared" si="44"/>
        <v>7</v>
      </c>
      <c r="W375" s="802">
        <f>HLOOKUP(T375,'Feeder Count'!$B$1:$M$74,74,FALSE)</f>
        <v>49165</v>
      </c>
      <c r="X375" s="802">
        <f>VLOOKUP(ALL!B375,'Feeder Count'!$A$3:$M$73,(ALL!T375+1),FALSE)</f>
        <v>4066</v>
      </c>
      <c r="Y375" s="793">
        <f t="shared" si="45"/>
        <v>5.1647811116576486E-3</v>
      </c>
      <c r="Z375" s="793">
        <f t="shared" si="46"/>
        <v>0.21795376291195254</v>
      </c>
      <c r="AA375" s="803">
        <f t="shared" si="47"/>
        <v>4.271331231567172E-4</v>
      </c>
      <c r="AB375" s="803">
        <f t="shared" si="48"/>
        <v>1.8025017797213445E-2</v>
      </c>
    </row>
    <row r="376" spans="1:28" ht="31.5" x14ac:dyDescent="0.25">
      <c r="A376" s="800">
        <v>120057355</v>
      </c>
      <c r="B376" s="800" t="s">
        <v>823</v>
      </c>
      <c r="C376" s="795">
        <v>45837</v>
      </c>
      <c r="D376" s="795" t="s">
        <v>104</v>
      </c>
      <c r="E376" s="799">
        <v>1.2499999999999999E-2</v>
      </c>
      <c r="F376" s="799">
        <v>3.0567129629629628E-2</v>
      </c>
      <c r="G376" s="799">
        <v>1.0180555555555555</v>
      </c>
      <c r="H376" s="800">
        <v>24</v>
      </c>
      <c r="I376" s="800">
        <v>26</v>
      </c>
      <c r="J376" s="804">
        <v>1466</v>
      </c>
      <c r="K376" s="805">
        <v>1564</v>
      </c>
      <c r="L376" s="804">
        <v>45010.2</v>
      </c>
      <c r="M376" s="798" t="s">
        <v>490</v>
      </c>
      <c r="N376" s="806" t="s">
        <v>824</v>
      </c>
      <c r="O376" s="801" t="s">
        <v>523</v>
      </c>
      <c r="P376" s="801" t="s">
        <v>524</v>
      </c>
      <c r="Q376" s="800" t="s">
        <v>449</v>
      </c>
      <c r="R376" s="798" t="s">
        <v>171</v>
      </c>
      <c r="S376" s="793" t="s">
        <v>460</v>
      </c>
      <c r="T376" s="793">
        <f t="shared" si="42"/>
        <v>6</v>
      </c>
      <c r="U376" s="793">
        <f t="shared" si="43"/>
        <v>2025</v>
      </c>
      <c r="V376" s="793">
        <f t="shared" si="44"/>
        <v>1</v>
      </c>
      <c r="W376" s="802">
        <f>HLOOKUP(T376,'Feeder Count'!$B$1:$M$74,74,FALSE)</f>
        <v>49165</v>
      </c>
      <c r="X376" s="802" t="e">
        <f>VLOOKUP(ALL!B376,'Feeder Count'!$A$3:$M$73,(ALL!T376+1),FALSE)</f>
        <v>#N/A</v>
      </c>
      <c r="Y376" s="793" t="e">
        <f t="shared" si="45"/>
        <v>#N/A</v>
      </c>
      <c r="Z376" s="793" t="e">
        <f t="shared" si="46"/>
        <v>#N/A</v>
      </c>
      <c r="AA376" s="803">
        <f t="shared" si="47"/>
        <v>3.1811247838909797E-2</v>
      </c>
      <c r="AB376" s="803">
        <f t="shared" si="48"/>
        <v>0.91549272856706998</v>
      </c>
    </row>
    <row r="377" spans="1:28" ht="31.5" x14ac:dyDescent="0.25">
      <c r="A377" s="800">
        <v>120057142</v>
      </c>
      <c r="B377" s="800" t="s">
        <v>394</v>
      </c>
      <c r="C377" s="795">
        <v>45837</v>
      </c>
      <c r="D377" s="795" t="s">
        <v>104</v>
      </c>
      <c r="E377" s="799">
        <v>0.87329861111111118</v>
      </c>
      <c r="F377" s="799">
        <v>0.97916666666666663</v>
      </c>
      <c r="G377" s="799">
        <v>0.10555555555555556</v>
      </c>
      <c r="H377" s="800">
        <v>2</v>
      </c>
      <c r="I377" s="800">
        <v>32</v>
      </c>
      <c r="J377" s="804">
        <v>152.47</v>
      </c>
      <c r="K377" s="805">
        <v>1</v>
      </c>
      <c r="L377" s="804">
        <v>152.4</v>
      </c>
      <c r="M377" s="798" t="s">
        <v>474</v>
      </c>
      <c r="N377" s="806" t="s">
        <v>825</v>
      </c>
      <c r="O377" s="801" t="s">
        <v>236</v>
      </c>
      <c r="P377" s="801" t="s">
        <v>221</v>
      </c>
      <c r="Q377" s="800" t="s">
        <v>449</v>
      </c>
      <c r="R377" s="798" t="s">
        <v>167</v>
      </c>
      <c r="S377" s="793" t="s">
        <v>460</v>
      </c>
      <c r="T377" s="793">
        <f t="shared" si="42"/>
        <v>6</v>
      </c>
      <c r="U377" s="793">
        <f t="shared" si="43"/>
        <v>2025</v>
      </c>
      <c r="V377" s="793">
        <f t="shared" si="44"/>
        <v>1</v>
      </c>
      <c r="W377" s="802">
        <f>HLOOKUP(T377,'Feeder Count'!$B$1:$M$74,74,FALSE)</f>
        <v>49165</v>
      </c>
      <c r="X377" s="802">
        <f>VLOOKUP(ALL!B377,'Feeder Count'!$A$3:$M$73,(ALL!T377+1),FALSE)</f>
        <v>4479</v>
      </c>
      <c r="Y377" s="793">
        <f t="shared" si="45"/>
        <v>2.2326412145568208E-4</v>
      </c>
      <c r="Z377" s="793">
        <f t="shared" si="46"/>
        <v>3.4025452109845949E-2</v>
      </c>
      <c r="AA377" s="803">
        <f t="shared" si="47"/>
        <v>2.0339672531272246E-5</v>
      </c>
      <c r="AB377" s="803">
        <f t="shared" si="48"/>
        <v>3.0997660937658903E-3</v>
      </c>
    </row>
    <row r="378" spans="1:28" ht="31.5" x14ac:dyDescent="0.25">
      <c r="A378" s="800">
        <v>120057225</v>
      </c>
      <c r="B378" s="800" t="s">
        <v>390</v>
      </c>
      <c r="C378" s="795">
        <v>45837</v>
      </c>
      <c r="D378" s="795" t="s">
        <v>104</v>
      </c>
      <c r="E378" s="799">
        <v>0.92053240740740738</v>
      </c>
      <c r="F378" s="799">
        <v>0.27325231481481482</v>
      </c>
      <c r="G378" s="799">
        <v>0.3520833333333333</v>
      </c>
      <c r="H378" s="800">
        <v>8</v>
      </c>
      <c r="I378" s="800">
        <v>27</v>
      </c>
      <c r="J378" s="804">
        <v>507.9</v>
      </c>
      <c r="K378" s="805">
        <v>1</v>
      </c>
      <c r="L378" s="804">
        <v>508.2</v>
      </c>
      <c r="M378" s="798"/>
      <c r="N378" s="806" t="s">
        <v>826</v>
      </c>
      <c r="O378" s="801" t="s">
        <v>238</v>
      </c>
      <c r="P378" s="801" t="s">
        <v>228</v>
      </c>
      <c r="Q378" s="800" t="s">
        <v>449</v>
      </c>
      <c r="R378" s="798" t="s">
        <v>136</v>
      </c>
      <c r="S378" s="793" t="s">
        <v>460</v>
      </c>
      <c r="T378" s="793">
        <f t="shared" si="42"/>
        <v>6</v>
      </c>
      <c r="U378" s="793">
        <f t="shared" si="43"/>
        <v>2025</v>
      </c>
      <c r="V378" s="793">
        <f t="shared" si="44"/>
        <v>1</v>
      </c>
      <c r="W378" s="802">
        <f>HLOOKUP(T378,'Feeder Count'!$B$1:$M$74,74,FALSE)</f>
        <v>49165</v>
      </c>
      <c r="X378" s="802">
        <f>VLOOKUP(ALL!B378,'Feeder Count'!$A$3:$M$73,(ALL!T378+1),FALSE)</f>
        <v>257</v>
      </c>
      <c r="Y378" s="793">
        <f t="shared" si="45"/>
        <v>3.8910505836575876E-3</v>
      </c>
      <c r="Z378" s="793">
        <f t="shared" si="46"/>
        <v>1.9774319066147859</v>
      </c>
      <c r="AA378" s="803">
        <f t="shared" si="47"/>
        <v>2.0339672531272246E-5</v>
      </c>
      <c r="AB378" s="803">
        <f t="shared" si="48"/>
        <v>1.0336621580392556E-2</v>
      </c>
    </row>
    <row r="379" spans="1:28" ht="31.5" x14ac:dyDescent="0.25">
      <c r="A379" s="800">
        <v>120057282</v>
      </c>
      <c r="B379" s="800" t="s">
        <v>827</v>
      </c>
      <c r="C379" s="795">
        <v>45838</v>
      </c>
      <c r="D379" s="795" t="s">
        <v>104</v>
      </c>
      <c r="E379" s="799">
        <v>1.2499999999999999E-2</v>
      </c>
      <c r="F379" s="799">
        <v>0.15503472222222223</v>
      </c>
      <c r="G379" s="799">
        <v>0.1423611111111111</v>
      </c>
      <c r="H379" s="800">
        <v>3</v>
      </c>
      <c r="I379" s="800">
        <v>25</v>
      </c>
      <c r="J379" s="804">
        <v>205.25</v>
      </c>
      <c r="K379" s="805">
        <v>482</v>
      </c>
      <c r="L379" s="804">
        <v>98929.2</v>
      </c>
      <c r="M379" s="798" t="s">
        <v>528</v>
      </c>
      <c r="N379" s="806" t="s">
        <v>824</v>
      </c>
      <c r="O379" s="801" t="s">
        <v>523</v>
      </c>
      <c r="P379" s="801" t="s">
        <v>524</v>
      </c>
      <c r="Q379" s="800" t="s">
        <v>449</v>
      </c>
      <c r="R379" s="798" t="s">
        <v>171</v>
      </c>
      <c r="S379" s="793" t="s">
        <v>460</v>
      </c>
      <c r="T379" s="793">
        <f t="shared" si="42"/>
        <v>6</v>
      </c>
      <c r="U379" s="793">
        <f t="shared" si="43"/>
        <v>2025</v>
      </c>
      <c r="V379" s="793">
        <f t="shared" si="44"/>
        <v>2</v>
      </c>
      <c r="W379" s="802">
        <f>HLOOKUP(T379,'Feeder Count'!$B$1:$M$74,74,FALSE)</f>
        <v>49165</v>
      </c>
      <c r="X379" s="802" t="e">
        <f>VLOOKUP(ALL!B379,'Feeder Count'!$A$3:$M$73,(ALL!T379+1),FALSE)</f>
        <v>#N/A</v>
      </c>
      <c r="Y379" s="793" t="e">
        <f t="shared" si="45"/>
        <v>#N/A</v>
      </c>
      <c r="Z379" s="793" t="e">
        <f t="shared" si="46"/>
        <v>#N/A</v>
      </c>
      <c r="AA379" s="803">
        <f t="shared" si="47"/>
        <v>9.8037221600732229E-3</v>
      </c>
      <c r="AB379" s="803">
        <f t="shared" si="48"/>
        <v>2.0121875317807381</v>
      </c>
    </row>
    <row r="380" spans="1:28" ht="31.5" x14ac:dyDescent="0.25">
      <c r="A380" s="800">
        <v>120057288</v>
      </c>
      <c r="B380" s="800" t="s">
        <v>828</v>
      </c>
      <c r="C380" s="795">
        <v>45838</v>
      </c>
      <c r="D380" s="795" t="s">
        <v>104</v>
      </c>
      <c r="E380" s="799">
        <v>1.2499999999999999E-2</v>
      </c>
      <c r="F380" s="799">
        <v>0.1391087962962963</v>
      </c>
      <c r="G380" s="799">
        <v>0.12638888888888888</v>
      </c>
      <c r="H380" s="800">
        <v>3</v>
      </c>
      <c r="I380" s="800">
        <v>2</v>
      </c>
      <c r="J380" s="804">
        <v>182.3</v>
      </c>
      <c r="K380" s="805">
        <v>1868</v>
      </c>
      <c r="L380" s="804">
        <v>339022.2</v>
      </c>
      <c r="M380" s="798" t="s">
        <v>492</v>
      </c>
      <c r="N380" s="806" t="s">
        <v>824</v>
      </c>
      <c r="O380" s="801" t="s">
        <v>523</v>
      </c>
      <c r="P380" s="801" t="s">
        <v>524</v>
      </c>
      <c r="Q380" s="800" t="s">
        <v>449</v>
      </c>
      <c r="R380" s="798" t="s">
        <v>171</v>
      </c>
      <c r="S380" s="793" t="s">
        <v>460</v>
      </c>
      <c r="T380" s="793">
        <f t="shared" si="42"/>
        <v>6</v>
      </c>
      <c r="U380" s="793">
        <f t="shared" si="43"/>
        <v>2025</v>
      </c>
      <c r="V380" s="793">
        <f t="shared" si="44"/>
        <v>2</v>
      </c>
      <c r="W380" s="802">
        <f>HLOOKUP(T380,'Feeder Count'!$B$1:$M$74,74,FALSE)</f>
        <v>49165</v>
      </c>
      <c r="X380" s="802" t="e">
        <f>VLOOKUP(ALL!B380,'Feeder Count'!$A$3:$M$73,(ALL!T380+1),FALSE)</f>
        <v>#N/A</v>
      </c>
      <c r="Y380" s="793" t="e">
        <f t="shared" si="45"/>
        <v>#N/A</v>
      </c>
      <c r="Z380" s="793" t="e">
        <f t="shared" si="46"/>
        <v>#N/A</v>
      </c>
      <c r="AA380" s="803">
        <f t="shared" si="47"/>
        <v>3.7994508288416558E-2</v>
      </c>
      <c r="AB380" s="803">
        <f t="shared" si="48"/>
        <v>6.8956005288314861</v>
      </c>
    </row>
    <row r="381" spans="1:28" ht="31.5" x14ac:dyDescent="0.25">
      <c r="A381" s="800">
        <v>120057293</v>
      </c>
      <c r="B381" s="800" t="s">
        <v>384</v>
      </c>
      <c r="C381" s="795">
        <v>45838</v>
      </c>
      <c r="D381" s="795" t="s">
        <v>104</v>
      </c>
      <c r="E381" s="799">
        <v>1.2499999999999999E-2</v>
      </c>
      <c r="F381" s="799">
        <v>0.13233796296296296</v>
      </c>
      <c r="G381" s="799">
        <v>0.11944444444444445</v>
      </c>
      <c r="H381" s="800">
        <v>2</v>
      </c>
      <c r="I381" s="800">
        <v>52</v>
      </c>
      <c r="J381" s="804">
        <v>172.57</v>
      </c>
      <c r="K381" s="805">
        <v>732</v>
      </c>
      <c r="L381" s="804">
        <v>126318.599999999</v>
      </c>
      <c r="M381" s="798" t="s">
        <v>457</v>
      </c>
      <c r="N381" s="806" t="s">
        <v>824</v>
      </c>
      <c r="O381" s="801" t="s">
        <v>523</v>
      </c>
      <c r="P381" s="801" t="s">
        <v>524</v>
      </c>
      <c r="Q381" s="800" t="s">
        <v>449</v>
      </c>
      <c r="R381" s="798" t="s">
        <v>171</v>
      </c>
      <c r="S381" s="793" t="s">
        <v>460</v>
      </c>
      <c r="T381" s="793">
        <f t="shared" si="42"/>
        <v>6</v>
      </c>
      <c r="U381" s="793">
        <f t="shared" si="43"/>
        <v>2025</v>
      </c>
      <c r="V381" s="793">
        <f t="shared" si="44"/>
        <v>2</v>
      </c>
      <c r="W381" s="802">
        <f>HLOOKUP(T381,'Feeder Count'!$B$1:$M$74,74,FALSE)</f>
        <v>49165</v>
      </c>
      <c r="X381" s="802">
        <f>VLOOKUP(ALL!B381,'Feeder Count'!$A$3:$M$73,(ALL!T381+1),FALSE)</f>
        <v>748</v>
      </c>
      <c r="Y381" s="793">
        <f t="shared" si="45"/>
        <v>0.97860962566844922</v>
      </c>
      <c r="Z381" s="793">
        <f t="shared" si="46"/>
        <v>168.87513368983824</v>
      </c>
      <c r="AA381" s="803">
        <f t="shared" si="47"/>
        <v>1.4888640292891284E-2</v>
      </c>
      <c r="AB381" s="803">
        <f t="shared" si="48"/>
        <v>2.5692789586087459</v>
      </c>
    </row>
    <row r="382" spans="1:28" ht="31.5" x14ac:dyDescent="0.25">
      <c r="A382" s="800">
        <v>120057296</v>
      </c>
      <c r="B382" s="800" t="s">
        <v>385</v>
      </c>
      <c r="C382" s="795">
        <v>45838</v>
      </c>
      <c r="D382" s="795" t="s">
        <v>104</v>
      </c>
      <c r="E382" s="799">
        <v>1.2499999999999999E-2</v>
      </c>
      <c r="F382" s="799">
        <v>0.13247685185185185</v>
      </c>
      <c r="G382" s="799">
        <v>0.11944444444444445</v>
      </c>
      <c r="H382" s="800">
        <v>2</v>
      </c>
      <c r="I382" s="800">
        <v>52</v>
      </c>
      <c r="J382" s="804">
        <v>172.75</v>
      </c>
      <c r="K382" s="805">
        <v>1198</v>
      </c>
      <c r="L382" s="804">
        <v>206973.6</v>
      </c>
      <c r="M382" s="798" t="s">
        <v>457</v>
      </c>
      <c r="N382" s="806" t="s">
        <v>824</v>
      </c>
      <c r="O382" s="801" t="s">
        <v>523</v>
      </c>
      <c r="P382" s="801" t="s">
        <v>524</v>
      </c>
      <c r="Q382" s="800" t="s">
        <v>449</v>
      </c>
      <c r="R382" s="798" t="s">
        <v>171</v>
      </c>
      <c r="S382" s="793" t="s">
        <v>460</v>
      </c>
      <c r="T382" s="793">
        <f t="shared" si="42"/>
        <v>6</v>
      </c>
      <c r="U382" s="793">
        <f t="shared" si="43"/>
        <v>2025</v>
      </c>
      <c r="V382" s="793">
        <f t="shared" si="44"/>
        <v>2</v>
      </c>
      <c r="W382" s="802">
        <f>HLOOKUP(T382,'Feeder Count'!$B$1:$M$74,74,FALSE)</f>
        <v>49165</v>
      </c>
      <c r="X382" s="802">
        <f>VLOOKUP(ALL!B382,'Feeder Count'!$A$3:$M$73,(ALL!T382+1),FALSE)</f>
        <v>1214</v>
      </c>
      <c r="Y382" s="793">
        <f t="shared" si="45"/>
        <v>0.98682042833607908</v>
      </c>
      <c r="Z382" s="793">
        <f t="shared" si="46"/>
        <v>170.48896210873147</v>
      </c>
      <c r="AA382" s="803">
        <f t="shared" si="47"/>
        <v>2.4366927692464152E-2</v>
      </c>
      <c r="AB382" s="803">
        <f t="shared" si="48"/>
        <v>4.2097752466185296</v>
      </c>
    </row>
    <row r="383" spans="1:28" ht="31.5" x14ac:dyDescent="0.25">
      <c r="A383" s="800">
        <v>120057380</v>
      </c>
      <c r="B383" s="800" t="s">
        <v>373</v>
      </c>
      <c r="C383" s="795">
        <v>45838</v>
      </c>
      <c r="D383" s="795" t="s">
        <v>104</v>
      </c>
      <c r="E383" s="799">
        <v>1.2499999999999999E-2</v>
      </c>
      <c r="F383" s="799">
        <v>0.15781249999999999</v>
      </c>
      <c r="G383" s="799">
        <v>0.1451388888888889</v>
      </c>
      <c r="H383" s="800">
        <v>3</v>
      </c>
      <c r="I383" s="800">
        <v>29</v>
      </c>
      <c r="J383" s="804">
        <v>209.23</v>
      </c>
      <c r="K383" s="805">
        <v>1232</v>
      </c>
      <c r="L383" s="804">
        <v>257795.4</v>
      </c>
      <c r="M383" s="798" t="s">
        <v>490</v>
      </c>
      <c r="N383" s="806" t="s">
        <v>824</v>
      </c>
      <c r="O383" s="801" t="s">
        <v>523</v>
      </c>
      <c r="P383" s="801" t="s">
        <v>524</v>
      </c>
      <c r="Q383" s="800" t="s">
        <v>449</v>
      </c>
      <c r="R383" s="798" t="s">
        <v>171</v>
      </c>
      <c r="S383" s="793" t="s">
        <v>460</v>
      </c>
      <c r="T383" s="793">
        <f t="shared" si="42"/>
        <v>6</v>
      </c>
      <c r="U383" s="793">
        <f t="shared" si="43"/>
        <v>2025</v>
      </c>
      <c r="V383" s="793">
        <f t="shared" si="44"/>
        <v>2</v>
      </c>
      <c r="W383" s="802">
        <f>HLOOKUP(T383,'Feeder Count'!$B$1:$M$74,74,FALSE)</f>
        <v>49165</v>
      </c>
      <c r="X383" s="802">
        <f>VLOOKUP(ALL!B383,'Feeder Count'!$A$3:$M$73,(ALL!T383+1),FALSE)</f>
        <v>1234</v>
      </c>
      <c r="Y383" s="793">
        <f t="shared" si="45"/>
        <v>0.99837925445705022</v>
      </c>
      <c r="Z383" s="793">
        <f t="shared" si="46"/>
        <v>208.91037277147487</v>
      </c>
      <c r="AA383" s="803">
        <f t="shared" si="47"/>
        <v>2.5058476558527408E-2</v>
      </c>
      <c r="AB383" s="803">
        <f t="shared" si="48"/>
        <v>5.2434740160683413</v>
      </c>
    </row>
    <row r="384" spans="1:28" ht="63" x14ac:dyDescent="0.25">
      <c r="A384" s="800">
        <v>120057405</v>
      </c>
      <c r="B384" s="800" t="s">
        <v>829</v>
      </c>
      <c r="C384" s="795">
        <v>45838</v>
      </c>
      <c r="D384" s="795" t="s">
        <v>104</v>
      </c>
      <c r="E384" s="799">
        <v>1.2499999999999999E-2</v>
      </c>
      <c r="F384" s="799">
        <v>0.17618055555555556</v>
      </c>
      <c r="G384" s="799">
        <v>0.16319444444444445</v>
      </c>
      <c r="H384" s="800">
        <v>3</v>
      </c>
      <c r="I384" s="800">
        <v>55</v>
      </c>
      <c r="J384" s="804">
        <v>235.7</v>
      </c>
      <c r="K384" s="805">
        <v>1952</v>
      </c>
      <c r="L384" s="804">
        <v>421427.4</v>
      </c>
      <c r="M384" s="798" t="s">
        <v>477</v>
      </c>
      <c r="N384" s="806" t="s">
        <v>824</v>
      </c>
      <c r="O384" s="801" t="s">
        <v>523</v>
      </c>
      <c r="P384" s="801" t="s">
        <v>524</v>
      </c>
      <c r="Q384" s="800" t="s">
        <v>449</v>
      </c>
      <c r="R384" s="798" t="s">
        <v>171</v>
      </c>
      <c r="S384" s="793" t="s">
        <v>460</v>
      </c>
      <c r="T384" s="793">
        <f t="shared" si="42"/>
        <v>6</v>
      </c>
      <c r="U384" s="793">
        <f t="shared" si="43"/>
        <v>2025</v>
      </c>
      <c r="V384" s="793">
        <f t="shared" si="44"/>
        <v>2</v>
      </c>
      <c r="W384" s="802">
        <f>HLOOKUP(T384,'Feeder Count'!$B$1:$M$74,74,FALSE)</f>
        <v>49165</v>
      </c>
      <c r="X384" s="802" t="e">
        <f>VLOOKUP(ALL!B384,'Feeder Count'!$A$3:$M$73,(ALL!T384+1),FALSE)</f>
        <v>#N/A</v>
      </c>
      <c r="Y384" s="793" t="e">
        <f t="shared" si="45"/>
        <v>#N/A</v>
      </c>
      <c r="Z384" s="793" t="e">
        <f t="shared" si="46"/>
        <v>#N/A</v>
      </c>
      <c r="AA384" s="803">
        <f t="shared" si="47"/>
        <v>3.9703040781043426E-2</v>
      </c>
      <c r="AB384" s="803">
        <f t="shared" si="48"/>
        <v>8.5716953117054828</v>
      </c>
    </row>
    <row r="385" spans="1:28" ht="31.5" x14ac:dyDescent="0.25">
      <c r="A385" s="800">
        <v>120057657</v>
      </c>
      <c r="B385" s="800" t="s">
        <v>830</v>
      </c>
      <c r="C385" s="795">
        <v>45838</v>
      </c>
      <c r="D385" s="795" t="s">
        <v>104</v>
      </c>
      <c r="E385" s="799">
        <v>1.2499999999999999E-2</v>
      </c>
      <c r="F385" s="799">
        <v>0.1401273148148148</v>
      </c>
      <c r="G385" s="799">
        <v>0.12708333333333333</v>
      </c>
      <c r="H385" s="800">
        <v>3</v>
      </c>
      <c r="I385" s="800">
        <v>3</v>
      </c>
      <c r="J385" s="804">
        <v>183.77</v>
      </c>
      <c r="K385" s="805">
        <v>3478</v>
      </c>
      <c r="L385" s="804">
        <v>626472</v>
      </c>
      <c r="M385" s="798" t="s">
        <v>492</v>
      </c>
      <c r="N385" s="806" t="s">
        <v>824</v>
      </c>
      <c r="O385" s="801" t="s">
        <v>523</v>
      </c>
      <c r="P385" s="801" t="s">
        <v>524</v>
      </c>
      <c r="Q385" s="800" t="s">
        <v>449</v>
      </c>
      <c r="R385" s="798" t="s">
        <v>171</v>
      </c>
      <c r="S385" s="793" t="s">
        <v>460</v>
      </c>
      <c r="T385" s="793">
        <f t="shared" si="42"/>
        <v>6</v>
      </c>
      <c r="U385" s="793">
        <f t="shared" si="43"/>
        <v>2025</v>
      </c>
      <c r="V385" s="793">
        <f t="shared" si="44"/>
        <v>2</v>
      </c>
      <c r="W385" s="802">
        <f>HLOOKUP(T385,'Feeder Count'!$B$1:$M$74,74,FALSE)</f>
        <v>49165</v>
      </c>
      <c r="X385" s="802" t="e">
        <f>VLOOKUP(ALL!B385,'Feeder Count'!$A$3:$M$73,(ALL!T385+1),FALSE)</f>
        <v>#N/A</v>
      </c>
      <c r="Y385" s="793" t="e">
        <f t="shared" si="45"/>
        <v>#N/A</v>
      </c>
      <c r="Z385" s="793" t="e">
        <f t="shared" si="46"/>
        <v>#N/A</v>
      </c>
      <c r="AA385" s="803">
        <f t="shared" si="47"/>
        <v>7.0741381063764874E-2</v>
      </c>
      <c r="AB385" s="803">
        <f t="shared" si="48"/>
        <v>12.742235330011187</v>
      </c>
    </row>
    <row r="386" spans="1:28" ht="31.5" x14ac:dyDescent="0.25">
      <c r="A386" s="800">
        <v>120057661</v>
      </c>
      <c r="B386" s="800" t="s">
        <v>394</v>
      </c>
      <c r="C386" s="795">
        <v>45838</v>
      </c>
      <c r="D386" s="795" t="s">
        <v>104</v>
      </c>
      <c r="E386" s="799">
        <v>1.2499999999999999E-2</v>
      </c>
      <c r="F386" s="799">
        <v>3.1168981481481482E-2</v>
      </c>
      <c r="G386" s="799">
        <v>1.8055555555555557E-2</v>
      </c>
      <c r="H386" s="800">
        <v>0</v>
      </c>
      <c r="I386" s="800">
        <v>26</v>
      </c>
      <c r="J386" s="804">
        <v>26.88</v>
      </c>
      <c r="K386" s="805">
        <v>4447</v>
      </c>
      <c r="L386" s="804">
        <v>119545.2</v>
      </c>
      <c r="M386" s="798" t="s">
        <v>598</v>
      </c>
      <c r="N386" s="806" t="s">
        <v>824</v>
      </c>
      <c r="O386" s="801" t="s">
        <v>523</v>
      </c>
      <c r="P386" s="801" t="s">
        <v>524</v>
      </c>
      <c r="Q386" s="800" t="s">
        <v>449</v>
      </c>
      <c r="R386" s="798" t="s">
        <v>171</v>
      </c>
      <c r="S386" s="793" t="s">
        <v>460</v>
      </c>
      <c r="T386" s="793">
        <f t="shared" si="42"/>
        <v>6</v>
      </c>
      <c r="U386" s="793">
        <f t="shared" si="43"/>
        <v>2025</v>
      </c>
      <c r="V386" s="793">
        <f t="shared" si="44"/>
        <v>2</v>
      </c>
      <c r="W386" s="802">
        <f>HLOOKUP(T386,'Feeder Count'!$B$1:$M$74,74,FALSE)</f>
        <v>49165</v>
      </c>
      <c r="X386" s="802">
        <f>VLOOKUP(ALL!B386,'Feeder Count'!$A$3:$M$73,(ALL!T386+1),FALSE)</f>
        <v>4479</v>
      </c>
      <c r="Y386" s="793">
        <f t="shared" si="45"/>
        <v>0.99285554811341814</v>
      </c>
      <c r="Z386" s="793">
        <f t="shared" si="46"/>
        <v>26.690154052243805</v>
      </c>
      <c r="AA386" s="803">
        <f t="shared" si="47"/>
        <v>9.0450523746567674E-2</v>
      </c>
      <c r="AB386" s="803">
        <f t="shared" si="48"/>
        <v>2.4315102206854471</v>
      </c>
    </row>
    <row r="387" spans="1:28" ht="31.5" x14ac:dyDescent="0.25">
      <c r="A387" s="800">
        <v>120057663</v>
      </c>
      <c r="B387" s="800" t="s">
        <v>831</v>
      </c>
      <c r="C387" s="795">
        <v>45838</v>
      </c>
      <c r="D387" s="795" t="s">
        <v>104</v>
      </c>
      <c r="E387" s="799">
        <v>1.2499999999999999E-2</v>
      </c>
      <c r="F387" s="799">
        <v>0.19350694444444447</v>
      </c>
      <c r="G387" s="799">
        <v>0.18055555555555555</v>
      </c>
      <c r="H387" s="800">
        <v>4</v>
      </c>
      <c r="I387" s="800">
        <v>20</v>
      </c>
      <c r="J387" s="804">
        <v>260.63</v>
      </c>
      <c r="K387" s="805">
        <v>4858</v>
      </c>
      <c r="L387" s="804">
        <v>1104498.6000000001</v>
      </c>
      <c r="M387" s="798" t="s">
        <v>474</v>
      </c>
      <c r="N387" s="806" t="s">
        <v>824</v>
      </c>
      <c r="O387" s="801" t="s">
        <v>523</v>
      </c>
      <c r="P387" s="801" t="s">
        <v>524</v>
      </c>
      <c r="Q387" s="800" t="s">
        <v>449</v>
      </c>
      <c r="R387" s="798" t="s">
        <v>171</v>
      </c>
      <c r="S387" s="793" t="s">
        <v>460</v>
      </c>
      <c r="T387" s="793">
        <f t="shared" si="42"/>
        <v>6</v>
      </c>
      <c r="U387" s="793">
        <f t="shared" si="43"/>
        <v>2025</v>
      </c>
      <c r="V387" s="793">
        <f t="shared" si="44"/>
        <v>2</v>
      </c>
      <c r="W387" s="802">
        <f>HLOOKUP(T387,'Feeder Count'!$B$1:$M$74,74,FALSE)</f>
        <v>49165</v>
      </c>
      <c r="X387" s="802" t="e">
        <f>VLOOKUP(ALL!B387,'Feeder Count'!$A$3:$M$73,(ALL!T387+1),FALSE)</f>
        <v>#N/A</v>
      </c>
      <c r="Y387" s="793" t="e">
        <f t="shared" si="45"/>
        <v>#N/A</v>
      </c>
      <c r="Z387" s="793" t="e">
        <f t="shared" si="46"/>
        <v>#N/A</v>
      </c>
      <c r="AA387" s="803">
        <f t="shared" si="47"/>
        <v>9.881012915692057E-2</v>
      </c>
      <c r="AB387" s="803">
        <f t="shared" si="48"/>
        <v>22.465139835248653</v>
      </c>
    </row>
    <row r="388" spans="1:28" ht="31.5" x14ac:dyDescent="0.25">
      <c r="A388" s="800">
        <v>120057670</v>
      </c>
      <c r="B388" s="800" t="s">
        <v>374</v>
      </c>
      <c r="C388" s="795">
        <v>45838</v>
      </c>
      <c r="D388" s="795" t="s">
        <v>104</v>
      </c>
      <c r="E388" s="799">
        <v>1.2499999999999999E-2</v>
      </c>
      <c r="F388" s="799">
        <v>0.15959490740740742</v>
      </c>
      <c r="G388" s="799">
        <v>0.14652777777777778</v>
      </c>
      <c r="H388" s="800">
        <v>3</v>
      </c>
      <c r="I388" s="800">
        <v>31</v>
      </c>
      <c r="J388" s="804">
        <v>211.8</v>
      </c>
      <c r="K388" s="805">
        <v>55</v>
      </c>
      <c r="L388" s="804">
        <v>11649</v>
      </c>
      <c r="M388" s="798"/>
      <c r="N388" s="806" t="s">
        <v>824</v>
      </c>
      <c r="O388" s="801" t="s">
        <v>523</v>
      </c>
      <c r="P388" s="801" t="s">
        <v>524</v>
      </c>
      <c r="Q388" s="800" t="s">
        <v>449</v>
      </c>
      <c r="R388" s="798" t="s">
        <v>171</v>
      </c>
      <c r="S388" s="793" t="s">
        <v>460</v>
      </c>
      <c r="T388" s="793">
        <f t="shared" si="42"/>
        <v>6</v>
      </c>
      <c r="U388" s="793">
        <f t="shared" si="43"/>
        <v>2025</v>
      </c>
      <c r="V388" s="793">
        <f t="shared" si="44"/>
        <v>2</v>
      </c>
      <c r="W388" s="802">
        <f>HLOOKUP(T388,'Feeder Count'!$B$1:$M$74,74,FALSE)</f>
        <v>49165</v>
      </c>
      <c r="X388" s="802">
        <f>VLOOKUP(ALL!B388,'Feeder Count'!$A$3:$M$73,(ALL!T388+1),FALSE)</f>
        <v>56</v>
      </c>
      <c r="Y388" s="793">
        <f t="shared" si="45"/>
        <v>0.9821428571428571</v>
      </c>
      <c r="Z388" s="793">
        <f t="shared" si="46"/>
        <v>208.01785714285714</v>
      </c>
      <c r="AA388" s="803">
        <f t="shared" si="47"/>
        <v>1.1186819892199736E-3</v>
      </c>
      <c r="AB388" s="803">
        <f t="shared" si="48"/>
        <v>0.23693684531679041</v>
      </c>
    </row>
    <row r="389" spans="1:28" ht="31.5" x14ac:dyDescent="0.25">
      <c r="A389" s="800">
        <v>120057671</v>
      </c>
      <c r="B389" s="800" t="s">
        <v>399</v>
      </c>
      <c r="C389" s="795">
        <v>45838</v>
      </c>
      <c r="D389" s="795" t="s">
        <v>104</v>
      </c>
      <c r="E389" s="799">
        <v>1.2499999999999999E-2</v>
      </c>
      <c r="F389" s="799">
        <v>3.0555555555555555E-2</v>
      </c>
      <c r="G389" s="799">
        <v>1.8055555555555557E-2</v>
      </c>
      <c r="H389" s="800">
        <v>0</v>
      </c>
      <c r="I389" s="800">
        <v>26</v>
      </c>
      <c r="J389" s="804">
        <v>26</v>
      </c>
      <c r="K389" s="805">
        <v>1836</v>
      </c>
      <c r="L389" s="804">
        <v>47736</v>
      </c>
      <c r="M389" s="798" t="s">
        <v>490</v>
      </c>
      <c r="N389" s="806" t="s">
        <v>824</v>
      </c>
      <c r="O389" s="801" t="s">
        <v>523</v>
      </c>
      <c r="P389" s="801" t="s">
        <v>524</v>
      </c>
      <c r="Q389" s="800" t="s">
        <v>449</v>
      </c>
      <c r="R389" s="798" t="s">
        <v>171</v>
      </c>
      <c r="S389" s="793" t="s">
        <v>460</v>
      </c>
      <c r="T389" s="793">
        <f t="shared" si="42"/>
        <v>6</v>
      </c>
      <c r="U389" s="793">
        <f t="shared" si="43"/>
        <v>2025</v>
      </c>
      <c r="V389" s="793">
        <f t="shared" si="44"/>
        <v>2</v>
      </c>
      <c r="W389" s="802">
        <f>HLOOKUP(T389,'Feeder Count'!$B$1:$M$74,74,FALSE)</f>
        <v>49165</v>
      </c>
      <c r="X389" s="802">
        <f>VLOOKUP(ALL!B389,'Feeder Count'!$A$3:$M$73,(ALL!T389+1),FALSE)</f>
        <v>1837</v>
      </c>
      <c r="Y389" s="793">
        <f t="shared" si="45"/>
        <v>0.99945563418617311</v>
      </c>
      <c r="Z389" s="793">
        <f t="shared" si="46"/>
        <v>25.985846488840501</v>
      </c>
      <c r="AA389" s="803">
        <f t="shared" si="47"/>
        <v>3.7343638767415845E-2</v>
      </c>
      <c r="AB389" s="803">
        <f t="shared" si="48"/>
        <v>0.97093460795281195</v>
      </c>
    </row>
    <row r="390" spans="1:28" ht="31.5" x14ac:dyDescent="0.25">
      <c r="A390" s="800">
        <v>120057672</v>
      </c>
      <c r="B390" s="800" t="s">
        <v>398</v>
      </c>
      <c r="C390" s="795">
        <v>45838</v>
      </c>
      <c r="D390" s="795" t="s">
        <v>104</v>
      </c>
      <c r="E390" s="799">
        <v>1.2499999999999999E-2</v>
      </c>
      <c r="F390" s="799">
        <v>3.0925925925925926E-2</v>
      </c>
      <c r="G390" s="799">
        <v>1.8055555555555557E-2</v>
      </c>
      <c r="H390" s="800">
        <v>0</v>
      </c>
      <c r="I390" s="800">
        <v>26</v>
      </c>
      <c r="J390" s="804">
        <v>26.52</v>
      </c>
      <c r="K390" s="805">
        <v>151</v>
      </c>
      <c r="L390" s="804">
        <v>4006.8</v>
      </c>
      <c r="M390" s="798" t="s">
        <v>474</v>
      </c>
      <c r="N390" s="806" t="s">
        <v>824</v>
      </c>
      <c r="O390" s="801" t="s">
        <v>523</v>
      </c>
      <c r="P390" s="801" t="s">
        <v>524</v>
      </c>
      <c r="Q390" s="800" t="s">
        <v>449</v>
      </c>
      <c r="R390" s="798" t="s">
        <v>171</v>
      </c>
      <c r="S390" s="793" t="s">
        <v>460</v>
      </c>
      <c r="T390" s="793">
        <f t="shared" si="42"/>
        <v>6</v>
      </c>
      <c r="U390" s="793">
        <f t="shared" si="43"/>
        <v>2025</v>
      </c>
      <c r="V390" s="793">
        <f t="shared" si="44"/>
        <v>2</v>
      </c>
      <c r="W390" s="802">
        <f>HLOOKUP(T390,'Feeder Count'!$B$1:$M$74,74,FALSE)</f>
        <v>49165</v>
      </c>
      <c r="X390" s="802">
        <f>VLOOKUP(ALL!B390,'Feeder Count'!$A$3:$M$73,(ALL!T390+1),FALSE)</f>
        <v>151</v>
      </c>
      <c r="Y390" s="793">
        <f t="shared" si="45"/>
        <v>1</v>
      </c>
      <c r="Z390" s="793">
        <f t="shared" si="46"/>
        <v>26.535099337748346</v>
      </c>
      <c r="AA390" s="803">
        <f t="shared" si="47"/>
        <v>3.0712905522221091E-3</v>
      </c>
      <c r="AB390" s="803">
        <f t="shared" si="48"/>
        <v>8.1496999898301642E-2</v>
      </c>
    </row>
    <row r="391" spans="1:28" ht="31.5" x14ac:dyDescent="0.25">
      <c r="A391" s="800">
        <v>120057673</v>
      </c>
      <c r="B391" s="800" t="s">
        <v>400</v>
      </c>
      <c r="C391" s="795">
        <v>45838</v>
      </c>
      <c r="D391" s="795" t="s">
        <v>104</v>
      </c>
      <c r="E391" s="799">
        <v>1.2499999999999999E-2</v>
      </c>
      <c r="F391" s="799">
        <v>3.0567129629629628E-2</v>
      </c>
      <c r="G391" s="799">
        <v>1.8055555555555557E-2</v>
      </c>
      <c r="H391" s="800">
        <v>0</v>
      </c>
      <c r="I391" s="800">
        <v>26</v>
      </c>
      <c r="J391" s="804">
        <v>26.02</v>
      </c>
      <c r="K391" s="805">
        <v>48</v>
      </c>
      <c r="L391" s="804">
        <v>1248.5999999999999</v>
      </c>
      <c r="M391" s="798" t="s">
        <v>490</v>
      </c>
      <c r="N391" s="806" t="s">
        <v>824</v>
      </c>
      <c r="O391" s="801" t="s">
        <v>523</v>
      </c>
      <c r="P391" s="801" t="s">
        <v>524</v>
      </c>
      <c r="Q391" s="800" t="s">
        <v>449</v>
      </c>
      <c r="R391" s="798" t="s">
        <v>171</v>
      </c>
      <c r="S391" s="793" t="s">
        <v>460</v>
      </c>
      <c r="T391" s="793">
        <f t="shared" si="42"/>
        <v>6</v>
      </c>
      <c r="U391" s="793">
        <f t="shared" si="43"/>
        <v>2025</v>
      </c>
      <c r="V391" s="793">
        <f t="shared" si="44"/>
        <v>2</v>
      </c>
      <c r="W391" s="802">
        <f>HLOOKUP(T391,'Feeder Count'!$B$1:$M$74,74,FALSE)</f>
        <v>49165</v>
      </c>
      <c r="X391" s="802">
        <f>VLOOKUP(ALL!B391,'Feeder Count'!$A$3:$M$73,(ALL!T391+1),FALSE)</f>
        <v>48</v>
      </c>
      <c r="Y391" s="793">
        <f t="shared" si="45"/>
        <v>1</v>
      </c>
      <c r="Z391" s="793">
        <f t="shared" si="46"/>
        <v>26.012499999999999</v>
      </c>
      <c r="AA391" s="803">
        <f t="shared" si="47"/>
        <v>9.7630428150106779E-4</v>
      </c>
      <c r="AB391" s="803">
        <f t="shared" si="48"/>
        <v>2.5396115122546525E-2</v>
      </c>
    </row>
    <row r="392" spans="1:28" ht="31.5" x14ac:dyDescent="0.25">
      <c r="A392" s="800">
        <v>120057674</v>
      </c>
      <c r="B392" s="800" t="s">
        <v>387</v>
      </c>
      <c r="C392" s="795">
        <v>45838</v>
      </c>
      <c r="D392" s="795" t="s">
        <v>104</v>
      </c>
      <c r="E392" s="799">
        <v>1.2499999999999999E-2</v>
      </c>
      <c r="F392" s="799">
        <v>3.0833333333333334E-2</v>
      </c>
      <c r="G392" s="799">
        <v>1.8055555555555557E-2</v>
      </c>
      <c r="H392" s="800">
        <v>0</v>
      </c>
      <c r="I392" s="800">
        <v>26</v>
      </c>
      <c r="J392" s="804">
        <v>26.4</v>
      </c>
      <c r="K392" s="805">
        <v>243</v>
      </c>
      <c r="L392" s="804">
        <v>6415.2</v>
      </c>
      <c r="M392" s="798" t="s">
        <v>528</v>
      </c>
      <c r="N392" s="806" t="s">
        <v>824</v>
      </c>
      <c r="O392" s="801" t="s">
        <v>523</v>
      </c>
      <c r="P392" s="801" t="s">
        <v>524</v>
      </c>
      <c r="Q392" s="800" t="s">
        <v>449</v>
      </c>
      <c r="R392" s="798" t="s">
        <v>171</v>
      </c>
      <c r="S392" s="793" t="s">
        <v>460</v>
      </c>
      <c r="T392" s="793">
        <f t="shared" si="42"/>
        <v>6</v>
      </c>
      <c r="U392" s="793">
        <f t="shared" si="43"/>
        <v>2025</v>
      </c>
      <c r="V392" s="793">
        <f t="shared" si="44"/>
        <v>2</v>
      </c>
      <c r="W392" s="802">
        <f>HLOOKUP(T392,'Feeder Count'!$B$1:$M$74,74,FALSE)</f>
        <v>49165</v>
      </c>
      <c r="X392" s="802">
        <f>VLOOKUP(ALL!B392,'Feeder Count'!$A$3:$M$73,(ALL!T392+1),FALSE)</f>
        <v>243</v>
      </c>
      <c r="Y392" s="793">
        <f t="shared" si="45"/>
        <v>1</v>
      </c>
      <c r="Z392" s="793">
        <f t="shared" si="46"/>
        <v>26.4</v>
      </c>
      <c r="AA392" s="803">
        <f t="shared" si="47"/>
        <v>4.942540425099156E-3</v>
      </c>
      <c r="AB392" s="803">
        <f t="shared" si="48"/>
        <v>0.13048306722261771</v>
      </c>
    </row>
    <row r="393" spans="1:28" ht="31.5" x14ac:dyDescent="0.25">
      <c r="A393" s="800">
        <v>120057675</v>
      </c>
      <c r="B393" s="800" t="s">
        <v>386</v>
      </c>
      <c r="C393" s="795">
        <v>45838</v>
      </c>
      <c r="D393" s="795" t="s">
        <v>104</v>
      </c>
      <c r="E393" s="799">
        <v>1.2499999999999999E-2</v>
      </c>
      <c r="F393" s="799">
        <v>3.108796296296296E-2</v>
      </c>
      <c r="G393" s="799">
        <v>1.8055555555555557E-2</v>
      </c>
      <c r="H393" s="800">
        <v>0</v>
      </c>
      <c r="I393" s="800">
        <v>26</v>
      </c>
      <c r="J393" s="804">
        <v>26.75</v>
      </c>
      <c r="K393" s="805">
        <v>55</v>
      </c>
      <c r="L393" s="804">
        <v>1472.3999999999901</v>
      </c>
      <c r="M393" s="798" t="s">
        <v>490</v>
      </c>
      <c r="N393" s="806" t="s">
        <v>824</v>
      </c>
      <c r="O393" s="801" t="s">
        <v>523</v>
      </c>
      <c r="P393" s="801" t="s">
        <v>524</v>
      </c>
      <c r="Q393" s="800" t="s">
        <v>449</v>
      </c>
      <c r="R393" s="798" t="s">
        <v>171</v>
      </c>
      <c r="S393" s="793" t="s">
        <v>460</v>
      </c>
      <c r="T393" s="793">
        <f t="shared" si="42"/>
        <v>6</v>
      </c>
      <c r="U393" s="793">
        <f t="shared" si="43"/>
        <v>2025</v>
      </c>
      <c r="V393" s="793">
        <f t="shared" si="44"/>
        <v>2</v>
      </c>
      <c r="W393" s="802">
        <f>HLOOKUP(T393,'Feeder Count'!$B$1:$M$74,74,FALSE)</f>
        <v>49165</v>
      </c>
      <c r="X393" s="802">
        <f>VLOOKUP(ALL!B393,'Feeder Count'!$A$3:$M$73,(ALL!T393+1),FALSE)</f>
        <v>55</v>
      </c>
      <c r="Y393" s="793">
        <f t="shared" si="45"/>
        <v>1</v>
      </c>
      <c r="Z393" s="793">
        <f t="shared" si="46"/>
        <v>26.770909090908912</v>
      </c>
      <c r="AA393" s="803">
        <f t="shared" si="47"/>
        <v>1.1186819892199736E-3</v>
      </c>
      <c r="AB393" s="803">
        <f t="shared" si="48"/>
        <v>2.9948133835045056E-2</v>
      </c>
    </row>
    <row r="394" spans="1:28" ht="31.5" x14ac:dyDescent="0.25">
      <c r="A394" s="800">
        <v>120057735</v>
      </c>
      <c r="B394" s="800" t="s">
        <v>396</v>
      </c>
      <c r="C394" s="795">
        <v>45838</v>
      </c>
      <c r="D394" s="795" t="s">
        <v>104</v>
      </c>
      <c r="E394" s="799">
        <v>0.39930555555555558</v>
      </c>
      <c r="F394" s="799">
        <v>0.53055555555555556</v>
      </c>
      <c r="G394" s="799">
        <v>0.13125000000000001</v>
      </c>
      <c r="H394" s="800">
        <v>3</v>
      </c>
      <c r="I394" s="800">
        <v>9</v>
      </c>
      <c r="J394" s="804">
        <v>189</v>
      </c>
      <c r="K394" s="805">
        <v>7</v>
      </c>
      <c r="L394" s="804">
        <v>1323</v>
      </c>
      <c r="M394" s="798" t="s">
        <v>474</v>
      </c>
      <c r="N394" s="806" t="s">
        <v>832</v>
      </c>
      <c r="O394" s="801" t="s">
        <v>138</v>
      </c>
      <c r="P394" s="801"/>
      <c r="Q394" s="800" t="s">
        <v>449</v>
      </c>
      <c r="R394" s="798" t="s">
        <v>167</v>
      </c>
      <c r="S394" s="793" t="s">
        <v>460</v>
      </c>
      <c r="T394" s="793">
        <f t="shared" si="42"/>
        <v>6</v>
      </c>
      <c r="U394" s="793">
        <f t="shared" si="43"/>
        <v>2025</v>
      </c>
      <c r="V394" s="793">
        <f t="shared" si="44"/>
        <v>2</v>
      </c>
      <c r="W394" s="802">
        <f>HLOOKUP(T394,'Feeder Count'!$B$1:$M$74,74,FALSE)</f>
        <v>49165</v>
      </c>
      <c r="X394" s="802">
        <f>VLOOKUP(ALL!B394,'Feeder Count'!$A$3:$M$73,(ALL!T394+1),FALSE)</f>
        <v>1621</v>
      </c>
      <c r="Y394" s="793">
        <f t="shared" si="45"/>
        <v>4.3183220234423196E-3</v>
      </c>
      <c r="Z394" s="793">
        <f t="shared" si="46"/>
        <v>0.81616286243059843</v>
      </c>
      <c r="AA394" s="803">
        <f t="shared" si="47"/>
        <v>1.4237770771890573E-4</v>
      </c>
      <c r="AB394" s="803">
        <f t="shared" si="48"/>
        <v>2.6909386758873183E-2</v>
      </c>
    </row>
    <row r="395" spans="1:28" ht="31.5" x14ac:dyDescent="0.25">
      <c r="A395" s="800">
        <v>120057792</v>
      </c>
      <c r="B395" s="800" t="s">
        <v>403</v>
      </c>
      <c r="C395" s="795">
        <v>45838</v>
      </c>
      <c r="D395" s="795" t="s">
        <v>104</v>
      </c>
      <c r="E395" s="799">
        <v>0.54438657407407409</v>
      </c>
      <c r="F395" s="799">
        <v>0.5600694444444444</v>
      </c>
      <c r="G395" s="799">
        <v>1.5277777777777777E-2</v>
      </c>
      <c r="H395" s="800">
        <v>0</v>
      </c>
      <c r="I395" s="800">
        <v>22</v>
      </c>
      <c r="J395" s="804">
        <v>22.57</v>
      </c>
      <c r="K395" s="805">
        <v>5</v>
      </c>
      <c r="L395" s="804">
        <v>112.8</v>
      </c>
      <c r="M395" s="798"/>
      <c r="N395" s="806" t="s">
        <v>833</v>
      </c>
      <c r="O395" s="801" t="s">
        <v>238</v>
      </c>
      <c r="P395" s="801" t="s">
        <v>228</v>
      </c>
      <c r="Q395" s="800" t="s">
        <v>449</v>
      </c>
      <c r="R395" s="798" t="s">
        <v>136</v>
      </c>
      <c r="S395" s="793" t="s">
        <v>456</v>
      </c>
      <c r="T395" s="793">
        <f t="shared" si="42"/>
        <v>6</v>
      </c>
      <c r="U395" s="793">
        <f t="shared" si="43"/>
        <v>2025</v>
      </c>
      <c r="V395" s="793">
        <f t="shared" si="44"/>
        <v>2</v>
      </c>
      <c r="W395" s="802">
        <f>HLOOKUP(T395,'Feeder Count'!$B$1:$M$74,74,FALSE)</f>
        <v>49165</v>
      </c>
      <c r="X395" s="802">
        <f>VLOOKUP(ALL!B395,'Feeder Count'!$A$3:$M$73,(ALL!T395+1),FALSE)</f>
        <v>2411</v>
      </c>
      <c r="Y395" s="793">
        <f t="shared" si="45"/>
        <v>2.0738282870178351E-3</v>
      </c>
      <c r="Z395" s="793">
        <f t="shared" si="46"/>
        <v>4.6785566155122353E-2</v>
      </c>
      <c r="AA395" s="803">
        <f t="shared" si="47"/>
        <v>1.0169836265636123E-4</v>
      </c>
      <c r="AB395" s="803">
        <f t="shared" si="48"/>
        <v>2.2943150615275095E-3</v>
      </c>
    </row>
    <row r="396" spans="1:28" ht="15.75" x14ac:dyDescent="0.25">
      <c r="A396" s="800"/>
      <c r="B396" s="800"/>
      <c r="C396" s="795"/>
      <c r="D396" s="795" t="s">
        <v>94</v>
      </c>
      <c r="E396" s="799"/>
      <c r="F396" s="799"/>
      <c r="G396" s="799">
        <f t="shared" ref="G396:G459" si="49">F396-E396</f>
        <v>0</v>
      </c>
      <c r="H396" s="800">
        <f t="shared" ref="H396:H459" si="50">HOUR(G396)</f>
        <v>0</v>
      </c>
      <c r="I396" s="800">
        <f t="shared" ref="I396:I459" si="51">MINUTE(G396)</f>
        <v>0</v>
      </c>
      <c r="J396" s="804" t="e">
        <f t="shared" ref="J396:J459" si="52">L396/K396</f>
        <v>#DIV/0!</v>
      </c>
      <c r="K396" s="805"/>
      <c r="L396" s="804">
        <f t="shared" ref="L396:L459" si="53">((60*H396)+I396)*K396</f>
        <v>0</v>
      </c>
      <c r="M396" s="798"/>
      <c r="N396" s="806"/>
      <c r="O396" s="801"/>
      <c r="P396" s="801"/>
      <c r="Q396" s="800"/>
      <c r="R396" s="798"/>
      <c r="S396" s="793" t="e">
        <f>VLOOKUP(B396,Table1[],21,FALSE)</f>
        <v>#N/A</v>
      </c>
      <c r="T396" s="793">
        <f t="shared" ref="T396:T459" si="54">MONTH(C396)</f>
        <v>1</v>
      </c>
      <c r="U396" s="793">
        <f t="shared" ref="U396:U459" si="55">YEAR(C396)</f>
        <v>1900</v>
      </c>
      <c r="V396" s="793">
        <f t="shared" ref="V396:V459" si="56">WEEKDAY(C396)</f>
        <v>7</v>
      </c>
      <c r="W396" s="802">
        <f>HLOOKUP(T396,'Feeder Count'!$B$1:$M$74,74,FALSE)</f>
        <v>48925</v>
      </c>
      <c r="X396" s="802" t="e">
        <f>VLOOKUP(ALL!B396,'Feeder Count'!$A$3:$M$73,(ALL!T396+1),FALSE)</f>
        <v>#N/A</v>
      </c>
      <c r="Y396" s="793" t="e">
        <f t="shared" ref="Y396:Y459" si="57">K396/X396</f>
        <v>#N/A</v>
      </c>
      <c r="Z396" s="793" t="e">
        <f t="shared" ref="Z396:Z459" si="58">L396/X396</f>
        <v>#N/A</v>
      </c>
      <c r="AA396" s="803">
        <f t="shared" ref="AA396:AA459" si="59">K396/W396</f>
        <v>0</v>
      </c>
      <c r="AB396" s="803">
        <f t="shared" ref="AB396:AB459" si="60">L396/W396</f>
        <v>0</v>
      </c>
    </row>
    <row r="397" spans="1:28" ht="15.75" x14ac:dyDescent="0.25">
      <c r="A397" s="800"/>
      <c r="B397" s="800"/>
      <c r="C397" s="795"/>
      <c r="D397" s="795" t="s">
        <v>94</v>
      </c>
      <c r="E397" s="799"/>
      <c r="F397" s="799"/>
      <c r="G397" s="799">
        <f t="shared" si="49"/>
        <v>0</v>
      </c>
      <c r="H397" s="800">
        <f t="shared" si="50"/>
        <v>0</v>
      </c>
      <c r="I397" s="800">
        <f t="shared" si="51"/>
        <v>0</v>
      </c>
      <c r="J397" s="804" t="e">
        <f t="shared" si="52"/>
        <v>#DIV/0!</v>
      </c>
      <c r="K397" s="805"/>
      <c r="L397" s="804">
        <f t="shared" si="53"/>
        <v>0</v>
      </c>
      <c r="M397" s="798"/>
      <c r="N397" s="806"/>
      <c r="O397" s="801"/>
      <c r="P397" s="801"/>
      <c r="Q397" s="800"/>
      <c r="R397" s="798"/>
      <c r="S397" s="793" t="e">
        <f>VLOOKUP(B397,Table1[],21,FALSE)</f>
        <v>#N/A</v>
      </c>
      <c r="T397" s="793">
        <f t="shared" si="54"/>
        <v>1</v>
      </c>
      <c r="U397" s="793">
        <f t="shared" si="55"/>
        <v>1900</v>
      </c>
      <c r="V397" s="793">
        <f t="shared" si="56"/>
        <v>7</v>
      </c>
      <c r="W397" s="802">
        <f>HLOOKUP(T397,'Feeder Count'!$B$1:$M$74,74,FALSE)</f>
        <v>48925</v>
      </c>
      <c r="X397" s="802" t="e">
        <f>VLOOKUP(ALL!B397,'Feeder Count'!$A$3:$M$73,(ALL!T397+1),FALSE)</f>
        <v>#N/A</v>
      </c>
      <c r="Y397" s="793" t="e">
        <f t="shared" si="57"/>
        <v>#N/A</v>
      </c>
      <c r="Z397" s="793" t="e">
        <f t="shared" si="58"/>
        <v>#N/A</v>
      </c>
      <c r="AA397" s="803">
        <f t="shared" si="59"/>
        <v>0</v>
      </c>
      <c r="AB397" s="803">
        <f t="shared" si="60"/>
        <v>0</v>
      </c>
    </row>
    <row r="398" spans="1:28" ht="15.75" x14ac:dyDescent="0.25">
      <c r="A398" s="800"/>
      <c r="B398" s="800"/>
      <c r="C398" s="795"/>
      <c r="D398" s="795" t="s">
        <v>94</v>
      </c>
      <c r="E398" s="799"/>
      <c r="F398" s="799"/>
      <c r="G398" s="799">
        <f t="shared" si="49"/>
        <v>0</v>
      </c>
      <c r="H398" s="800">
        <f t="shared" si="50"/>
        <v>0</v>
      </c>
      <c r="I398" s="800">
        <f t="shared" si="51"/>
        <v>0</v>
      </c>
      <c r="J398" s="804" t="e">
        <f t="shared" si="52"/>
        <v>#DIV/0!</v>
      </c>
      <c r="K398" s="805"/>
      <c r="L398" s="804">
        <f t="shared" si="53"/>
        <v>0</v>
      </c>
      <c r="M398" s="798"/>
      <c r="N398" s="806"/>
      <c r="O398" s="801"/>
      <c r="P398" s="801"/>
      <c r="Q398" s="800"/>
      <c r="R398" s="798"/>
      <c r="S398" s="793" t="e">
        <f>VLOOKUP(B398,Table1[],21,FALSE)</f>
        <v>#N/A</v>
      </c>
      <c r="T398" s="793">
        <f t="shared" si="54"/>
        <v>1</v>
      </c>
      <c r="U398" s="793">
        <f t="shared" si="55"/>
        <v>1900</v>
      </c>
      <c r="V398" s="793">
        <f t="shared" si="56"/>
        <v>7</v>
      </c>
      <c r="W398" s="802">
        <f>HLOOKUP(T398,'Feeder Count'!$B$1:$M$74,74,FALSE)</f>
        <v>48925</v>
      </c>
      <c r="X398" s="802" t="e">
        <f>VLOOKUP(ALL!B398,'Feeder Count'!$A$3:$M$73,(ALL!T398+1),FALSE)</f>
        <v>#N/A</v>
      </c>
      <c r="Y398" s="793" t="e">
        <f t="shared" si="57"/>
        <v>#N/A</v>
      </c>
      <c r="Z398" s="793" t="e">
        <f t="shared" si="58"/>
        <v>#N/A</v>
      </c>
      <c r="AA398" s="803">
        <f t="shared" si="59"/>
        <v>0</v>
      </c>
      <c r="AB398" s="803">
        <f t="shared" si="60"/>
        <v>0</v>
      </c>
    </row>
    <row r="399" spans="1:28" ht="15.75" x14ac:dyDescent="0.25">
      <c r="A399" s="800"/>
      <c r="B399" s="800"/>
      <c r="C399" s="795"/>
      <c r="D399" s="795" t="s">
        <v>94</v>
      </c>
      <c r="E399" s="799"/>
      <c r="F399" s="799"/>
      <c r="G399" s="799">
        <f t="shared" si="49"/>
        <v>0</v>
      </c>
      <c r="H399" s="800">
        <f t="shared" si="50"/>
        <v>0</v>
      </c>
      <c r="I399" s="800">
        <f t="shared" si="51"/>
        <v>0</v>
      </c>
      <c r="J399" s="804" t="e">
        <f t="shared" si="52"/>
        <v>#DIV/0!</v>
      </c>
      <c r="K399" s="805"/>
      <c r="L399" s="804">
        <f t="shared" si="53"/>
        <v>0</v>
      </c>
      <c r="M399" s="798"/>
      <c r="N399" s="806"/>
      <c r="O399" s="801"/>
      <c r="P399" s="801"/>
      <c r="Q399" s="800"/>
      <c r="R399" s="798"/>
      <c r="S399" s="793" t="e">
        <f>VLOOKUP(B399,Table1[],21,FALSE)</f>
        <v>#N/A</v>
      </c>
      <c r="T399" s="793">
        <f t="shared" si="54"/>
        <v>1</v>
      </c>
      <c r="U399" s="793">
        <f t="shared" si="55"/>
        <v>1900</v>
      </c>
      <c r="V399" s="793">
        <f t="shared" si="56"/>
        <v>7</v>
      </c>
      <c r="W399" s="802">
        <f>HLOOKUP(T399,'Feeder Count'!$B$1:$M$74,74,FALSE)</f>
        <v>48925</v>
      </c>
      <c r="X399" s="802" t="e">
        <f>VLOOKUP(ALL!B399,'Feeder Count'!$A$3:$M$73,(ALL!T399+1),FALSE)</f>
        <v>#N/A</v>
      </c>
      <c r="Y399" s="793" t="e">
        <f t="shared" si="57"/>
        <v>#N/A</v>
      </c>
      <c r="Z399" s="793" t="e">
        <f t="shared" si="58"/>
        <v>#N/A</v>
      </c>
      <c r="AA399" s="803">
        <f t="shared" si="59"/>
        <v>0</v>
      </c>
      <c r="AB399" s="803">
        <f t="shared" si="60"/>
        <v>0</v>
      </c>
    </row>
    <row r="400" spans="1:28" ht="15.75" x14ac:dyDescent="0.25">
      <c r="A400" s="800"/>
      <c r="B400" s="800"/>
      <c r="C400" s="795"/>
      <c r="D400" s="795" t="s">
        <v>94</v>
      </c>
      <c r="E400" s="799"/>
      <c r="F400" s="799"/>
      <c r="G400" s="799">
        <f t="shared" si="49"/>
        <v>0</v>
      </c>
      <c r="H400" s="800">
        <f t="shared" si="50"/>
        <v>0</v>
      </c>
      <c r="I400" s="800">
        <f t="shared" si="51"/>
        <v>0</v>
      </c>
      <c r="J400" s="804" t="e">
        <f t="shared" si="52"/>
        <v>#DIV/0!</v>
      </c>
      <c r="K400" s="805"/>
      <c r="L400" s="804">
        <f t="shared" si="53"/>
        <v>0</v>
      </c>
      <c r="M400" s="798"/>
      <c r="N400" s="806"/>
      <c r="O400" s="801"/>
      <c r="P400" s="801"/>
      <c r="Q400" s="800"/>
      <c r="R400" s="798"/>
      <c r="S400" s="793" t="e">
        <f>VLOOKUP(B400,Table1[],21,FALSE)</f>
        <v>#N/A</v>
      </c>
      <c r="T400" s="793">
        <f t="shared" si="54"/>
        <v>1</v>
      </c>
      <c r="U400" s="793">
        <f t="shared" si="55"/>
        <v>1900</v>
      </c>
      <c r="V400" s="793">
        <f t="shared" si="56"/>
        <v>7</v>
      </c>
      <c r="W400" s="802">
        <f>HLOOKUP(T400,'Feeder Count'!$B$1:$M$74,74,FALSE)</f>
        <v>48925</v>
      </c>
      <c r="X400" s="802" t="e">
        <f>VLOOKUP(ALL!B400,'Feeder Count'!$A$3:$M$73,(ALL!T400+1),FALSE)</f>
        <v>#N/A</v>
      </c>
      <c r="Y400" s="793" t="e">
        <f t="shared" si="57"/>
        <v>#N/A</v>
      </c>
      <c r="Z400" s="793" t="e">
        <f t="shared" si="58"/>
        <v>#N/A</v>
      </c>
      <c r="AA400" s="803">
        <f t="shared" si="59"/>
        <v>0</v>
      </c>
      <c r="AB400" s="803">
        <f t="shared" si="60"/>
        <v>0</v>
      </c>
    </row>
    <row r="401" spans="1:28" ht="15.75" x14ac:dyDescent="0.25">
      <c r="A401" s="800"/>
      <c r="B401" s="800"/>
      <c r="C401" s="795"/>
      <c r="D401" s="795" t="s">
        <v>94</v>
      </c>
      <c r="E401" s="799"/>
      <c r="F401" s="799"/>
      <c r="G401" s="799">
        <f t="shared" si="49"/>
        <v>0</v>
      </c>
      <c r="H401" s="800">
        <f t="shared" si="50"/>
        <v>0</v>
      </c>
      <c r="I401" s="800">
        <f t="shared" si="51"/>
        <v>0</v>
      </c>
      <c r="J401" s="804" t="e">
        <f t="shared" si="52"/>
        <v>#DIV/0!</v>
      </c>
      <c r="K401" s="805"/>
      <c r="L401" s="804">
        <f t="shared" si="53"/>
        <v>0</v>
      </c>
      <c r="M401" s="798"/>
      <c r="N401" s="806"/>
      <c r="O401" s="801"/>
      <c r="P401" s="801"/>
      <c r="Q401" s="800"/>
      <c r="R401" s="798"/>
      <c r="S401" s="793" t="e">
        <f>VLOOKUP(B401,Table1[],21,FALSE)</f>
        <v>#N/A</v>
      </c>
      <c r="T401" s="793">
        <f t="shared" si="54"/>
        <v>1</v>
      </c>
      <c r="U401" s="793">
        <f t="shared" si="55"/>
        <v>1900</v>
      </c>
      <c r="V401" s="793">
        <f t="shared" si="56"/>
        <v>7</v>
      </c>
      <c r="W401" s="802">
        <f>HLOOKUP(T401,'Feeder Count'!$B$1:$M$74,74,FALSE)</f>
        <v>48925</v>
      </c>
      <c r="X401" s="802" t="e">
        <f>VLOOKUP(ALL!B401,'Feeder Count'!$A$3:$M$73,(ALL!T401+1),FALSE)</f>
        <v>#N/A</v>
      </c>
      <c r="Y401" s="793" t="e">
        <f t="shared" si="57"/>
        <v>#N/A</v>
      </c>
      <c r="Z401" s="793" t="e">
        <f t="shared" si="58"/>
        <v>#N/A</v>
      </c>
      <c r="AA401" s="803">
        <f t="shared" si="59"/>
        <v>0</v>
      </c>
      <c r="AB401" s="803">
        <f t="shared" si="60"/>
        <v>0</v>
      </c>
    </row>
    <row r="402" spans="1:28" ht="15.75" x14ac:dyDescent="0.25">
      <c r="A402" s="800"/>
      <c r="B402" s="800"/>
      <c r="C402" s="795"/>
      <c r="D402" s="795" t="s">
        <v>94</v>
      </c>
      <c r="E402" s="799"/>
      <c r="F402" s="799"/>
      <c r="G402" s="799">
        <f t="shared" si="49"/>
        <v>0</v>
      </c>
      <c r="H402" s="800">
        <f t="shared" si="50"/>
        <v>0</v>
      </c>
      <c r="I402" s="800">
        <f t="shared" si="51"/>
        <v>0</v>
      </c>
      <c r="J402" s="804" t="e">
        <f t="shared" si="52"/>
        <v>#DIV/0!</v>
      </c>
      <c r="K402" s="805"/>
      <c r="L402" s="804">
        <f t="shared" si="53"/>
        <v>0</v>
      </c>
      <c r="M402" s="798"/>
      <c r="N402" s="806"/>
      <c r="O402" s="801"/>
      <c r="P402" s="801"/>
      <c r="Q402" s="800"/>
      <c r="R402" s="798"/>
      <c r="S402" s="793" t="e">
        <f>VLOOKUP(B402,Table1[],21,FALSE)</f>
        <v>#N/A</v>
      </c>
      <c r="T402" s="793">
        <f t="shared" si="54"/>
        <v>1</v>
      </c>
      <c r="U402" s="793">
        <f t="shared" si="55"/>
        <v>1900</v>
      </c>
      <c r="V402" s="793">
        <f t="shared" si="56"/>
        <v>7</v>
      </c>
      <c r="W402" s="802">
        <f>HLOOKUP(T402,'Feeder Count'!$B$1:$M$74,74,FALSE)</f>
        <v>48925</v>
      </c>
      <c r="X402" s="802" t="e">
        <f>VLOOKUP(ALL!B402,'Feeder Count'!$A$3:$M$73,(ALL!T402+1),FALSE)</f>
        <v>#N/A</v>
      </c>
      <c r="Y402" s="793" t="e">
        <f t="shared" si="57"/>
        <v>#N/A</v>
      </c>
      <c r="Z402" s="793" t="e">
        <f t="shared" si="58"/>
        <v>#N/A</v>
      </c>
      <c r="AA402" s="803">
        <f t="shared" si="59"/>
        <v>0</v>
      </c>
      <c r="AB402" s="803">
        <f t="shared" si="60"/>
        <v>0</v>
      </c>
    </row>
    <row r="403" spans="1:28" ht="15.75" x14ac:dyDescent="0.25">
      <c r="A403" s="800"/>
      <c r="B403" s="800"/>
      <c r="C403" s="795"/>
      <c r="D403" s="795" t="s">
        <v>94</v>
      </c>
      <c r="E403" s="799"/>
      <c r="F403" s="799"/>
      <c r="G403" s="799">
        <f t="shared" si="49"/>
        <v>0</v>
      </c>
      <c r="H403" s="800">
        <f t="shared" si="50"/>
        <v>0</v>
      </c>
      <c r="I403" s="800">
        <f t="shared" si="51"/>
        <v>0</v>
      </c>
      <c r="J403" s="804" t="e">
        <f t="shared" si="52"/>
        <v>#DIV/0!</v>
      </c>
      <c r="K403" s="805"/>
      <c r="L403" s="804">
        <f t="shared" si="53"/>
        <v>0</v>
      </c>
      <c r="M403" s="798"/>
      <c r="N403" s="806"/>
      <c r="O403" s="801"/>
      <c r="P403" s="801"/>
      <c r="Q403" s="800"/>
      <c r="R403" s="798"/>
      <c r="S403" s="793" t="e">
        <f>VLOOKUP(B403,Table1[],21,FALSE)</f>
        <v>#N/A</v>
      </c>
      <c r="T403" s="793">
        <f t="shared" si="54"/>
        <v>1</v>
      </c>
      <c r="U403" s="793">
        <f t="shared" si="55"/>
        <v>1900</v>
      </c>
      <c r="V403" s="793">
        <f t="shared" si="56"/>
        <v>7</v>
      </c>
      <c r="W403" s="802">
        <f>HLOOKUP(T403,'Feeder Count'!$B$1:$M$74,74,FALSE)</f>
        <v>48925</v>
      </c>
      <c r="X403" s="802" t="e">
        <f>VLOOKUP(ALL!B403,'Feeder Count'!$A$3:$M$73,(ALL!T403+1),FALSE)</f>
        <v>#N/A</v>
      </c>
      <c r="Y403" s="793" t="e">
        <f t="shared" si="57"/>
        <v>#N/A</v>
      </c>
      <c r="Z403" s="793" t="e">
        <f t="shared" si="58"/>
        <v>#N/A</v>
      </c>
      <c r="AA403" s="803">
        <f t="shared" si="59"/>
        <v>0</v>
      </c>
      <c r="AB403" s="803">
        <f t="shared" si="60"/>
        <v>0</v>
      </c>
    </row>
    <row r="404" spans="1:28" ht="15.75" x14ac:dyDescent="0.25">
      <c r="A404" s="800"/>
      <c r="B404" s="800"/>
      <c r="C404" s="795"/>
      <c r="D404" s="795" t="s">
        <v>94</v>
      </c>
      <c r="E404" s="799"/>
      <c r="F404" s="799"/>
      <c r="G404" s="799">
        <f t="shared" si="49"/>
        <v>0</v>
      </c>
      <c r="H404" s="800">
        <f t="shared" si="50"/>
        <v>0</v>
      </c>
      <c r="I404" s="800">
        <f t="shared" si="51"/>
        <v>0</v>
      </c>
      <c r="J404" s="804" t="e">
        <f t="shared" si="52"/>
        <v>#DIV/0!</v>
      </c>
      <c r="K404" s="805"/>
      <c r="L404" s="804">
        <f t="shared" si="53"/>
        <v>0</v>
      </c>
      <c r="M404" s="798"/>
      <c r="N404" s="806"/>
      <c r="O404" s="801"/>
      <c r="P404" s="801"/>
      <c r="Q404" s="800"/>
      <c r="R404" s="798"/>
      <c r="S404" s="793" t="e">
        <f>VLOOKUP(B404,Table1[],21,FALSE)</f>
        <v>#N/A</v>
      </c>
      <c r="T404" s="793">
        <f t="shared" si="54"/>
        <v>1</v>
      </c>
      <c r="U404" s="793">
        <f t="shared" si="55"/>
        <v>1900</v>
      </c>
      <c r="V404" s="793">
        <f t="shared" si="56"/>
        <v>7</v>
      </c>
      <c r="W404" s="802">
        <f>HLOOKUP(T404,'Feeder Count'!$B$1:$M$74,74,FALSE)</f>
        <v>48925</v>
      </c>
      <c r="X404" s="802" t="e">
        <f>VLOOKUP(ALL!B404,'Feeder Count'!$A$3:$M$73,(ALL!T404+1),FALSE)</f>
        <v>#N/A</v>
      </c>
      <c r="Y404" s="793" t="e">
        <f t="shared" si="57"/>
        <v>#N/A</v>
      </c>
      <c r="Z404" s="793" t="e">
        <f t="shared" si="58"/>
        <v>#N/A</v>
      </c>
      <c r="AA404" s="803">
        <f t="shared" si="59"/>
        <v>0</v>
      </c>
      <c r="AB404" s="803">
        <f t="shared" si="60"/>
        <v>0</v>
      </c>
    </row>
    <row r="405" spans="1:28" ht="15.75" x14ac:dyDescent="0.25">
      <c r="A405" s="800"/>
      <c r="B405" s="800"/>
      <c r="C405" s="795"/>
      <c r="D405" s="795" t="s">
        <v>94</v>
      </c>
      <c r="E405" s="799"/>
      <c r="F405" s="799"/>
      <c r="G405" s="799">
        <f t="shared" si="49"/>
        <v>0</v>
      </c>
      <c r="H405" s="800">
        <f t="shared" si="50"/>
        <v>0</v>
      </c>
      <c r="I405" s="800">
        <f t="shared" si="51"/>
        <v>0</v>
      </c>
      <c r="J405" s="804" t="e">
        <f t="shared" si="52"/>
        <v>#DIV/0!</v>
      </c>
      <c r="K405" s="805"/>
      <c r="L405" s="804">
        <f t="shared" si="53"/>
        <v>0</v>
      </c>
      <c r="M405" s="798"/>
      <c r="N405" s="806"/>
      <c r="O405" s="801"/>
      <c r="P405" s="801"/>
      <c r="Q405" s="800"/>
      <c r="R405" s="798"/>
      <c r="S405" s="793" t="e">
        <f>VLOOKUP(B405,Table1[],21,FALSE)</f>
        <v>#N/A</v>
      </c>
      <c r="T405" s="793">
        <f t="shared" si="54"/>
        <v>1</v>
      </c>
      <c r="U405" s="793">
        <f t="shared" si="55"/>
        <v>1900</v>
      </c>
      <c r="V405" s="793">
        <f t="shared" si="56"/>
        <v>7</v>
      </c>
      <c r="W405" s="802">
        <f>HLOOKUP(T405,'Feeder Count'!$B$1:$M$74,74,FALSE)</f>
        <v>48925</v>
      </c>
      <c r="X405" s="802" t="e">
        <f>VLOOKUP(ALL!B405,'Feeder Count'!$A$3:$M$73,(ALL!T405+1),FALSE)</f>
        <v>#N/A</v>
      </c>
      <c r="Y405" s="793" t="e">
        <f t="shared" si="57"/>
        <v>#N/A</v>
      </c>
      <c r="Z405" s="793" t="e">
        <f t="shared" si="58"/>
        <v>#N/A</v>
      </c>
      <c r="AA405" s="803">
        <f t="shared" si="59"/>
        <v>0</v>
      </c>
      <c r="AB405" s="803">
        <f t="shared" si="60"/>
        <v>0</v>
      </c>
    </row>
    <row r="406" spans="1:28" ht="15.75" x14ac:dyDescent="0.25">
      <c r="A406" s="800"/>
      <c r="B406" s="800"/>
      <c r="C406" s="795"/>
      <c r="D406" s="795" t="s">
        <v>94</v>
      </c>
      <c r="E406" s="799"/>
      <c r="F406" s="799"/>
      <c r="G406" s="799">
        <f t="shared" si="49"/>
        <v>0</v>
      </c>
      <c r="H406" s="800">
        <f t="shared" si="50"/>
        <v>0</v>
      </c>
      <c r="I406" s="800">
        <f t="shared" si="51"/>
        <v>0</v>
      </c>
      <c r="J406" s="804" t="e">
        <f t="shared" si="52"/>
        <v>#DIV/0!</v>
      </c>
      <c r="K406" s="805"/>
      <c r="L406" s="804">
        <f t="shared" si="53"/>
        <v>0</v>
      </c>
      <c r="M406" s="798"/>
      <c r="N406" s="806"/>
      <c r="O406" s="801"/>
      <c r="P406" s="801"/>
      <c r="Q406" s="800"/>
      <c r="R406" s="798"/>
      <c r="S406" s="793" t="e">
        <f>VLOOKUP(B406,Table1[],21,FALSE)</f>
        <v>#N/A</v>
      </c>
      <c r="T406" s="793">
        <f t="shared" si="54"/>
        <v>1</v>
      </c>
      <c r="U406" s="793">
        <f t="shared" si="55"/>
        <v>1900</v>
      </c>
      <c r="V406" s="793">
        <f t="shared" si="56"/>
        <v>7</v>
      </c>
      <c r="W406" s="802">
        <f>HLOOKUP(T406,'Feeder Count'!$B$1:$M$74,74,FALSE)</f>
        <v>48925</v>
      </c>
      <c r="X406" s="802" t="e">
        <f>VLOOKUP(ALL!B406,'Feeder Count'!$A$3:$M$73,(ALL!T406+1),FALSE)</f>
        <v>#N/A</v>
      </c>
      <c r="Y406" s="793" t="e">
        <f t="shared" si="57"/>
        <v>#N/A</v>
      </c>
      <c r="Z406" s="793" t="e">
        <f t="shared" si="58"/>
        <v>#N/A</v>
      </c>
      <c r="AA406" s="803">
        <f t="shared" si="59"/>
        <v>0</v>
      </c>
      <c r="AB406" s="803">
        <f t="shared" si="60"/>
        <v>0</v>
      </c>
    </row>
    <row r="407" spans="1:28" ht="15.75" x14ac:dyDescent="0.25">
      <c r="A407" s="800"/>
      <c r="B407" s="800"/>
      <c r="C407" s="795"/>
      <c r="D407" s="795" t="s">
        <v>94</v>
      </c>
      <c r="E407" s="799"/>
      <c r="F407" s="799"/>
      <c r="G407" s="799">
        <f t="shared" si="49"/>
        <v>0</v>
      </c>
      <c r="H407" s="800">
        <f t="shared" si="50"/>
        <v>0</v>
      </c>
      <c r="I407" s="800">
        <f t="shared" si="51"/>
        <v>0</v>
      </c>
      <c r="J407" s="804" t="e">
        <f t="shared" si="52"/>
        <v>#DIV/0!</v>
      </c>
      <c r="K407" s="805"/>
      <c r="L407" s="804">
        <f t="shared" si="53"/>
        <v>0</v>
      </c>
      <c r="M407" s="798"/>
      <c r="N407" s="806"/>
      <c r="O407" s="801"/>
      <c r="P407" s="801"/>
      <c r="Q407" s="800"/>
      <c r="R407" s="798"/>
      <c r="S407" s="793" t="e">
        <f>VLOOKUP(B407,Table1[],21,FALSE)</f>
        <v>#N/A</v>
      </c>
      <c r="T407" s="793">
        <f t="shared" si="54"/>
        <v>1</v>
      </c>
      <c r="U407" s="793">
        <f t="shared" si="55"/>
        <v>1900</v>
      </c>
      <c r="V407" s="793">
        <f t="shared" si="56"/>
        <v>7</v>
      </c>
      <c r="W407" s="802">
        <f>HLOOKUP(T407,'Feeder Count'!$B$1:$M$74,74,FALSE)</f>
        <v>48925</v>
      </c>
      <c r="X407" s="802" t="e">
        <f>VLOOKUP(ALL!B407,'Feeder Count'!$A$3:$M$73,(ALL!T407+1),FALSE)</f>
        <v>#N/A</v>
      </c>
      <c r="Y407" s="793" t="e">
        <f t="shared" si="57"/>
        <v>#N/A</v>
      </c>
      <c r="Z407" s="793" t="e">
        <f t="shared" si="58"/>
        <v>#N/A</v>
      </c>
      <c r="AA407" s="803">
        <f t="shared" si="59"/>
        <v>0</v>
      </c>
      <c r="AB407" s="803">
        <f t="shared" si="60"/>
        <v>0</v>
      </c>
    </row>
    <row r="408" spans="1:28" ht="15.75" x14ac:dyDescent="0.25">
      <c r="A408" s="800"/>
      <c r="B408" s="800"/>
      <c r="C408" s="795"/>
      <c r="D408" s="795" t="s">
        <v>94</v>
      </c>
      <c r="E408" s="799"/>
      <c r="F408" s="799"/>
      <c r="G408" s="799">
        <f t="shared" si="49"/>
        <v>0</v>
      </c>
      <c r="H408" s="800">
        <f t="shared" si="50"/>
        <v>0</v>
      </c>
      <c r="I408" s="800">
        <f t="shared" si="51"/>
        <v>0</v>
      </c>
      <c r="J408" s="804" t="e">
        <f t="shared" si="52"/>
        <v>#DIV/0!</v>
      </c>
      <c r="K408" s="805"/>
      <c r="L408" s="804">
        <f t="shared" si="53"/>
        <v>0</v>
      </c>
      <c r="M408" s="798"/>
      <c r="N408" s="806"/>
      <c r="O408" s="801"/>
      <c r="P408" s="801"/>
      <c r="Q408" s="800"/>
      <c r="R408" s="798"/>
      <c r="S408" s="793" t="e">
        <f>VLOOKUP(B408,Table1[],21,FALSE)</f>
        <v>#N/A</v>
      </c>
      <c r="T408" s="793">
        <f t="shared" si="54"/>
        <v>1</v>
      </c>
      <c r="U408" s="793">
        <f t="shared" si="55"/>
        <v>1900</v>
      </c>
      <c r="V408" s="793">
        <f t="shared" si="56"/>
        <v>7</v>
      </c>
      <c r="W408" s="802">
        <f>HLOOKUP(T408,'Feeder Count'!$B$1:$M$74,74,FALSE)</f>
        <v>48925</v>
      </c>
      <c r="X408" s="802" t="e">
        <f>VLOOKUP(ALL!B408,'Feeder Count'!$A$3:$M$73,(ALL!T408+1),FALSE)</f>
        <v>#N/A</v>
      </c>
      <c r="Y408" s="793" t="e">
        <f t="shared" si="57"/>
        <v>#N/A</v>
      </c>
      <c r="Z408" s="793" t="e">
        <f t="shared" si="58"/>
        <v>#N/A</v>
      </c>
      <c r="AA408" s="803">
        <f t="shared" si="59"/>
        <v>0</v>
      </c>
      <c r="AB408" s="803">
        <f t="shared" si="60"/>
        <v>0</v>
      </c>
    </row>
    <row r="409" spans="1:28" ht="15.75" x14ac:dyDescent="0.25">
      <c r="A409" s="800"/>
      <c r="B409" s="800"/>
      <c r="C409" s="795"/>
      <c r="D409" s="795" t="s">
        <v>94</v>
      </c>
      <c r="E409" s="799"/>
      <c r="F409" s="799"/>
      <c r="G409" s="799">
        <f t="shared" si="49"/>
        <v>0</v>
      </c>
      <c r="H409" s="800">
        <f t="shared" si="50"/>
        <v>0</v>
      </c>
      <c r="I409" s="800">
        <f t="shared" si="51"/>
        <v>0</v>
      </c>
      <c r="J409" s="804" t="e">
        <f t="shared" si="52"/>
        <v>#DIV/0!</v>
      </c>
      <c r="K409" s="805"/>
      <c r="L409" s="804">
        <f t="shared" si="53"/>
        <v>0</v>
      </c>
      <c r="M409" s="798"/>
      <c r="N409" s="806"/>
      <c r="O409" s="801"/>
      <c r="P409" s="801"/>
      <c r="Q409" s="800"/>
      <c r="R409" s="798"/>
      <c r="S409" s="793" t="e">
        <f>VLOOKUP(B409,Table1[],21,FALSE)</f>
        <v>#N/A</v>
      </c>
      <c r="T409" s="793">
        <f t="shared" si="54"/>
        <v>1</v>
      </c>
      <c r="U409" s="793">
        <f t="shared" si="55"/>
        <v>1900</v>
      </c>
      <c r="V409" s="793">
        <f t="shared" si="56"/>
        <v>7</v>
      </c>
      <c r="W409" s="802">
        <f>HLOOKUP(T409,'Feeder Count'!$B$1:$M$74,74,FALSE)</f>
        <v>48925</v>
      </c>
      <c r="X409" s="802" t="e">
        <f>VLOOKUP(ALL!B409,'Feeder Count'!$A$3:$M$73,(ALL!T409+1),FALSE)</f>
        <v>#N/A</v>
      </c>
      <c r="Y409" s="793" t="e">
        <f t="shared" si="57"/>
        <v>#N/A</v>
      </c>
      <c r="Z409" s="793" t="e">
        <f t="shared" si="58"/>
        <v>#N/A</v>
      </c>
      <c r="AA409" s="803">
        <f t="shared" si="59"/>
        <v>0</v>
      </c>
      <c r="AB409" s="803">
        <f t="shared" si="60"/>
        <v>0</v>
      </c>
    </row>
    <row r="410" spans="1:28" ht="15.75" x14ac:dyDescent="0.25">
      <c r="A410" s="800"/>
      <c r="B410" s="800"/>
      <c r="C410" s="795"/>
      <c r="D410" s="795" t="s">
        <v>94</v>
      </c>
      <c r="E410" s="799"/>
      <c r="F410" s="799"/>
      <c r="G410" s="799">
        <f t="shared" si="49"/>
        <v>0</v>
      </c>
      <c r="H410" s="800">
        <f t="shared" si="50"/>
        <v>0</v>
      </c>
      <c r="I410" s="800">
        <f t="shared" si="51"/>
        <v>0</v>
      </c>
      <c r="J410" s="804" t="e">
        <f t="shared" si="52"/>
        <v>#DIV/0!</v>
      </c>
      <c r="K410" s="805"/>
      <c r="L410" s="804">
        <f t="shared" si="53"/>
        <v>0</v>
      </c>
      <c r="M410" s="798"/>
      <c r="N410" s="806"/>
      <c r="O410" s="801"/>
      <c r="P410" s="801"/>
      <c r="Q410" s="800"/>
      <c r="R410" s="798"/>
      <c r="S410" s="793" t="e">
        <f>VLOOKUP(B410,Table1[],21,FALSE)</f>
        <v>#N/A</v>
      </c>
      <c r="T410" s="793">
        <f t="shared" si="54"/>
        <v>1</v>
      </c>
      <c r="U410" s="793">
        <f t="shared" si="55"/>
        <v>1900</v>
      </c>
      <c r="V410" s="793">
        <f t="shared" si="56"/>
        <v>7</v>
      </c>
      <c r="W410" s="802">
        <f>HLOOKUP(T410,'Feeder Count'!$B$1:$M$74,74,FALSE)</f>
        <v>48925</v>
      </c>
      <c r="X410" s="802" t="e">
        <f>VLOOKUP(ALL!B410,'Feeder Count'!$A$3:$M$73,(ALL!T410+1),FALSE)</f>
        <v>#N/A</v>
      </c>
      <c r="Y410" s="793" t="e">
        <f t="shared" si="57"/>
        <v>#N/A</v>
      </c>
      <c r="Z410" s="793" t="e">
        <f t="shared" si="58"/>
        <v>#N/A</v>
      </c>
      <c r="AA410" s="803">
        <f t="shared" si="59"/>
        <v>0</v>
      </c>
      <c r="AB410" s="803">
        <f t="shared" si="60"/>
        <v>0</v>
      </c>
    </row>
    <row r="411" spans="1:28" ht="15.75" x14ac:dyDescent="0.25">
      <c r="A411" s="800"/>
      <c r="B411" s="800"/>
      <c r="C411" s="795"/>
      <c r="D411" s="795" t="s">
        <v>94</v>
      </c>
      <c r="E411" s="799"/>
      <c r="F411" s="799"/>
      <c r="G411" s="799">
        <f t="shared" si="49"/>
        <v>0</v>
      </c>
      <c r="H411" s="800">
        <f t="shared" si="50"/>
        <v>0</v>
      </c>
      <c r="I411" s="800">
        <f t="shared" si="51"/>
        <v>0</v>
      </c>
      <c r="J411" s="804" t="e">
        <f t="shared" si="52"/>
        <v>#DIV/0!</v>
      </c>
      <c r="K411" s="805"/>
      <c r="L411" s="804">
        <f t="shared" si="53"/>
        <v>0</v>
      </c>
      <c r="M411" s="798"/>
      <c r="N411" s="806"/>
      <c r="O411" s="801"/>
      <c r="P411" s="801"/>
      <c r="Q411" s="800"/>
      <c r="R411" s="798"/>
      <c r="S411" s="793" t="e">
        <f>VLOOKUP(B411,Table1[],21,FALSE)</f>
        <v>#N/A</v>
      </c>
      <c r="T411" s="793">
        <f t="shared" si="54"/>
        <v>1</v>
      </c>
      <c r="U411" s="793">
        <f t="shared" si="55"/>
        <v>1900</v>
      </c>
      <c r="V411" s="793">
        <f t="shared" si="56"/>
        <v>7</v>
      </c>
      <c r="W411" s="802">
        <f>HLOOKUP(T411,'Feeder Count'!$B$1:$M$74,74,FALSE)</f>
        <v>48925</v>
      </c>
      <c r="X411" s="802" t="e">
        <f>VLOOKUP(ALL!B411,'Feeder Count'!$A$3:$M$73,(ALL!T411+1),FALSE)</f>
        <v>#N/A</v>
      </c>
      <c r="Y411" s="793" t="e">
        <f t="shared" si="57"/>
        <v>#N/A</v>
      </c>
      <c r="Z411" s="793" t="e">
        <f t="shared" si="58"/>
        <v>#N/A</v>
      </c>
      <c r="AA411" s="803">
        <f t="shared" si="59"/>
        <v>0</v>
      </c>
      <c r="AB411" s="803">
        <f t="shared" si="60"/>
        <v>0</v>
      </c>
    </row>
    <row r="412" spans="1:28" ht="15.75" x14ac:dyDescent="0.25">
      <c r="A412" s="800"/>
      <c r="B412" s="800"/>
      <c r="C412" s="795"/>
      <c r="D412" s="795" t="s">
        <v>94</v>
      </c>
      <c r="E412" s="799"/>
      <c r="F412" s="799"/>
      <c r="G412" s="799">
        <f t="shared" si="49"/>
        <v>0</v>
      </c>
      <c r="H412" s="800">
        <f t="shared" si="50"/>
        <v>0</v>
      </c>
      <c r="I412" s="800">
        <f t="shared" si="51"/>
        <v>0</v>
      </c>
      <c r="J412" s="804" t="e">
        <f t="shared" si="52"/>
        <v>#DIV/0!</v>
      </c>
      <c r="K412" s="805"/>
      <c r="L412" s="804">
        <f t="shared" si="53"/>
        <v>0</v>
      </c>
      <c r="M412" s="798"/>
      <c r="N412" s="806"/>
      <c r="O412" s="801"/>
      <c r="P412" s="801"/>
      <c r="Q412" s="800"/>
      <c r="R412" s="798"/>
      <c r="S412" s="793" t="e">
        <f>VLOOKUP(B412,Table1[],21,FALSE)</f>
        <v>#N/A</v>
      </c>
      <c r="T412" s="793">
        <f t="shared" si="54"/>
        <v>1</v>
      </c>
      <c r="U412" s="793">
        <f t="shared" si="55"/>
        <v>1900</v>
      </c>
      <c r="V412" s="793">
        <f t="shared" si="56"/>
        <v>7</v>
      </c>
      <c r="W412" s="802">
        <f>HLOOKUP(T412,'Feeder Count'!$B$1:$M$74,74,FALSE)</f>
        <v>48925</v>
      </c>
      <c r="X412" s="802" t="e">
        <f>VLOOKUP(ALL!B412,'Feeder Count'!$A$3:$M$73,(ALL!T412+1),FALSE)</f>
        <v>#N/A</v>
      </c>
      <c r="Y412" s="793" t="e">
        <f t="shared" si="57"/>
        <v>#N/A</v>
      </c>
      <c r="Z412" s="793" t="e">
        <f t="shared" si="58"/>
        <v>#N/A</v>
      </c>
      <c r="AA412" s="803">
        <f t="shared" si="59"/>
        <v>0</v>
      </c>
      <c r="AB412" s="803">
        <f t="shared" si="60"/>
        <v>0</v>
      </c>
    </row>
    <row r="413" spans="1:28" ht="15.75" x14ac:dyDescent="0.25">
      <c r="A413" s="800"/>
      <c r="B413" s="800"/>
      <c r="C413" s="795"/>
      <c r="D413" s="795" t="s">
        <v>94</v>
      </c>
      <c r="E413" s="799"/>
      <c r="F413" s="799"/>
      <c r="G413" s="799">
        <f t="shared" si="49"/>
        <v>0</v>
      </c>
      <c r="H413" s="800">
        <f t="shared" si="50"/>
        <v>0</v>
      </c>
      <c r="I413" s="800">
        <f t="shared" si="51"/>
        <v>0</v>
      </c>
      <c r="J413" s="804" t="e">
        <f t="shared" si="52"/>
        <v>#DIV/0!</v>
      </c>
      <c r="K413" s="805"/>
      <c r="L413" s="804">
        <f t="shared" si="53"/>
        <v>0</v>
      </c>
      <c r="M413" s="798"/>
      <c r="N413" s="806"/>
      <c r="O413" s="801"/>
      <c r="P413" s="801"/>
      <c r="Q413" s="800"/>
      <c r="R413" s="798"/>
      <c r="S413" s="793" t="e">
        <f>VLOOKUP(B413,Table1[],21,FALSE)</f>
        <v>#N/A</v>
      </c>
      <c r="T413" s="793">
        <f t="shared" si="54"/>
        <v>1</v>
      </c>
      <c r="U413" s="793">
        <f t="shared" si="55"/>
        <v>1900</v>
      </c>
      <c r="V413" s="793">
        <f t="shared" si="56"/>
        <v>7</v>
      </c>
      <c r="W413" s="802">
        <f>HLOOKUP(T413,'Feeder Count'!$B$1:$M$74,74,FALSE)</f>
        <v>48925</v>
      </c>
      <c r="X413" s="802" t="e">
        <f>VLOOKUP(ALL!B413,'Feeder Count'!$A$3:$M$73,(ALL!T413+1),FALSE)</f>
        <v>#N/A</v>
      </c>
      <c r="Y413" s="793" t="e">
        <f t="shared" si="57"/>
        <v>#N/A</v>
      </c>
      <c r="Z413" s="793" t="e">
        <f t="shared" si="58"/>
        <v>#N/A</v>
      </c>
      <c r="AA413" s="803">
        <f t="shared" si="59"/>
        <v>0</v>
      </c>
      <c r="AB413" s="803">
        <f t="shared" si="60"/>
        <v>0</v>
      </c>
    </row>
    <row r="414" spans="1:28" ht="15.75" x14ac:dyDescent="0.25">
      <c r="A414" s="800"/>
      <c r="B414" s="800"/>
      <c r="C414" s="795"/>
      <c r="D414" s="795" t="s">
        <v>94</v>
      </c>
      <c r="E414" s="799"/>
      <c r="F414" s="799"/>
      <c r="G414" s="799">
        <f t="shared" si="49"/>
        <v>0</v>
      </c>
      <c r="H414" s="800">
        <f t="shared" si="50"/>
        <v>0</v>
      </c>
      <c r="I414" s="800">
        <f t="shared" si="51"/>
        <v>0</v>
      </c>
      <c r="J414" s="804" t="e">
        <f t="shared" si="52"/>
        <v>#DIV/0!</v>
      </c>
      <c r="K414" s="805"/>
      <c r="L414" s="804">
        <f t="shared" si="53"/>
        <v>0</v>
      </c>
      <c r="M414" s="798"/>
      <c r="N414" s="806"/>
      <c r="O414" s="801"/>
      <c r="P414" s="801"/>
      <c r="Q414" s="800"/>
      <c r="R414" s="798"/>
      <c r="S414" s="793" t="e">
        <f>VLOOKUP(B414,Table1[],21,FALSE)</f>
        <v>#N/A</v>
      </c>
      <c r="T414" s="793">
        <f t="shared" si="54"/>
        <v>1</v>
      </c>
      <c r="U414" s="793">
        <f t="shared" si="55"/>
        <v>1900</v>
      </c>
      <c r="V414" s="793">
        <f t="shared" si="56"/>
        <v>7</v>
      </c>
      <c r="W414" s="802">
        <f>HLOOKUP(T414,'Feeder Count'!$B$1:$M$74,74,FALSE)</f>
        <v>48925</v>
      </c>
      <c r="X414" s="802" t="e">
        <f>VLOOKUP(ALL!B414,'Feeder Count'!$A$3:$M$73,(ALL!T414+1),FALSE)</f>
        <v>#N/A</v>
      </c>
      <c r="Y414" s="793" t="e">
        <f t="shared" si="57"/>
        <v>#N/A</v>
      </c>
      <c r="Z414" s="793" t="e">
        <f t="shared" si="58"/>
        <v>#N/A</v>
      </c>
      <c r="AA414" s="803">
        <f t="shared" si="59"/>
        <v>0</v>
      </c>
      <c r="AB414" s="803">
        <f t="shared" si="60"/>
        <v>0</v>
      </c>
    </row>
    <row r="415" spans="1:28" ht="15.75" x14ac:dyDescent="0.25">
      <c r="A415" s="800"/>
      <c r="B415" s="800"/>
      <c r="C415" s="795"/>
      <c r="D415" s="795" t="s">
        <v>94</v>
      </c>
      <c r="E415" s="799"/>
      <c r="F415" s="799"/>
      <c r="G415" s="799">
        <f t="shared" si="49"/>
        <v>0</v>
      </c>
      <c r="H415" s="800">
        <f t="shared" si="50"/>
        <v>0</v>
      </c>
      <c r="I415" s="800">
        <f t="shared" si="51"/>
        <v>0</v>
      </c>
      <c r="J415" s="804" t="e">
        <f t="shared" si="52"/>
        <v>#DIV/0!</v>
      </c>
      <c r="K415" s="805"/>
      <c r="L415" s="804">
        <f t="shared" si="53"/>
        <v>0</v>
      </c>
      <c r="M415" s="798"/>
      <c r="N415" s="806"/>
      <c r="O415" s="801"/>
      <c r="P415" s="801"/>
      <c r="Q415" s="800"/>
      <c r="R415" s="798"/>
      <c r="S415" s="793" t="e">
        <f>VLOOKUP(B415,Table1[],21,FALSE)</f>
        <v>#N/A</v>
      </c>
      <c r="T415" s="793">
        <f t="shared" si="54"/>
        <v>1</v>
      </c>
      <c r="U415" s="793">
        <f t="shared" si="55"/>
        <v>1900</v>
      </c>
      <c r="V415" s="793">
        <f t="shared" si="56"/>
        <v>7</v>
      </c>
      <c r="W415" s="802">
        <f>HLOOKUP(T415,'Feeder Count'!$B$1:$M$74,74,FALSE)</f>
        <v>48925</v>
      </c>
      <c r="X415" s="802" t="e">
        <f>VLOOKUP(ALL!B415,'Feeder Count'!$A$3:$M$73,(ALL!T415+1),FALSE)</f>
        <v>#N/A</v>
      </c>
      <c r="Y415" s="793" t="e">
        <f t="shared" si="57"/>
        <v>#N/A</v>
      </c>
      <c r="Z415" s="793" t="e">
        <f t="shared" si="58"/>
        <v>#N/A</v>
      </c>
      <c r="AA415" s="803">
        <f t="shared" si="59"/>
        <v>0</v>
      </c>
      <c r="AB415" s="803">
        <f t="shared" si="60"/>
        <v>0</v>
      </c>
    </row>
    <row r="416" spans="1:28" ht="15.75" x14ac:dyDescent="0.25">
      <c r="A416" s="800"/>
      <c r="B416" s="800"/>
      <c r="C416" s="795"/>
      <c r="D416" s="795" t="s">
        <v>94</v>
      </c>
      <c r="E416" s="799"/>
      <c r="F416" s="799"/>
      <c r="G416" s="799">
        <f t="shared" si="49"/>
        <v>0</v>
      </c>
      <c r="H416" s="800">
        <f t="shared" si="50"/>
        <v>0</v>
      </c>
      <c r="I416" s="800">
        <f t="shared" si="51"/>
        <v>0</v>
      </c>
      <c r="J416" s="804" t="e">
        <f t="shared" si="52"/>
        <v>#DIV/0!</v>
      </c>
      <c r="K416" s="805"/>
      <c r="L416" s="804">
        <f t="shared" si="53"/>
        <v>0</v>
      </c>
      <c r="M416" s="798"/>
      <c r="N416" s="806"/>
      <c r="O416" s="801"/>
      <c r="P416" s="801"/>
      <c r="Q416" s="800"/>
      <c r="R416" s="798"/>
      <c r="S416" s="793" t="e">
        <f>VLOOKUP(B416,Table1[],21,FALSE)</f>
        <v>#N/A</v>
      </c>
      <c r="T416" s="793">
        <f t="shared" si="54"/>
        <v>1</v>
      </c>
      <c r="U416" s="793">
        <f t="shared" si="55"/>
        <v>1900</v>
      </c>
      <c r="V416" s="793">
        <f t="shared" si="56"/>
        <v>7</v>
      </c>
      <c r="W416" s="802">
        <f>HLOOKUP(T416,'Feeder Count'!$B$1:$M$74,74,FALSE)</f>
        <v>48925</v>
      </c>
      <c r="X416" s="802" t="e">
        <f>VLOOKUP(ALL!B416,'Feeder Count'!$A$3:$M$73,(ALL!T416+1),FALSE)</f>
        <v>#N/A</v>
      </c>
      <c r="Y416" s="793" t="e">
        <f t="shared" si="57"/>
        <v>#N/A</v>
      </c>
      <c r="Z416" s="793" t="e">
        <f t="shared" si="58"/>
        <v>#N/A</v>
      </c>
      <c r="AA416" s="803">
        <f t="shared" si="59"/>
        <v>0</v>
      </c>
      <c r="AB416" s="803">
        <f t="shared" si="60"/>
        <v>0</v>
      </c>
    </row>
    <row r="417" spans="1:28" ht="15.75" x14ac:dyDescent="0.25">
      <c r="A417" s="800"/>
      <c r="B417" s="800"/>
      <c r="C417" s="795"/>
      <c r="D417" s="795" t="s">
        <v>94</v>
      </c>
      <c r="E417" s="799"/>
      <c r="F417" s="799"/>
      <c r="G417" s="799">
        <f t="shared" si="49"/>
        <v>0</v>
      </c>
      <c r="H417" s="800">
        <f t="shared" si="50"/>
        <v>0</v>
      </c>
      <c r="I417" s="800">
        <f t="shared" si="51"/>
        <v>0</v>
      </c>
      <c r="J417" s="804" t="e">
        <f t="shared" si="52"/>
        <v>#DIV/0!</v>
      </c>
      <c r="K417" s="805"/>
      <c r="L417" s="804">
        <f t="shared" si="53"/>
        <v>0</v>
      </c>
      <c r="M417" s="798"/>
      <c r="N417" s="806"/>
      <c r="O417" s="801"/>
      <c r="P417" s="801"/>
      <c r="Q417" s="800"/>
      <c r="R417" s="798"/>
      <c r="S417" s="793" t="e">
        <f>VLOOKUP(B417,Table1[],21,FALSE)</f>
        <v>#N/A</v>
      </c>
      <c r="T417" s="793">
        <f t="shared" si="54"/>
        <v>1</v>
      </c>
      <c r="U417" s="793">
        <f t="shared" si="55"/>
        <v>1900</v>
      </c>
      <c r="V417" s="793">
        <f t="shared" si="56"/>
        <v>7</v>
      </c>
      <c r="W417" s="802">
        <f>HLOOKUP(T417,'Feeder Count'!$B$1:$M$74,74,FALSE)</f>
        <v>48925</v>
      </c>
      <c r="X417" s="802" t="e">
        <f>VLOOKUP(ALL!B417,'Feeder Count'!$A$3:$M$73,(ALL!T417+1),FALSE)</f>
        <v>#N/A</v>
      </c>
      <c r="Y417" s="793" t="e">
        <f t="shared" si="57"/>
        <v>#N/A</v>
      </c>
      <c r="Z417" s="793" t="e">
        <f t="shared" si="58"/>
        <v>#N/A</v>
      </c>
      <c r="AA417" s="803">
        <f t="shared" si="59"/>
        <v>0</v>
      </c>
      <c r="AB417" s="803">
        <f t="shared" si="60"/>
        <v>0</v>
      </c>
    </row>
    <row r="418" spans="1:28" ht="15.75" x14ac:dyDescent="0.25">
      <c r="A418" s="800"/>
      <c r="B418" s="800"/>
      <c r="C418" s="795"/>
      <c r="D418" s="795" t="s">
        <v>94</v>
      </c>
      <c r="E418" s="799"/>
      <c r="F418" s="799"/>
      <c r="G418" s="799">
        <f t="shared" si="49"/>
        <v>0</v>
      </c>
      <c r="H418" s="800">
        <f t="shared" si="50"/>
        <v>0</v>
      </c>
      <c r="I418" s="800">
        <f t="shared" si="51"/>
        <v>0</v>
      </c>
      <c r="J418" s="804" t="e">
        <f t="shared" si="52"/>
        <v>#DIV/0!</v>
      </c>
      <c r="K418" s="805"/>
      <c r="L418" s="804">
        <f t="shared" si="53"/>
        <v>0</v>
      </c>
      <c r="M418" s="798"/>
      <c r="N418" s="806"/>
      <c r="O418" s="801"/>
      <c r="P418" s="801"/>
      <c r="Q418" s="800"/>
      <c r="R418" s="798"/>
      <c r="S418" s="793" t="e">
        <f>VLOOKUP(B418,Table1[],21,FALSE)</f>
        <v>#N/A</v>
      </c>
      <c r="T418" s="793">
        <f t="shared" si="54"/>
        <v>1</v>
      </c>
      <c r="U418" s="793">
        <f t="shared" si="55"/>
        <v>1900</v>
      </c>
      <c r="V418" s="793">
        <f t="shared" si="56"/>
        <v>7</v>
      </c>
      <c r="W418" s="802">
        <f>HLOOKUP(T418,'Feeder Count'!$B$1:$M$74,74,FALSE)</f>
        <v>48925</v>
      </c>
      <c r="X418" s="802" t="e">
        <f>VLOOKUP(ALL!B418,'Feeder Count'!$A$3:$M$73,(ALL!T418+1),FALSE)</f>
        <v>#N/A</v>
      </c>
      <c r="Y418" s="793" t="e">
        <f t="shared" si="57"/>
        <v>#N/A</v>
      </c>
      <c r="Z418" s="793" t="e">
        <f t="shared" si="58"/>
        <v>#N/A</v>
      </c>
      <c r="AA418" s="803">
        <f t="shared" si="59"/>
        <v>0</v>
      </c>
      <c r="AB418" s="803">
        <f t="shared" si="60"/>
        <v>0</v>
      </c>
    </row>
    <row r="419" spans="1:28" ht="15.75" x14ac:dyDescent="0.25">
      <c r="A419" s="800"/>
      <c r="B419" s="800"/>
      <c r="C419" s="795"/>
      <c r="D419" s="795" t="s">
        <v>94</v>
      </c>
      <c r="E419" s="799"/>
      <c r="F419" s="799"/>
      <c r="G419" s="799">
        <f t="shared" si="49"/>
        <v>0</v>
      </c>
      <c r="H419" s="800">
        <f t="shared" si="50"/>
        <v>0</v>
      </c>
      <c r="I419" s="800">
        <f t="shared" si="51"/>
        <v>0</v>
      </c>
      <c r="J419" s="804" t="e">
        <f t="shared" si="52"/>
        <v>#DIV/0!</v>
      </c>
      <c r="K419" s="805"/>
      <c r="L419" s="804">
        <f t="shared" si="53"/>
        <v>0</v>
      </c>
      <c r="M419" s="798"/>
      <c r="N419" s="806"/>
      <c r="O419" s="801"/>
      <c r="P419" s="801"/>
      <c r="Q419" s="800"/>
      <c r="R419" s="798"/>
      <c r="S419" s="793" t="e">
        <f>VLOOKUP(B419,Table1[],21,FALSE)</f>
        <v>#N/A</v>
      </c>
      <c r="T419" s="793">
        <f t="shared" si="54"/>
        <v>1</v>
      </c>
      <c r="U419" s="793">
        <f t="shared" si="55"/>
        <v>1900</v>
      </c>
      <c r="V419" s="793">
        <f t="shared" si="56"/>
        <v>7</v>
      </c>
      <c r="W419" s="802">
        <f>HLOOKUP(T419,'Feeder Count'!$B$1:$M$74,74,FALSE)</f>
        <v>48925</v>
      </c>
      <c r="X419" s="802" t="e">
        <f>VLOOKUP(ALL!B419,'Feeder Count'!$A$3:$M$73,(ALL!T419+1),FALSE)</f>
        <v>#N/A</v>
      </c>
      <c r="Y419" s="793" t="e">
        <f t="shared" si="57"/>
        <v>#N/A</v>
      </c>
      <c r="Z419" s="793" t="e">
        <f t="shared" si="58"/>
        <v>#N/A</v>
      </c>
      <c r="AA419" s="803">
        <f t="shared" si="59"/>
        <v>0</v>
      </c>
      <c r="AB419" s="803">
        <f t="shared" si="60"/>
        <v>0</v>
      </c>
    </row>
    <row r="420" spans="1:28" ht="15.75" x14ac:dyDescent="0.25">
      <c r="A420" s="800"/>
      <c r="B420" s="800"/>
      <c r="C420" s="795"/>
      <c r="D420" s="795" t="s">
        <v>94</v>
      </c>
      <c r="E420" s="799"/>
      <c r="F420" s="799"/>
      <c r="G420" s="799">
        <f t="shared" si="49"/>
        <v>0</v>
      </c>
      <c r="H420" s="800">
        <f t="shared" si="50"/>
        <v>0</v>
      </c>
      <c r="I420" s="800">
        <f t="shared" si="51"/>
        <v>0</v>
      </c>
      <c r="J420" s="804" t="e">
        <f t="shared" si="52"/>
        <v>#DIV/0!</v>
      </c>
      <c r="K420" s="805"/>
      <c r="L420" s="804">
        <f t="shared" si="53"/>
        <v>0</v>
      </c>
      <c r="M420" s="798"/>
      <c r="N420" s="806"/>
      <c r="O420" s="801"/>
      <c r="P420" s="801"/>
      <c r="Q420" s="800"/>
      <c r="R420" s="798"/>
      <c r="S420" s="793" t="e">
        <f>VLOOKUP(B420,Table1[],21,FALSE)</f>
        <v>#N/A</v>
      </c>
      <c r="T420" s="793">
        <f t="shared" si="54"/>
        <v>1</v>
      </c>
      <c r="U420" s="793">
        <f t="shared" si="55"/>
        <v>1900</v>
      </c>
      <c r="V420" s="793">
        <f t="shared" si="56"/>
        <v>7</v>
      </c>
      <c r="W420" s="802">
        <f>HLOOKUP(T420,'Feeder Count'!$B$1:$M$74,74,FALSE)</f>
        <v>48925</v>
      </c>
      <c r="X420" s="802" t="e">
        <f>VLOOKUP(ALL!B420,'Feeder Count'!$A$3:$M$73,(ALL!T420+1),FALSE)</f>
        <v>#N/A</v>
      </c>
      <c r="Y420" s="793" t="e">
        <f t="shared" si="57"/>
        <v>#N/A</v>
      </c>
      <c r="Z420" s="793" t="e">
        <f t="shared" si="58"/>
        <v>#N/A</v>
      </c>
      <c r="AA420" s="803">
        <f t="shared" si="59"/>
        <v>0</v>
      </c>
      <c r="AB420" s="803">
        <f t="shared" si="60"/>
        <v>0</v>
      </c>
    </row>
    <row r="421" spans="1:28" ht="15.75" x14ac:dyDescent="0.25">
      <c r="A421" s="800"/>
      <c r="B421" s="800"/>
      <c r="C421" s="795"/>
      <c r="D421" s="795" t="s">
        <v>94</v>
      </c>
      <c r="E421" s="799"/>
      <c r="F421" s="799"/>
      <c r="G421" s="799">
        <f t="shared" si="49"/>
        <v>0</v>
      </c>
      <c r="H421" s="800">
        <f t="shared" si="50"/>
        <v>0</v>
      </c>
      <c r="I421" s="800">
        <f t="shared" si="51"/>
        <v>0</v>
      </c>
      <c r="J421" s="804" t="e">
        <f t="shared" si="52"/>
        <v>#DIV/0!</v>
      </c>
      <c r="K421" s="805"/>
      <c r="L421" s="804">
        <f t="shared" si="53"/>
        <v>0</v>
      </c>
      <c r="M421" s="798"/>
      <c r="N421" s="806"/>
      <c r="O421" s="801"/>
      <c r="P421" s="801"/>
      <c r="Q421" s="800"/>
      <c r="R421" s="798"/>
      <c r="S421" s="793" t="e">
        <f>VLOOKUP(B421,Table1[],21,FALSE)</f>
        <v>#N/A</v>
      </c>
      <c r="T421" s="793">
        <f t="shared" si="54"/>
        <v>1</v>
      </c>
      <c r="U421" s="793">
        <f t="shared" si="55"/>
        <v>1900</v>
      </c>
      <c r="V421" s="793">
        <f t="shared" si="56"/>
        <v>7</v>
      </c>
      <c r="W421" s="802">
        <f>HLOOKUP(T421,'Feeder Count'!$B$1:$M$74,74,FALSE)</f>
        <v>48925</v>
      </c>
      <c r="X421" s="802" t="e">
        <f>VLOOKUP(ALL!B421,'Feeder Count'!$A$3:$M$73,(ALL!T421+1),FALSE)</f>
        <v>#N/A</v>
      </c>
      <c r="Y421" s="793" t="e">
        <f t="shared" si="57"/>
        <v>#N/A</v>
      </c>
      <c r="Z421" s="793" t="e">
        <f t="shared" si="58"/>
        <v>#N/A</v>
      </c>
      <c r="AA421" s="803">
        <f t="shared" si="59"/>
        <v>0</v>
      </c>
      <c r="AB421" s="803">
        <f t="shared" si="60"/>
        <v>0</v>
      </c>
    </row>
    <row r="422" spans="1:28" ht="15.75" x14ac:dyDescent="0.25">
      <c r="A422" s="800"/>
      <c r="B422" s="800"/>
      <c r="C422" s="795"/>
      <c r="D422" s="795" t="s">
        <v>94</v>
      </c>
      <c r="E422" s="799"/>
      <c r="F422" s="799"/>
      <c r="G422" s="799">
        <f t="shared" si="49"/>
        <v>0</v>
      </c>
      <c r="H422" s="800">
        <f t="shared" si="50"/>
        <v>0</v>
      </c>
      <c r="I422" s="800">
        <f t="shared" si="51"/>
        <v>0</v>
      </c>
      <c r="J422" s="804" t="e">
        <f t="shared" si="52"/>
        <v>#DIV/0!</v>
      </c>
      <c r="K422" s="805"/>
      <c r="L422" s="804">
        <f t="shared" si="53"/>
        <v>0</v>
      </c>
      <c r="M422" s="798"/>
      <c r="N422" s="806"/>
      <c r="O422" s="801"/>
      <c r="P422" s="801"/>
      <c r="Q422" s="800"/>
      <c r="R422" s="798"/>
      <c r="S422" s="793" t="e">
        <f>VLOOKUP(B422,Table1[],21,FALSE)</f>
        <v>#N/A</v>
      </c>
      <c r="T422" s="793">
        <f t="shared" si="54"/>
        <v>1</v>
      </c>
      <c r="U422" s="793">
        <f t="shared" si="55"/>
        <v>1900</v>
      </c>
      <c r="V422" s="793">
        <f t="shared" si="56"/>
        <v>7</v>
      </c>
      <c r="W422" s="802">
        <f>HLOOKUP(T422,'Feeder Count'!$B$1:$M$74,74,FALSE)</f>
        <v>48925</v>
      </c>
      <c r="X422" s="802" t="e">
        <f>VLOOKUP(ALL!B422,'Feeder Count'!$A$3:$M$73,(ALL!T422+1),FALSE)</f>
        <v>#N/A</v>
      </c>
      <c r="Y422" s="793" t="e">
        <f t="shared" si="57"/>
        <v>#N/A</v>
      </c>
      <c r="Z422" s="793" t="e">
        <f t="shared" si="58"/>
        <v>#N/A</v>
      </c>
      <c r="AA422" s="803">
        <f t="shared" si="59"/>
        <v>0</v>
      </c>
      <c r="AB422" s="803">
        <f t="shared" si="60"/>
        <v>0</v>
      </c>
    </row>
    <row r="423" spans="1:28" ht="15.75" x14ac:dyDescent="0.25">
      <c r="A423" s="800"/>
      <c r="B423" s="800"/>
      <c r="C423" s="795"/>
      <c r="D423" s="795" t="s">
        <v>94</v>
      </c>
      <c r="E423" s="799"/>
      <c r="F423" s="799"/>
      <c r="G423" s="799">
        <f t="shared" si="49"/>
        <v>0</v>
      </c>
      <c r="H423" s="800">
        <f t="shared" si="50"/>
        <v>0</v>
      </c>
      <c r="I423" s="800">
        <f t="shared" si="51"/>
        <v>0</v>
      </c>
      <c r="J423" s="804" t="e">
        <f t="shared" si="52"/>
        <v>#DIV/0!</v>
      </c>
      <c r="K423" s="805"/>
      <c r="L423" s="804">
        <f t="shared" si="53"/>
        <v>0</v>
      </c>
      <c r="M423" s="798"/>
      <c r="N423" s="806"/>
      <c r="O423" s="801"/>
      <c r="P423" s="801"/>
      <c r="Q423" s="800"/>
      <c r="R423" s="798"/>
      <c r="S423" s="793" t="e">
        <f>VLOOKUP(B423,Table1[],21,FALSE)</f>
        <v>#N/A</v>
      </c>
      <c r="T423" s="793">
        <f t="shared" si="54"/>
        <v>1</v>
      </c>
      <c r="U423" s="793">
        <f t="shared" si="55"/>
        <v>1900</v>
      </c>
      <c r="V423" s="793">
        <f t="shared" si="56"/>
        <v>7</v>
      </c>
      <c r="W423" s="802">
        <f>HLOOKUP(T423,'Feeder Count'!$B$1:$M$74,74,FALSE)</f>
        <v>48925</v>
      </c>
      <c r="X423" s="802" t="e">
        <f>VLOOKUP(ALL!B423,'Feeder Count'!$A$3:$M$73,(ALL!T423+1),FALSE)</f>
        <v>#N/A</v>
      </c>
      <c r="Y423" s="793" t="e">
        <f t="shared" si="57"/>
        <v>#N/A</v>
      </c>
      <c r="Z423" s="793" t="e">
        <f t="shared" si="58"/>
        <v>#N/A</v>
      </c>
      <c r="AA423" s="803">
        <f t="shared" si="59"/>
        <v>0</v>
      </c>
      <c r="AB423" s="803">
        <f t="shared" si="60"/>
        <v>0</v>
      </c>
    </row>
    <row r="424" spans="1:28" ht="15.75" x14ac:dyDescent="0.25">
      <c r="A424" s="800"/>
      <c r="B424" s="800"/>
      <c r="C424" s="795"/>
      <c r="D424" s="795" t="s">
        <v>94</v>
      </c>
      <c r="E424" s="799"/>
      <c r="F424" s="799"/>
      <c r="G424" s="799">
        <f t="shared" si="49"/>
        <v>0</v>
      </c>
      <c r="H424" s="800">
        <f t="shared" si="50"/>
        <v>0</v>
      </c>
      <c r="I424" s="800">
        <f t="shared" si="51"/>
        <v>0</v>
      </c>
      <c r="J424" s="804" t="e">
        <f t="shared" si="52"/>
        <v>#DIV/0!</v>
      </c>
      <c r="K424" s="805"/>
      <c r="L424" s="804">
        <f t="shared" si="53"/>
        <v>0</v>
      </c>
      <c r="M424" s="798"/>
      <c r="N424" s="806"/>
      <c r="O424" s="801"/>
      <c r="P424" s="801"/>
      <c r="Q424" s="800"/>
      <c r="R424" s="798"/>
      <c r="S424" s="793" t="e">
        <f>VLOOKUP(B424,Table1[],21,FALSE)</f>
        <v>#N/A</v>
      </c>
      <c r="T424" s="793">
        <f t="shared" si="54"/>
        <v>1</v>
      </c>
      <c r="U424" s="793">
        <f t="shared" si="55"/>
        <v>1900</v>
      </c>
      <c r="V424" s="793">
        <f t="shared" si="56"/>
        <v>7</v>
      </c>
      <c r="W424" s="802">
        <f>HLOOKUP(T424,'Feeder Count'!$B$1:$M$74,74,FALSE)</f>
        <v>48925</v>
      </c>
      <c r="X424" s="802" t="e">
        <f>VLOOKUP(ALL!B424,'Feeder Count'!$A$3:$M$73,(ALL!T424+1),FALSE)</f>
        <v>#N/A</v>
      </c>
      <c r="Y424" s="793" t="e">
        <f t="shared" si="57"/>
        <v>#N/A</v>
      </c>
      <c r="Z424" s="793" t="e">
        <f t="shared" si="58"/>
        <v>#N/A</v>
      </c>
      <c r="AA424" s="803">
        <f t="shared" si="59"/>
        <v>0</v>
      </c>
      <c r="AB424" s="803">
        <f t="shared" si="60"/>
        <v>0</v>
      </c>
    </row>
    <row r="425" spans="1:28" ht="15.75" x14ac:dyDescent="0.25">
      <c r="A425" s="800"/>
      <c r="B425" s="800"/>
      <c r="C425" s="795"/>
      <c r="D425" s="795" t="s">
        <v>94</v>
      </c>
      <c r="E425" s="799"/>
      <c r="F425" s="799"/>
      <c r="G425" s="799">
        <f t="shared" si="49"/>
        <v>0</v>
      </c>
      <c r="H425" s="800">
        <f t="shared" si="50"/>
        <v>0</v>
      </c>
      <c r="I425" s="800">
        <f t="shared" si="51"/>
        <v>0</v>
      </c>
      <c r="J425" s="804" t="e">
        <f t="shared" si="52"/>
        <v>#DIV/0!</v>
      </c>
      <c r="K425" s="805"/>
      <c r="L425" s="804">
        <f t="shared" si="53"/>
        <v>0</v>
      </c>
      <c r="M425" s="798"/>
      <c r="N425" s="806"/>
      <c r="O425" s="801"/>
      <c r="P425" s="801"/>
      <c r="Q425" s="800"/>
      <c r="R425" s="798"/>
      <c r="S425" s="793" t="e">
        <f>VLOOKUP(B425,Table1[],21,FALSE)</f>
        <v>#N/A</v>
      </c>
      <c r="T425" s="793">
        <f t="shared" si="54"/>
        <v>1</v>
      </c>
      <c r="U425" s="793">
        <f t="shared" si="55"/>
        <v>1900</v>
      </c>
      <c r="V425" s="793">
        <f t="shared" si="56"/>
        <v>7</v>
      </c>
      <c r="W425" s="802">
        <f>HLOOKUP(T425,'Feeder Count'!$B$1:$M$74,74,FALSE)</f>
        <v>48925</v>
      </c>
      <c r="X425" s="802" t="e">
        <f>VLOOKUP(ALL!B425,'Feeder Count'!$A$3:$M$73,(ALL!T425+1),FALSE)</f>
        <v>#N/A</v>
      </c>
      <c r="Y425" s="793" t="e">
        <f t="shared" si="57"/>
        <v>#N/A</v>
      </c>
      <c r="Z425" s="793" t="e">
        <f t="shared" si="58"/>
        <v>#N/A</v>
      </c>
      <c r="AA425" s="803">
        <f t="shared" si="59"/>
        <v>0</v>
      </c>
      <c r="AB425" s="803">
        <f t="shared" si="60"/>
        <v>0</v>
      </c>
    </row>
    <row r="426" spans="1:28" ht="15.75" x14ac:dyDescent="0.25">
      <c r="A426" s="800"/>
      <c r="B426" s="800"/>
      <c r="C426" s="795"/>
      <c r="D426" s="795" t="s">
        <v>94</v>
      </c>
      <c r="E426" s="799"/>
      <c r="F426" s="799"/>
      <c r="G426" s="799">
        <f t="shared" si="49"/>
        <v>0</v>
      </c>
      <c r="H426" s="800">
        <f t="shared" si="50"/>
        <v>0</v>
      </c>
      <c r="I426" s="800">
        <f t="shared" si="51"/>
        <v>0</v>
      </c>
      <c r="J426" s="804" t="e">
        <f t="shared" si="52"/>
        <v>#DIV/0!</v>
      </c>
      <c r="K426" s="805"/>
      <c r="L426" s="804">
        <f t="shared" si="53"/>
        <v>0</v>
      </c>
      <c r="M426" s="798"/>
      <c r="N426" s="806"/>
      <c r="O426" s="801"/>
      <c r="P426" s="801"/>
      <c r="Q426" s="800"/>
      <c r="R426" s="798"/>
      <c r="S426" s="793" t="e">
        <f>VLOOKUP(B426,Table1[],21,FALSE)</f>
        <v>#N/A</v>
      </c>
      <c r="T426" s="793">
        <f t="shared" si="54"/>
        <v>1</v>
      </c>
      <c r="U426" s="793">
        <f t="shared" si="55"/>
        <v>1900</v>
      </c>
      <c r="V426" s="793">
        <f t="shared" si="56"/>
        <v>7</v>
      </c>
      <c r="W426" s="802">
        <f>HLOOKUP(T426,'Feeder Count'!$B$1:$M$74,74,FALSE)</f>
        <v>48925</v>
      </c>
      <c r="X426" s="802" t="e">
        <f>VLOOKUP(ALL!B426,'Feeder Count'!$A$3:$M$73,(ALL!T426+1),FALSE)</f>
        <v>#N/A</v>
      </c>
      <c r="Y426" s="793" t="e">
        <f t="shared" si="57"/>
        <v>#N/A</v>
      </c>
      <c r="Z426" s="793" t="e">
        <f t="shared" si="58"/>
        <v>#N/A</v>
      </c>
      <c r="AA426" s="803">
        <f t="shared" si="59"/>
        <v>0</v>
      </c>
      <c r="AB426" s="803">
        <f t="shared" si="60"/>
        <v>0</v>
      </c>
    </row>
    <row r="427" spans="1:28" ht="15.75" x14ac:dyDescent="0.25">
      <c r="A427" s="800"/>
      <c r="B427" s="800"/>
      <c r="C427" s="795"/>
      <c r="D427" s="795" t="s">
        <v>94</v>
      </c>
      <c r="E427" s="799"/>
      <c r="F427" s="799"/>
      <c r="G427" s="799">
        <f t="shared" si="49"/>
        <v>0</v>
      </c>
      <c r="H427" s="800">
        <f t="shared" si="50"/>
        <v>0</v>
      </c>
      <c r="I427" s="800">
        <f t="shared" si="51"/>
        <v>0</v>
      </c>
      <c r="J427" s="804" t="e">
        <f t="shared" si="52"/>
        <v>#DIV/0!</v>
      </c>
      <c r="K427" s="805"/>
      <c r="L427" s="804">
        <f t="shared" si="53"/>
        <v>0</v>
      </c>
      <c r="M427" s="798"/>
      <c r="N427" s="806"/>
      <c r="O427" s="801"/>
      <c r="P427" s="801"/>
      <c r="Q427" s="800"/>
      <c r="R427" s="798"/>
      <c r="S427" s="793" t="e">
        <f>VLOOKUP(B427,Table1[],21,FALSE)</f>
        <v>#N/A</v>
      </c>
      <c r="T427" s="793">
        <f t="shared" si="54"/>
        <v>1</v>
      </c>
      <c r="U427" s="793">
        <f t="shared" si="55"/>
        <v>1900</v>
      </c>
      <c r="V427" s="793">
        <f t="shared" si="56"/>
        <v>7</v>
      </c>
      <c r="W427" s="802">
        <f>HLOOKUP(T427,'Feeder Count'!$B$1:$M$74,74,FALSE)</f>
        <v>48925</v>
      </c>
      <c r="X427" s="802" t="e">
        <f>VLOOKUP(ALL!B427,'Feeder Count'!$A$3:$M$73,(ALL!T427+1),FALSE)</f>
        <v>#N/A</v>
      </c>
      <c r="Y427" s="793" t="e">
        <f t="shared" si="57"/>
        <v>#N/A</v>
      </c>
      <c r="Z427" s="793" t="e">
        <f t="shared" si="58"/>
        <v>#N/A</v>
      </c>
      <c r="AA427" s="803">
        <f t="shared" si="59"/>
        <v>0</v>
      </c>
      <c r="AB427" s="803">
        <f t="shared" si="60"/>
        <v>0</v>
      </c>
    </row>
    <row r="428" spans="1:28" ht="15.75" x14ac:dyDescent="0.25">
      <c r="A428" s="800"/>
      <c r="B428" s="800"/>
      <c r="C428" s="795"/>
      <c r="D428" s="795" t="s">
        <v>94</v>
      </c>
      <c r="E428" s="799"/>
      <c r="F428" s="799"/>
      <c r="G428" s="799">
        <f t="shared" si="49"/>
        <v>0</v>
      </c>
      <c r="H428" s="800">
        <f t="shared" si="50"/>
        <v>0</v>
      </c>
      <c r="I428" s="800">
        <f t="shared" si="51"/>
        <v>0</v>
      </c>
      <c r="J428" s="804" t="e">
        <f t="shared" si="52"/>
        <v>#DIV/0!</v>
      </c>
      <c r="K428" s="805"/>
      <c r="L428" s="804">
        <f t="shared" si="53"/>
        <v>0</v>
      </c>
      <c r="M428" s="798"/>
      <c r="N428" s="806"/>
      <c r="O428" s="801"/>
      <c r="P428" s="801"/>
      <c r="Q428" s="800"/>
      <c r="R428" s="798"/>
      <c r="S428" s="793" t="e">
        <f>VLOOKUP(B428,Table1[],21,FALSE)</f>
        <v>#N/A</v>
      </c>
      <c r="T428" s="793">
        <f t="shared" si="54"/>
        <v>1</v>
      </c>
      <c r="U428" s="793">
        <f t="shared" si="55"/>
        <v>1900</v>
      </c>
      <c r="V428" s="793">
        <f t="shared" si="56"/>
        <v>7</v>
      </c>
      <c r="W428" s="802">
        <f>HLOOKUP(T428,'Feeder Count'!$B$1:$M$74,74,FALSE)</f>
        <v>48925</v>
      </c>
      <c r="X428" s="802" t="e">
        <f>VLOOKUP(ALL!B428,'Feeder Count'!$A$3:$M$73,(ALL!T428+1),FALSE)</f>
        <v>#N/A</v>
      </c>
      <c r="Y428" s="793" t="e">
        <f t="shared" si="57"/>
        <v>#N/A</v>
      </c>
      <c r="Z428" s="793" t="e">
        <f t="shared" si="58"/>
        <v>#N/A</v>
      </c>
      <c r="AA428" s="803">
        <f t="shared" si="59"/>
        <v>0</v>
      </c>
      <c r="AB428" s="803">
        <f t="shared" si="60"/>
        <v>0</v>
      </c>
    </row>
    <row r="429" spans="1:28" ht="15.75" x14ac:dyDescent="0.25">
      <c r="A429" s="800"/>
      <c r="B429" s="800"/>
      <c r="C429" s="795"/>
      <c r="D429" s="795" t="s">
        <v>94</v>
      </c>
      <c r="E429" s="799"/>
      <c r="F429" s="799"/>
      <c r="G429" s="799">
        <f t="shared" si="49"/>
        <v>0</v>
      </c>
      <c r="H429" s="800">
        <f t="shared" si="50"/>
        <v>0</v>
      </c>
      <c r="I429" s="800">
        <f t="shared" si="51"/>
        <v>0</v>
      </c>
      <c r="J429" s="804" t="e">
        <f t="shared" si="52"/>
        <v>#DIV/0!</v>
      </c>
      <c r="K429" s="805"/>
      <c r="L429" s="804">
        <f t="shared" si="53"/>
        <v>0</v>
      </c>
      <c r="M429" s="798"/>
      <c r="N429" s="806"/>
      <c r="O429" s="801"/>
      <c r="P429" s="801"/>
      <c r="Q429" s="800"/>
      <c r="R429" s="798"/>
      <c r="S429" s="793" t="e">
        <f>VLOOKUP(B429,Table1[],21,FALSE)</f>
        <v>#N/A</v>
      </c>
      <c r="T429" s="793">
        <f t="shared" si="54"/>
        <v>1</v>
      </c>
      <c r="U429" s="793">
        <f t="shared" si="55"/>
        <v>1900</v>
      </c>
      <c r="V429" s="793">
        <f t="shared" si="56"/>
        <v>7</v>
      </c>
      <c r="W429" s="802">
        <f>HLOOKUP(T429,'Feeder Count'!$B$1:$M$74,74,FALSE)</f>
        <v>48925</v>
      </c>
      <c r="X429" s="802" t="e">
        <f>VLOOKUP(ALL!B429,'Feeder Count'!$A$3:$M$73,(ALL!T429+1),FALSE)</f>
        <v>#N/A</v>
      </c>
      <c r="Y429" s="793" t="e">
        <f t="shared" si="57"/>
        <v>#N/A</v>
      </c>
      <c r="Z429" s="793" t="e">
        <f t="shared" si="58"/>
        <v>#N/A</v>
      </c>
      <c r="AA429" s="803">
        <f t="shared" si="59"/>
        <v>0</v>
      </c>
      <c r="AB429" s="803">
        <f t="shared" si="60"/>
        <v>0</v>
      </c>
    </row>
    <row r="430" spans="1:28" ht="15.75" x14ac:dyDescent="0.25">
      <c r="A430" s="800"/>
      <c r="B430" s="800"/>
      <c r="C430" s="795"/>
      <c r="D430" s="795" t="s">
        <v>94</v>
      </c>
      <c r="E430" s="799"/>
      <c r="F430" s="799"/>
      <c r="G430" s="799">
        <f t="shared" si="49"/>
        <v>0</v>
      </c>
      <c r="H430" s="800">
        <f t="shared" si="50"/>
        <v>0</v>
      </c>
      <c r="I430" s="800">
        <f t="shared" si="51"/>
        <v>0</v>
      </c>
      <c r="J430" s="804" t="e">
        <f t="shared" si="52"/>
        <v>#DIV/0!</v>
      </c>
      <c r="K430" s="805"/>
      <c r="L430" s="804">
        <f t="shared" si="53"/>
        <v>0</v>
      </c>
      <c r="M430" s="798"/>
      <c r="N430" s="806"/>
      <c r="O430" s="801"/>
      <c r="P430" s="801"/>
      <c r="Q430" s="800"/>
      <c r="R430" s="798"/>
      <c r="S430" s="793" t="e">
        <f>VLOOKUP(B430,Table1[],21,FALSE)</f>
        <v>#N/A</v>
      </c>
      <c r="T430" s="793">
        <f t="shared" si="54"/>
        <v>1</v>
      </c>
      <c r="U430" s="793">
        <f t="shared" si="55"/>
        <v>1900</v>
      </c>
      <c r="V430" s="793">
        <f t="shared" si="56"/>
        <v>7</v>
      </c>
      <c r="W430" s="802">
        <f>HLOOKUP(T430,'Feeder Count'!$B$1:$M$74,74,FALSE)</f>
        <v>48925</v>
      </c>
      <c r="X430" s="802" t="e">
        <f>VLOOKUP(ALL!B430,'Feeder Count'!$A$3:$M$73,(ALL!T430+1),FALSE)</f>
        <v>#N/A</v>
      </c>
      <c r="Y430" s="793" t="e">
        <f t="shared" si="57"/>
        <v>#N/A</v>
      </c>
      <c r="Z430" s="793" t="e">
        <f t="shared" si="58"/>
        <v>#N/A</v>
      </c>
      <c r="AA430" s="803">
        <f t="shared" si="59"/>
        <v>0</v>
      </c>
      <c r="AB430" s="803">
        <f t="shared" si="60"/>
        <v>0</v>
      </c>
    </row>
    <row r="431" spans="1:28" ht="15.75" x14ac:dyDescent="0.25">
      <c r="A431" s="800"/>
      <c r="B431" s="800"/>
      <c r="C431" s="795"/>
      <c r="D431" s="795" t="s">
        <v>94</v>
      </c>
      <c r="E431" s="799"/>
      <c r="F431" s="799"/>
      <c r="G431" s="799">
        <f t="shared" si="49"/>
        <v>0</v>
      </c>
      <c r="H431" s="800">
        <f t="shared" si="50"/>
        <v>0</v>
      </c>
      <c r="I431" s="800">
        <f t="shared" si="51"/>
        <v>0</v>
      </c>
      <c r="J431" s="804" t="e">
        <f t="shared" si="52"/>
        <v>#DIV/0!</v>
      </c>
      <c r="K431" s="805"/>
      <c r="L431" s="804">
        <f t="shared" si="53"/>
        <v>0</v>
      </c>
      <c r="M431" s="798"/>
      <c r="N431" s="806"/>
      <c r="O431" s="801"/>
      <c r="P431" s="801"/>
      <c r="Q431" s="800"/>
      <c r="R431" s="798"/>
      <c r="S431" s="793" t="e">
        <f>VLOOKUP(B431,Table1[],21,FALSE)</f>
        <v>#N/A</v>
      </c>
      <c r="T431" s="793">
        <f t="shared" si="54"/>
        <v>1</v>
      </c>
      <c r="U431" s="793">
        <f t="shared" si="55"/>
        <v>1900</v>
      </c>
      <c r="V431" s="793">
        <f t="shared" si="56"/>
        <v>7</v>
      </c>
      <c r="W431" s="802">
        <f>HLOOKUP(T431,'Feeder Count'!$B$1:$M$74,74,FALSE)</f>
        <v>48925</v>
      </c>
      <c r="X431" s="802" t="e">
        <f>VLOOKUP(ALL!B431,'Feeder Count'!$A$3:$M$73,(ALL!T431+1),FALSE)</f>
        <v>#N/A</v>
      </c>
      <c r="Y431" s="793" t="e">
        <f t="shared" si="57"/>
        <v>#N/A</v>
      </c>
      <c r="Z431" s="793" t="e">
        <f t="shared" si="58"/>
        <v>#N/A</v>
      </c>
      <c r="AA431" s="803">
        <f t="shared" si="59"/>
        <v>0</v>
      </c>
      <c r="AB431" s="803">
        <f t="shared" si="60"/>
        <v>0</v>
      </c>
    </row>
    <row r="432" spans="1:28" ht="15.75" x14ac:dyDescent="0.25">
      <c r="A432" s="800"/>
      <c r="B432" s="800"/>
      <c r="C432" s="795"/>
      <c r="D432" s="795" t="s">
        <v>94</v>
      </c>
      <c r="E432" s="799"/>
      <c r="F432" s="799"/>
      <c r="G432" s="799">
        <f t="shared" si="49"/>
        <v>0</v>
      </c>
      <c r="H432" s="800">
        <f t="shared" si="50"/>
        <v>0</v>
      </c>
      <c r="I432" s="800">
        <f t="shared" si="51"/>
        <v>0</v>
      </c>
      <c r="J432" s="804" t="e">
        <f t="shared" si="52"/>
        <v>#DIV/0!</v>
      </c>
      <c r="K432" s="805"/>
      <c r="L432" s="804">
        <f t="shared" si="53"/>
        <v>0</v>
      </c>
      <c r="M432" s="798"/>
      <c r="N432" s="806"/>
      <c r="O432" s="801"/>
      <c r="P432" s="801"/>
      <c r="Q432" s="800"/>
      <c r="R432" s="798"/>
      <c r="S432" s="793" t="e">
        <f>VLOOKUP(B432,Table1[],21,FALSE)</f>
        <v>#N/A</v>
      </c>
      <c r="T432" s="793">
        <f t="shared" si="54"/>
        <v>1</v>
      </c>
      <c r="U432" s="793">
        <f t="shared" si="55"/>
        <v>1900</v>
      </c>
      <c r="V432" s="793">
        <f t="shared" si="56"/>
        <v>7</v>
      </c>
      <c r="W432" s="802">
        <f>HLOOKUP(T432,'Feeder Count'!$B$1:$M$74,74,FALSE)</f>
        <v>48925</v>
      </c>
      <c r="X432" s="802" t="e">
        <f>VLOOKUP(ALL!B432,'Feeder Count'!$A$3:$M$73,(ALL!T432+1),FALSE)</f>
        <v>#N/A</v>
      </c>
      <c r="Y432" s="793" t="e">
        <f t="shared" si="57"/>
        <v>#N/A</v>
      </c>
      <c r="Z432" s="793" t="e">
        <f t="shared" si="58"/>
        <v>#N/A</v>
      </c>
      <c r="AA432" s="803">
        <f t="shared" si="59"/>
        <v>0</v>
      </c>
      <c r="AB432" s="803">
        <f t="shared" si="60"/>
        <v>0</v>
      </c>
    </row>
    <row r="433" spans="1:28" ht="15.75" x14ac:dyDescent="0.25">
      <c r="A433" s="800"/>
      <c r="B433" s="800"/>
      <c r="C433" s="795"/>
      <c r="D433" s="795" t="s">
        <v>94</v>
      </c>
      <c r="E433" s="799"/>
      <c r="F433" s="799"/>
      <c r="G433" s="799">
        <f t="shared" si="49"/>
        <v>0</v>
      </c>
      <c r="H433" s="800">
        <f t="shared" si="50"/>
        <v>0</v>
      </c>
      <c r="I433" s="800">
        <f t="shared" si="51"/>
        <v>0</v>
      </c>
      <c r="J433" s="804" t="e">
        <f t="shared" si="52"/>
        <v>#DIV/0!</v>
      </c>
      <c r="K433" s="805"/>
      <c r="L433" s="804">
        <f t="shared" si="53"/>
        <v>0</v>
      </c>
      <c r="M433" s="798"/>
      <c r="N433" s="806"/>
      <c r="O433" s="801"/>
      <c r="P433" s="801"/>
      <c r="Q433" s="800"/>
      <c r="R433" s="798"/>
      <c r="S433" s="793" t="e">
        <f>VLOOKUP(B433,Table1[],21,FALSE)</f>
        <v>#N/A</v>
      </c>
      <c r="T433" s="793">
        <f t="shared" si="54"/>
        <v>1</v>
      </c>
      <c r="U433" s="793">
        <f t="shared" si="55"/>
        <v>1900</v>
      </c>
      <c r="V433" s="793">
        <f t="shared" si="56"/>
        <v>7</v>
      </c>
      <c r="W433" s="802">
        <f>HLOOKUP(T433,'Feeder Count'!$B$1:$M$74,74,FALSE)</f>
        <v>48925</v>
      </c>
      <c r="X433" s="802" t="e">
        <f>VLOOKUP(ALL!B433,'Feeder Count'!$A$3:$M$73,(ALL!T433+1),FALSE)</f>
        <v>#N/A</v>
      </c>
      <c r="Y433" s="793" t="e">
        <f t="shared" si="57"/>
        <v>#N/A</v>
      </c>
      <c r="Z433" s="793" t="e">
        <f t="shared" si="58"/>
        <v>#N/A</v>
      </c>
      <c r="AA433" s="803">
        <f t="shared" si="59"/>
        <v>0</v>
      </c>
      <c r="AB433" s="803">
        <f t="shared" si="60"/>
        <v>0</v>
      </c>
    </row>
    <row r="434" spans="1:28" ht="15.75" x14ac:dyDescent="0.25">
      <c r="A434" s="800"/>
      <c r="B434" s="800"/>
      <c r="C434" s="795"/>
      <c r="D434" s="795" t="s">
        <v>94</v>
      </c>
      <c r="E434" s="799"/>
      <c r="F434" s="799"/>
      <c r="G434" s="799">
        <f t="shared" si="49"/>
        <v>0</v>
      </c>
      <c r="H434" s="800">
        <f t="shared" si="50"/>
        <v>0</v>
      </c>
      <c r="I434" s="800">
        <f t="shared" si="51"/>
        <v>0</v>
      </c>
      <c r="J434" s="804" t="e">
        <f t="shared" si="52"/>
        <v>#DIV/0!</v>
      </c>
      <c r="K434" s="805"/>
      <c r="L434" s="804">
        <f t="shared" si="53"/>
        <v>0</v>
      </c>
      <c r="M434" s="798"/>
      <c r="N434" s="806"/>
      <c r="O434" s="801"/>
      <c r="P434" s="801"/>
      <c r="Q434" s="800"/>
      <c r="R434" s="798"/>
      <c r="S434" s="793" t="e">
        <f>VLOOKUP(B434,Table1[],21,FALSE)</f>
        <v>#N/A</v>
      </c>
      <c r="T434" s="793">
        <f t="shared" si="54"/>
        <v>1</v>
      </c>
      <c r="U434" s="793">
        <f t="shared" si="55"/>
        <v>1900</v>
      </c>
      <c r="V434" s="793">
        <f t="shared" si="56"/>
        <v>7</v>
      </c>
      <c r="W434" s="802">
        <f>HLOOKUP(T434,'Feeder Count'!$B$1:$M$74,74,FALSE)</f>
        <v>48925</v>
      </c>
      <c r="X434" s="802" t="e">
        <f>VLOOKUP(ALL!B434,'Feeder Count'!$A$3:$M$73,(ALL!T434+1),FALSE)</f>
        <v>#N/A</v>
      </c>
      <c r="Y434" s="793" t="e">
        <f t="shared" si="57"/>
        <v>#N/A</v>
      </c>
      <c r="Z434" s="793" t="e">
        <f t="shared" si="58"/>
        <v>#N/A</v>
      </c>
      <c r="AA434" s="803">
        <f t="shared" si="59"/>
        <v>0</v>
      </c>
      <c r="AB434" s="803">
        <f t="shared" si="60"/>
        <v>0</v>
      </c>
    </row>
    <row r="435" spans="1:28" ht="15.75" x14ac:dyDescent="0.25">
      <c r="A435" s="800"/>
      <c r="B435" s="800"/>
      <c r="C435" s="795"/>
      <c r="D435" s="795" t="s">
        <v>94</v>
      </c>
      <c r="E435" s="799"/>
      <c r="F435" s="799"/>
      <c r="G435" s="799">
        <f t="shared" si="49"/>
        <v>0</v>
      </c>
      <c r="H435" s="800">
        <f t="shared" si="50"/>
        <v>0</v>
      </c>
      <c r="I435" s="800">
        <f t="shared" si="51"/>
        <v>0</v>
      </c>
      <c r="J435" s="804" t="e">
        <f t="shared" si="52"/>
        <v>#DIV/0!</v>
      </c>
      <c r="K435" s="805"/>
      <c r="L435" s="804">
        <f t="shared" si="53"/>
        <v>0</v>
      </c>
      <c r="M435" s="798"/>
      <c r="N435" s="806"/>
      <c r="O435" s="801"/>
      <c r="P435" s="801"/>
      <c r="Q435" s="800"/>
      <c r="R435" s="798"/>
      <c r="S435" s="793" t="e">
        <f>VLOOKUP(B435,Table1[],21,FALSE)</f>
        <v>#N/A</v>
      </c>
      <c r="T435" s="793">
        <f t="shared" si="54"/>
        <v>1</v>
      </c>
      <c r="U435" s="793">
        <f t="shared" si="55"/>
        <v>1900</v>
      </c>
      <c r="V435" s="793">
        <f t="shared" si="56"/>
        <v>7</v>
      </c>
      <c r="W435" s="802">
        <f>HLOOKUP(T435,'Feeder Count'!$B$1:$M$74,74,FALSE)</f>
        <v>48925</v>
      </c>
      <c r="X435" s="802" t="e">
        <f>VLOOKUP(ALL!B435,'Feeder Count'!$A$3:$M$73,(ALL!T435+1),FALSE)</f>
        <v>#N/A</v>
      </c>
      <c r="Y435" s="793" t="e">
        <f t="shared" si="57"/>
        <v>#N/A</v>
      </c>
      <c r="Z435" s="793" t="e">
        <f t="shared" si="58"/>
        <v>#N/A</v>
      </c>
      <c r="AA435" s="803">
        <f t="shared" si="59"/>
        <v>0</v>
      </c>
      <c r="AB435" s="803">
        <f t="shared" si="60"/>
        <v>0</v>
      </c>
    </row>
    <row r="436" spans="1:28" ht="15.75" x14ac:dyDescent="0.25">
      <c r="A436" s="800"/>
      <c r="B436" s="800"/>
      <c r="C436" s="795"/>
      <c r="D436" s="795" t="s">
        <v>94</v>
      </c>
      <c r="E436" s="799"/>
      <c r="F436" s="799"/>
      <c r="G436" s="799">
        <f t="shared" si="49"/>
        <v>0</v>
      </c>
      <c r="H436" s="800">
        <f t="shared" si="50"/>
        <v>0</v>
      </c>
      <c r="I436" s="800">
        <f t="shared" si="51"/>
        <v>0</v>
      </c>
      <c r="J436" s="804" t="e">
        <f t="shared" si="52"/>
        <v>#DIV/0!</v>
      </c>
      <c r="K436" s="805"/>
      <c r="L436" s="804">
        <f t="shared" si="53"/>
        <v>0</v>
      </c>
      <c r="M436" s="798"/>
      <c r="N436" s="806"/>
      <c r="O436" s="801"/>
      <c r="P436" s="801"/>
      <c r="Q436" s="800"/>
      <c r="R436" s="798"/>
      <c r="S436" s="793" t="e">
        <f>VLOOKUP(B436,Table1[],21,FALSE)</f>
        <v>#N/A</v>
      </c>
      <c r="T436" s="793">
        <f t="shared" si="54"/>
        <v>1</v>
      </c>
      <c r="U436" s="793">
        <f t="shared" si="55"/>
        <v>1900</v>
      </c>
      <c r="V436" s="793">
        <f t="shared" si="56"/>
        <v>7</v>
      </c>
      <c r="W436" s="802">
        <f>HLOOKUP(T436,'Feeder Count'!$B$1:$M$74,74,FALSE)</f>
        <v>48925</v>
      </c>
      <c r="X436" s="802" t="e">
        <f>VLOOKUP(ALL!B436,'Feeder Count'!$A$3:$M$73,(ALL!T436+1),FALSE)</f>
        <v>#N/A</v>
      </c>
      <c r="Y436" s="793" t="e">
        <f t="shared" si="57"/>
        <v>#N/A</v>
      </c>
      <c r="Z436" s="793" t="e">
        <f t="shared" si="58"/>
        <v>#N/A</v>
      </c>
      <c r="AA436" s="803">
        <f t="shared" si="59"/>
        <v>0</v>
      </c>
      <c r="AB436" s="803">
        <f t="shared" si="60"/>
        <v>0</v>
      </c>
    </row>
    <row r="437" spans="1:28" ht="15.75" x14ac:dyDescent="0.25">
      <c r="A437" s="800"/>
      <c r="B437" s="800"/>
      <c r="C437" s="795"/>
      <c r="D437" s="795" t="s">
        <v>94</v>
      </c>
      <c r="E437" s="799"/>
      <c r="F437" s="799"/>
      <c r="G437" s="799">
        <f t="shared" si="49"/>
        <v>0</v>
      </c>
      <c r="H437" s="800">
        <f t="shared" si="50"/>
        <v>0</v>
      </c>
      <c r="I437" s="800">
        <f t="shared" si="51"/>
        <v>0</v>
      </c>
      <c r="J437" s="804" t="e">
        <f t="shared" si="52"/>
        <v>#DIV/0!</v>
      </c>
      <c r="K437" s="805"/>
      <c r="L437" s="804">
        <f t="shared" si="53"/>
        <v>0</v>
      </c>
      <c r="M437" s="798"/>
      <c r="N437" s="806"/>
      <c r="O437" s="801"/>
      <c r="P437" s="801"/>
      <c r="Q437" s="800"/>
      <c r="R437" s="798"/>
      <c r="S437" s="793" t="e">
        <f>VLOOKUP(B437,Table1[],21,FALSE)</f>
        <v>#N/A</v>
      </c>
      <c r="T437" s="793">
        <f t="shared" si="54"/>
        <v>1</v>
      </c>
      <c r="U437" s="793">
        <f t="shared" si="55"/>
        <v>1900</v>
      </c>
      <c r="V437" s="793">
        <f t="shared" si="56"/>
        <v>7</v>
      </c>
      <c r="W437" s="802">
        <f>HLOOKUP(T437,'Feeder Count'!$B$1:$M$74,74,FALSE)</f>
        <v>48925</v>
      </c>
      <c r="X437" s="802" t="e">
        <f>VLOOKUP(ALL!B437,'Feeder Count'!$A$3:$M$73,(ALL!T437+1),FALSE)</f>
        <v>#N/A</v>
      </c>
      <c r="Y437" s="793" t="e">
        <f t="shared" si="57"/>
        <v>#N/A</v>
      </c>
      <c r="Z437" s="793" t="e">
        <f t="shared" si="58"/>
        <v>#N/A</v>
      </c>
      <c r="AA437" s="803">
        <f t="shared" si="59"/>
        <v>0</v>
      </c>
      <c r="AB437" s="803">
        <f t="shared" si="60"/>
        <v>0</v>
      </c>
    </row>
    <row r="438" spans="1:28" ht="15.75" x14ac:dyDescent="0.25">
      <c r="A438" s="800"/>
      <c r="B438" s="800"/>
      <c r="C438" s="795"/>
      <c r="D438" s="795" t="s">
        <v>94</v>
      </c>
      <c r="E438" s="799"/>
      <c r="F438" s="799"/>
      <c r="G438" s="799">
        <f t="shared" si="49"/>
        <v>0</v>
      </c>
      <c r="H438" s="800">
        <f t="shared" si="50"/>
        <v>0</v>
      </c>
      <c r="I438" s="800">
        <f t="shared" si="51"/>
        <v>0</v>
      </c>
      <c r="J438" s="804" t="e">
        <f t="shared" si="52"/>
        <v>#DIV/0!</v>
      </c>
      <c r="K438" s="805"/>
      <c r="L438" s="804">
        <f t="shared" si="53"/>
        <v>0</v>
      </c>
      <c r="M438" s="798"/>
      <c r="N438" s="806"/>
      <c r="O438" s="801"/>
      <c r="P438" s="801"/>
      <c r="Q438" s="800"/>
      <c r="R438" s="798"/>
      <c r="S438" s="793" t="e">
        <f>VLOOKUP(B438,Table1[],21,FALSE)</f>
        <v>#N/A</v>
      </c>
      <c r="T438" s="793">
        <f t="shared" si="54"/>
        <v>1</v>
      </c>
      <c r="U438" s="793">
        <f t="shared" si="55"/>
        <v>1900</v>
      </c>
      <c r="V438" s="793">
        <f t="shared" si="56"/>
        <v>7</v>
      </c>
      <c r="W438" s="802">
        <f>HLOOKUP(T438,'Feeder Count'!$B$1:$M$74,74,FALSE)</f>
        <v>48925</v>
      </c>
      <c r="X438" s="802" t="e">
        <f>VLOOKUP(ALL!B438,'Feeder Count'!$A$3:$M$73,(ALL!T438+1),FALSE)</f>
        <v>#N/A</v>
      </c>
      <c r="Y438" s="793" t="e">
        <f t="shared" si="57"/>
        <v>#N/A</v>
      </c>
      <c r="Z438" s="793" t="e">
        <f t="shared" si="58"/>
        <v>#N/A</v>
      </c>
      <c r="AA438" s="803">
        <f t="shared" si="59"/>
        <v>0</v>
      </c>
      <c r="AB438" s="803">
        <f t="shared" si="60"/>
        <v>0</v>
      </c>
    </row>
    <row r="439" spans="1:28" ht="15.75" x14ac:dyDescent="0.25">
      <c r="A439" s="800"/>
      <c r="B439" s="800"/>
      <c r="C439" s="795"/>
      <c r="D439" s="795" t="s">
        <v>94</v>
      </c>
      <c r="E439" s="799"/>
      <c r="F439" s="799"/>
      <c r="G439" s="799">
        <f t="shared" si="49"/>
        <v>0</v>
      </c>
      <c r="H439" s="800">
        <f t="shared" si="50"/>
        <v>0</v>
      </c>
      <c r="I439" s="800">
        <f t="shared" si="51"/>
        <v>0</v>
      </c>
      <c r="J439" s="804" t="e">
        <f t="shared" si="52"/>
        <v>#DIV/0!</v>
      </c>
      <c r="K439" s="805"/>
      <c r="L439" s="804">
        <f t="shared" si="53"/>
        <v>0</v>
      </c>
      <c r="M439" s="798"/>
      <c r="N439" s="806"/>
      <c r="O439" s="801"/>
      <c r="P439" s="801"/>
      <c r="Q439" s="800"/>
      <c r="R439" s="798"/>
      <c r="S439" s="793" t="e">
        <f>VLOOKUP(B439,Table1[],21,FALSE)</f>
        <v>#N/A</v>
      </c>
      <c r="T439" s="793">
        <f t="shared" si="54"/>
        <v>1</v>
      </c>
      <c r="U439" s="793">
        <f t="shared" si="55"/>
        <v>1900</v>
      </c>
      <c r="V439" s="793">
        <f t="shared" si="56"/>
        <v>7</v>
      </c>
      <c r="W439" s="802">
        <f>HLOOKUP(T439,'Feeder Count'!$B$1:$M$74,74,FALSE)</f>
        <v>48925</v>
      </c>
      <c r="X439" s="802" t="e">
        <f>VLOOKUP(ALL!B439,'Feeder Count'!$A$3:$M$73,(ALL!T439+1),FALSE)</f>
        <v>#N/A</v>
      </c>
      <c r="Y439" s="793" t="e">
        <f t="shared" si="57"/>
        <v>#N/A</v>
      </c>
      <c r="Z439" s="793" t="e">
        <f t="shared" si="58"/>
        <v>#N/A</v>
      </c>
      <c r="AA439" s="803">
        <f t="shared" si="59"/>
        <v>0</v>
      </c>
      <c r="AB439" s="803">
        <f t="shared" si="60"/>
        <v>0</v>
      </c>
    </row>
    <row r="440" spans="1:28" ht="15.75" x14ac:dyDescent="0.25">
      <c r="A440" s="800"/>
      <c r="B440" s="800"/>
      <c r="C440" s="795"/>
      <c r="D440" s="795" t="s">
        <v>94</v>
      </c>
      <c r="E440" s="799"/>
      <c r="F440" s="799"/>
      <c r="G440" s="799">
        <f t="shared" si="49"/>
        <v>0</v>
      </c>
      <c r="H440" s="800">
        <f t="shared" si="50"/>
        <v>0</v>
      </c>
      <c r="I440" s="800">
        <f t="shared" si="51"/>
        <v>0</v>
      </c>
      <c r="J440" s="804" t="e">
        <f t="shared" si="52"/>
        <v>#DIV/0!</v>
      </c>
      <c r="K440" s="805"/>
      <c r="L440" s="804">
        <f t="shared" si="53"/>
        <v>0</v>
      </c>
      <c r="M440" s="798"/>
      <c r="N440" s="806"/>
      <c r="O440" s="801"/>
      <c r="P440" s="801"/>
      <c r="Q440" s="800"/>
      <c r="R440" s="798"/>
      <c r="S440" s="793" t="e">
        <f>VLOOKUP(B440,Table1[],21,FALSE)</f>
        <v>#N/A</v>
      </c>
      <c r="T440" s="793">
        <f t="shared" si="54"/>
        <v>1</v>
      </c>
      <c r="U440" s="793">
        <f t="shared" si="55"/>
        <v>1900</v>
      </c>
      <c r="V440" s="793">
        <f t="shared" si="56"/>
        <v>7</v>
      </c>
      <c r="W440" s="802">
        <f>HLOOKUP(T440,'Feeder Count'!$B$1:$M$74,74,FALSE)</f>
        <v>48925</v>
      </c>
      <c r="X440" s="802" t="e">
        <f>VLOOKUP(ALL!B440,'Feeder Count'!$A$3:$M$73,(ALL!T440+1),FALSE)</f>
        <v>#N/A</v>
      </c>
      <c r="Y440" s="793" t="e">
        <f t="shared" si="57"/>
        <v>#N/A</v>
      </c>
      <c r="Z440" s="793" t="e">
        <f t="shared" si="58"/>
        <v>#N/A</v>
      </c>
      <c r="AA440" s="803">
        <f t="shared" si="59"/>
        <v>0</v>
      </c>
      <c r="AB440" s="803">
        <f t="shared" si="60"/>
        <v>0</v>
      </c>
    </row>
    <row r="441" spans="1:28" ht="15.75" x14ac:dyDescent="0.25">
      <c r="A441" s="800"/>
      <c r="B441" s="800"/>
      <c r="C441" s="795"/>
      <c r="D441" s="795" t="s">
        <v>94</v>
      </c>
      <c r="E441" s="799"/>
      <c r="F441" s="799"/>
      <c r="G441" s="799">
        <f t="shared" si="49"/>
        <v>0</v>
      </c>
      <c r="H441" s="800">
        <f t="shared" si="50"/>
        <v>0</v>
      </c>
      <c r="I441" s="800">
        <f t="shared" si="51"/>
        <v>0</v>
      </c>
      <c r="J441" s="804" t="e">
        <f t="shared" si="52"/>
        <v>#DIV/0!</v>
      </c>
      <c r="K441" s="805"/>
      <c r="L441" s="804">
        <f t="shared" si="53"/>
        <v>0</v>
      </c>
      <c r="M441" s="798"/>
      <c r="N441" s="806"/>
      <c r="O441" s="801"/>
      <c r="P441" s="801"/>
      <c r="Q441" s="800"/>
      <c r="R441" s="798"/>
      <c r="S441" s="793" t="e">
        <f>VLOOKUP(B441,Table1[],21,FALSE)</f>
        <v>#N/A</v>
      </c>
      <c r="T441" s="793">
        <f t="shared" si="54"/>
        <v>1</v>
      </c>
      <c r="U441" s="793">
        <f t="shared" si="55"/>
        <v>1900</v>
      </c>
      <c r="V441" s="793">
        <f t="shared" si="56"/>
        <v>7</v>
      </c>
      <c r="W441" s="802">
        <f>HLOOKUP(T441,'Feeder Count'!$B$1:$M$74,74,FALSE)</f>
        <v>48925</v>
      </c>
      <c r="X441" s="802" t="e">
        <f>VLOOKUP(ALL!B441,'Feeder Count'!$A$3:$M$73,(ALL!T441+1),FALSE)</f>
        <v>#N/A</v>
      </c>
      <c r="Y441" s="793" t="e">
        <f t="shared" si="57"/>
        <v>#N/A</v>
      </c>
      <c r="Z441" s="793" t="e">
        <f t="shared" si="58"/>
        <v>#N/A</v>
      </c>
      <c r="AA441" s="803">
        <f t="shared" si="59"/>
        <v>0</v>
      </c>
      <c r="AB441" s="803">
        <f t="shared" si="60"/>
        <v>0</v>
      </c>
    </row>
    <row r="442" spans="1:28" ht="15.75" x14ac:dyDescent="0.25">
      <c r="A442" s="800"/>
      <c r="B442" s="800"/>
      <c r="C442" s="795"/>
      <c r="D442" s="795" t="s">
        <v>94</v>
      </c>
      <c r="E442" s="799"/>
      <c r="F442" s="799"/>
      <c r="G442" s="799">
        <f t="shared" si="49"/>
        <v>0</v>
      </c>
      <c r="H442" s="800">
        <f t="shared" si="50"/>
        <v>0</v>
      </c>
      <c r="I442" s="800">
        <f t="shared" si="51"/>
        <v>0</v>
      </c>
      <c r="J442" s="804" t="e">
        <f t="shared" si="52"/>
        <v>#DIV/0!</v>
      </c>
      <c r="K442" s="805"/>
      <c r="L442" s="804">
        <f t="shared" si="53"/>
        <v>0</v>
      </c>
      <c r="M442" s="798"/>
      <c r="N442" s="806"/>
      <c r="O442" s="801"/>
      <c r="P442" s="801"/>
      <c r="Q442" s="800"/>
      <c r="R442" s="798"/>
      <c r="S442" s="793" t="e">
        <f>VLOOKUP(B442,Table1[],21,FALSE)</f>
        <v>#N/A</v>
      </c>
      <c r="T442" s="793">
        <f t="shared" si="54"/>
        <v>1</v>
      </c>
      <c r="U442" s="793">
        <f t="shared" si="55"/>
        <v>1900</v>
      </c>
      <c r="V442" s="793">
        <f t="shared" si="56"/>
        <v>7</v>
      </c>
      <c r="W442" s="802">
        <f>HLOOKUP(T442,'Feeder Count'!$B$1:$M$74,74,FALSE)</f>
        <v>48925</v>
      </c>
      <c r="X442" s="802" t="e">
        <f>VLOOKUP(ALL!B442,'Feeder Count'!$A$3:$M$73,(ALL!T442+1),FALSE)</f>
        <v>#N/A</v>
      </c>
      <c r="Y442" s="793" t="e">
        <f t="shared" si="57"/>
        <v>#N/A</v>
      </c>
      <c r="Z442" s="793" t="e">
        <f t="shared" si="58"/>
        <v>#N/A</v>
      </c>
      <c r="AA442" s="803">
        <f t="shared" si="59"/>
        <v>0</v>
      </c>
      <c r="AB442" s="803">
        <f t="shared" si="60"/>
        <v>0</v>
      </c>
    </row>
    <row r="443" spans="1:28" ht="15.75" x14ac:dyDescent="0.25">
      <c r="A443" s="800"/>
      <c r="B443" s="800"/>
      <c r="C443" s="795"/>
      <c r="D443" s="795" t="s">
        <v>94</v>
      </c>
      <c r="E443" s="799"/>
      <c r="F443" s="799"/>
      <c r="G443" s="799">
        <f t="shared" si="49"/>
        <v>0</v>
      </c>
      <c r="H443" s="800">
        <f t="shared" si="50"/>
        <v>0</v>
      </c>
      <c r="I443" s="800">
        <f t="shared" si="51"/>
        <v>0</v>
      </c>
      <c r="J443" s="804" t="e">
        <f t="shared" si="52"/>
        <v>#DIV/0!</v>
      </c>
      <c r="K443" s="805"/>
      <c r="L443" s="804">
        <f t="shared" si="53"/>
        <v>0</v>
      </c>
      <c r="M443" s="798"/>
      <c r="N443" s="806"/>
      <c r="O443" s="801"/>
      <c r="P443" s="801"/>
      <c r="Q443" s="800"/>
      <c r="R443" s="798"/>
      <c r="S443" s="793" t="e">
        <f>VLOOKUP(B443,Table1[],21,FALSE)</f>
        <v>#N/A</v>
      </c>
      <c r="T443" s="793">
        <f t="shared" si="54"/>
        <v>1</v>
      </c>
      <c r="U443" s="793">
        <f t="shared" si="55"/>
        <v>1900</v>
      </c>
      <c r="V443" s="793">
        <f t="shared" si="56"/>
        <v>7</v>
      </c>
      <c r="W443" s="802">
        <f>HLOOKUP(T443,'Feeder Count'!$B$1:$M$74,74,FALSE)</f>
        <v>48925</v>
      </c>
      <c r="X443" s="802" t="e">
        <f>VLOOKUP(ALL!B443,'Feeder Count'!$A$3:$M$73,(ALL!T443+1),FALSE)</f>
        <v>#N/A</v>
      </c>
      <c r="Y443" s="793" t="e">
        <f t="shared" si="57"/>
        <v>#N/A</v>
      </c>
      <c r="Z443" s="793" t="e">
        <f t="shared" si="58"/>
        <v>#N/A</v>
      </c>
      <c r="AA443" s="803">
        <f t="shared" si="59"/>
        <v>0</v>
      </c>
      <c r="AB443" s="803">
        <f t="shared" si="60"/>
        <v>0</v>
      </c>
    </row>
    <row r="444" spans="1:28" ht="15.75" x14ac:dyDescent="0.25">
      <c r="A444" s="800"/>
      <c r="B444" s="800"/>
      <c r="C444" s="795"/>
      <c r="D444" s="795" t="s">
        <v>94</v>
      </c>
      <c r="E444" s="799"/>
      <c r="F444" s="799"/>
      <c r="G444" s="799">
        <f t="shared" si="49"/>
        <v>0</v>
      </c>
      <c r="H444" s="800">
        <f t="shared" si="50"/>
        <v>0</v>
      </c>
      <c r="I444" s="800">
        <f t="shared" si="51"/>
        <v>0</v>
      </c>
      <c r="J444" s="804" t="e">
        <f t="shared" si="52"/>
        <v>#DIV/0!</v>
      </c>
      <c r="K444" s="805"/>
      <c r="L444" s="804">
        <f t="shared" si="53"/>
        <v>0</v>
      </c>
      <c r="M444" s="798"/>
      <c r="N444" s="806"/>
      <c r="O444" s="801"/>
      <c r="P444" s="801"/>
      <c r="Q444" s="800"/>
      <c r="R444" s="798"/>
      <c r="S444" s="793" t="e">
        <f>VLOOKUP(B444,Table1[],21,FALSE)</f>
        <v>#N/A</v>
      </c>
      <c r="T444" s="793">
        <f t="shared" si="54"/>
        <v>1</v>
      </c>
      <c r="U444" s="793">
        <f t="shared" si="55"/>
        <v>1900</v>
      </c>
      <c r="V444" s="793">
        <f t="shared" si="56"/>
        <v>7</v>
      </c>
      <c r="W444" s="802">
        <f>HLOOKUP(T444,'Feeder Count'!$B$1:$M$74,74,FALSE)</f>
        <v>48925</v>
      </c>
      <c r="X444" s="802" t="e">
        <f>VLOOKUP(ALL!B444,'Feeder Count'!$A$3:$M$73,(ALL!T444+1),FALSE)</f>
        <v>#N/A</v>
      </c>
      <c r="Y444" s="793" t="e">
        <f t="shared" si="57"/>
        <v>#N/A</v>
      </c>
      <c r="Z444" s="793" t="e">
        <f t="shared" si="58"/>
        <v>#N/A</v>
      </c>
      <c r="AA444" s="803">
        <f t="shared" si="59"/>
        <v>0</v>
      </c>
      <c r="AB444" s="803">
        <f t="shared" si="60"/>
        <v>0</v>
      </c>
    </row>
    <row r="445" spans="1:28" ht="15.75" x14ac:dyDescent="0.25">
      <c r="A445" s="800"/>
      <c r="B445" s="800"/>
      <c r="C445" s="795"/>
      <c r="D445" s="795" t="s">
        <v>94</v>
      </c>
      <c r="E445" s="799"/>
      <c r="F445" s="799"/>
      <c r="G445" s="799">
        <f t="shared" si="49"/>
        <v>0</v>
      </c>
      <c r="H445" s="800">
        <f t="shared" si="50"/>
        <v>0</v>
      </c>
      <c r="I445" s="800">
        <f t="shared" si="51"/>
        <v>0</v>
      </c>
      <c r="J445" s="804" t="e">
        <f t="shared" si="52"/>
        <v>#DIV/0!</v>
      </c>
      <c r="K445" s="805"/>
      <c r="L445" s="804">
        <f t="shared" si="53"/>
        <v>0</v>
      </c>
      <c r="M445" s="798"/>
      <c r="N445" s="806"/>
      <c r="O445" s="801"/>
      <c r="P445" s="801"/>
      <c r="Q445" s="800"/>
      <c r="R445" s="798"/>
      <c r="S445" s="793" t="e">
        <f>VLOOKUP(B445,Table1[],21,FALSE)</f>
        <v>#N/A</v>
      </c>
      <c r="T445" s="793">
        <f t="shared" si="54"/>
        <v>1</v>
      </c>
      <c r="U445" s="793">
        <f t="shared" si="55"/>
        <v>1900</v>
      </c>
      <c r="V445" s="793">
        <f t="shared" si="56"/>
        <v>7</v>
      </c>
      <c r="W445" s="802">
        <f>HLOOKUP(T445,'Feeder Count'!$B$1:$M$74,74,FALSE)</f>
        <v>48925</v>
      </c>
      <c r="X445" s="802" t="e">
        <f>VLOOKUP(ALL!B445,'Feeder Count'!$A$3:$M$73,(ALL!T445+1),FALSE)</f>
        <v>#N/A</v>
      </c>
      <c r="Y445" s="793" t="e">
        <f t="shared" si="57"/>
        <v>#N/A</v>
      </c>
      <c r="Z445" s="793" t="e">
        <f t="shared" si="58"/>
        <v>#N/A</v>
      </c>
      <c r="AA445" s="803">
        <f t="shared" si="59"/>
        <v>0</v>
      </c>
      <c r="AB445" s="803">
        <f t="shared" si="60"/>
        <v>0</v>
      </c>
    </row>
    <row r="446" spans="1:28" ht="15.75" x14ac:dyDescent="0.25">
      <c r="A446" s="800"/>
      <c r="B446" s="800"/>
      <c r="C446" s="795"/>
      <c r="D446" s="795" t="s">
        <v>94</v>
      </c>
      <c r="E446" s="799"/>
      <c r="F446" s="799"/>
      <c r="G446" s="799">
        <f t="shared" si="49"/>
        <v>0</v>
      </c>
      <c r="H446" s="800">
        <f t="shared" si="50"/>
        <v>0</v>
      </c>
      <c r="I446" s="800">
        <f t="shared" si="51"/>
        <v>0</v>
      </c>
      <c r="J446" s="804" t="e">
        <f t="shared" si="52"/>
        <v>#DIV/0!</v>
      </c>
      <c r="K446" s="805"/>
      <c r="L446" s="804">
        <f t="shared" si="53"/>
        <v>0</v>
      </c>
      <c r="M446" s="798"/>
      <c r="N446" s="806"/>
      <c r="O446" s="801"/>
      <c r="P446" s="801"/>
      <c r="Q446" s="800"/>
      <c r="R446" s="798"/>
      <c r="S446" s="793" t="e">
        <f>VLOOKUP(B446,Table1[],21,FALSE)</f>
        <v>#N/A</v>
      </c>
      <c r="T446" s="793">
        <f t="shared" si="54"/>
        <v>1</v>
      </c>
      <c r="U446" s="793">
        <f t="shared" si="55"/>
        <v>1900</v>
      </c>
      <c r="V446" s="793">
        <f t="shared" si="56"/>
        <v>7</v>
      </c>
      <c r="W446" s="802">
        <f>HLOOKUP(T446,'Feeder Count'!$B$1:$M$74,74,FALSE)</f>
        <v>48925</v>
      </c>
      <c r="X446" s="802" t="e">
        <f>VLOOKUP(ALL!B446,'Feeder Count'!$A$3:$M$73,(ALL!T446+1),FALSE)</f>
        <v>#N/A</v>
      </c>
      <c r="Y446" s="793" t="e">
        <f t="shared" si="57"/>
        <v>#N/A</v>
      </c>
      <c r="Z446" s="793" t="e">
        <f t="shared" si="58"/>
        <v>#N/A</v>
      </c>
      <c r="AA446" s="803">
        <f t="shared" si="59"/>
        <v>0</v>
      </c>
      <c r="AB446" s="803">
        <f t="shared" si="60"/>
        <v>0</v>
      </c>
    </row>
    <row r="447" spans="1:28" ht="15.75" x14ac:dyDescent="0.25">
      <c r="A447" s="800"/>
      <c r="B447" s="800"/>
      <c r="C447" s="795"/>
      <c r="D447" s="795" t="s">
        <v>94</v>
      </c>
      <c r="E447" s="799"/>
      <c r="F447" s="799"/>
      <c r="G447" s="799">
        <f t="shared" si="49"/>
        <v>0</v>
      </c>
      <c r="H447" s="800">
        <f t="shared" si="50"/>
        <v>0</v>
      </c>
      <c r="I447" s="800">
        <f t="shared" si="51"/>
        <v>0</v>
      </c>
      <c r="J447" s="804" t="e">
        <f t="shared" si="52"/>
        <v>#DIV/0!</v>
      </c>
      <c r="K447" s="805"/>
      <c r="L447" s="804">
        <f t="shared" si="53"/>
        <v>0</v>
      </c>
      <c r="M447" s="798"/>
      <c r="N447" s="806"/>
      <c r="O447" s="801"/>
      <c r="P447" s="801"/>
      <c r="Q447" s="800"/>
      <c r="R447" s="798"/>
      <c r="S447" s="793" t="e">
        <f>VLOOKUP(B447,Table1[],21,FALSE)</f>
        <v>#N/A</v>
      </c>
      <c r="T447" s="793">
        <f t="shared" si="54"/>
        <v>1</v>
      </c>
      <c r="U447" s="793">
        <f t="shared" si="55"/>
        <v>1900</v>
      </c>
      <c r="V447" s="793">
        <f t="shared" si="56"/>
        <v>7</v>
      </c>
      <c r="W447" s="802">
        <f>HLOOKUP(T447,'Feeder Count'!$B$1:$M$74,74,FALSE)</f>
        <v>48925</v>
      </c>
      <c r="X447" s="802" t="e">
        <f>VLOOKUP(ALL!B447,'Feeder Count'!$A$3:$M$73,(ALL!T447+1),FALSE)</f>
        <v>#N/A</v>
      </c>
      <c r="Y447" s="793" t="e">
        <f t="shared" si="57"/>
        <v>#N/A</v>
      </c>
      <c r="Z447" s="793" t="e">
        <f t="shared" si="58"/>
        <v>#N/A</v>
      </c>
      <c r="AA447" s="803">
        <f t="shared" si="59"/>
        <v>0</v>
      </c>
      <c r="AB447" s="803">
        <f t="shared" si="60"/>
        <v>0</v>
      </c>
    </row>
    <row r="448" spans="1:28" ht="15.75" x14ac:dyDescent="0.25">
      <c r="A448" s="800"/>
      <c r="B448" s="800"/>
      <c r="C448" s="795"/>
      <c r="D448" s="795" t="s">
        <v>94</v>
      </c>
      <c r="E448" s="799"/>
      <c r="F448" s="799"/>
      <c r="G448" s="799">
        <f t="shared" si="49"/>
        <v>0</v>
      </c>
      <c r="H448" s="800">
        <f t="shared" si="50"/>
        <v>0</v>
      </c>
      <c r="I448" s="800">
        <f t="shared" si="51"/>
        <v>0</v>
      </c>
      <c r="J448" s="804" t="e">
        <f t="shared" si="52"/>
        <v>#DIV/0!</v>
      </c>
      <c r="K448" s="805"/>
      <c r="L448" s="804">
        <f t="shared" si="53"/>
        <v>0</v>
      </c>
      <c r="M448" s="798"/>
      <c r="N448" s="806"/>
      <c r="O448" s="801"/>
      <c r="P448" s="801"/>
      <c r="Q448" s="800"/>
      <c r="R448" s="798"/>
      <c r="S448" s="793" t="e">
        <f>VLOOKUP(B448,Table1[],21,FALSE)</f>
        <v>#N/A</v>
      </c>
      <c r="T448" s="793">
        <f t="shared" si="54"/>
        <v>1</v>
      </c>
      <c r="U448" s="793">
        <f t="shared" si="55"/>
        <v>1900</v>
      </c>
      <c r="V448" s="793">
        <f t="shared" si="56"/>
        <v>7</v>
      </c>
      <c r="W448" s="802">
        <f>HLOOKUP(T448,'Feeder Count'!$B$1:$M$74,74,FALSE)</f>
        <v>48925</v>
      </c>
      <c r="X448" s="802" t="e">
        <f>VLOOKUP(ALL!B448,'Feeder Count'!$A$3:$M$73,(ALL!T448+1),FALSE)</f>
        <v>#N/A</v>
      </c>
      <c r="Y448" s="793" t="e">
        <f t="shared" si="57"/>
        <v>#N/A</v>
      </c>
      <c r="Z448" s="793" t="e">
        <f t="shared" si="58"/>
        <v>#N/A</v>
      </c>
      <c r="AA448" s="803">
        <f t="shared" si="59"/>
        <v>0</v>
      </c>
      <c r="AB448" s="803">
        <f t="shared" si="60"/>
        <v>0</v>
      </c>
    </row>
    <row r="449" spans="1:28" ht="15.75" x14ac:dyDescent="0.25">
      <c r="A449" s="800"/>
      <c r="B449" s="800"/>
      <c r="C449" s="795"/>
      <c r="D449" s="795" t="s">
        <v>94</v>
      </c>
      <c r="E449" s="799"/>
      <c r="F449" s="799"/>
      <c r="G449" s="799">
        <f t="shared" si="49"/>
        <v>0</v>
      </c>
      <c r="H449" s="800">
        <f t="shared" si="50"/>
        <v>0</v>
      </c>
      <c r="I449" s="800">
        <f t="shared" si="51"/>
        <v>0</v>
      </c>
      <c r="J449" s="804" t="e">
        <f t="shared" si="52"/>
        <v>#DIV/0!</v>
      </c>
      <c r="K449" s="805"/>
      <c r="L449" s="804">
        <f t="shared" si="53"/>
        <v>0</v>
      </c>
      <c r="M449" s="798"/>
      <c r="N449" s="806"/>
      <c r="O449" s="801"/>
      <c r="P449" s="801"/>
      <c r="Q449" s="800"/>
      <c r="R449" s="798"/>
      <c r="S449" s="793" t="e">
        <f>VLOOKUP(B449,Table1[],21,FALSE)</f>
        <v>#N/A</v>
      </c>
      <c r="T449" s="793">
        <f t="shared" si="54"/>
        <v>1</v>
      </c>
      <c r="U449" s="793">
        <f t="shared" si="55"/>
        <v>1900</v>
      </c>
      <c r="V449" s="793">
        <f t="shared" si="56"/>
        <v>7</v>
      </c>
      <c r="W449" s="802">
        <f>HLOOKUP(T449,'Feeder Count'!$B$1:$M$74,74,FALSE)</f>
        <v>48925</v>
      </c>
      <c r="X449" s="802" t="e">
        <f>VLOOKUP(ALL!B449,'Feeder Count'!$A$3:$M$73,(ALL!T449+1),FALSE)</f>
        <v>#N/A</v>
      </c>
      <c r="Y449" s="793" t="e">
        <f t="shared" si="57"/>
        <v>#N/A</v>
      </c>
      <c r="Z449" s="793" t="e">
        <f t="shared" si="58"/>
        <v>#N/A</v>
      </c>
      <c r="AA449" s="803">
        <f t="shared" si="59"/>
        <v>0</v>
      </c>
      <c r="AB449" s="803">
        <f t="shared" si="60"/>
        <v>0</v>
      </c>
    </row>
    <row r="450" spans="1:28" ht="15.75" x14ac:dyDescent="0.25">
      <c r="A450" s="800"/>
      <c r="B450" s="800"/>
      <c r="C450" s="795"/>
      <c r="D450" s="795" t="s">
        <v>94</v>
      </c>
      <c r="E450" s="799"/>
      <c r="F450" s="799"/>
      <c r="G450" s="799">
        <f t="shared" si="49"/>
        <v>0</v>
      </c>
      <c r="H450" s="800">
        <f t="shared" si="50"/>
        <v>0</v>
      </c>
      <c r="I450" s="800">
        <f t="shared" si="51"/>
        <v>0</v>
      </c>
      <c r="J450" s="804" t="e">
        <f t="shared" si="52"/>
        <v>#DIV/0!</v>
      </c>
      <c r="K450" s="805"/>
      <c r="L450" s="804">
        <f t="shared" si="53"/>
        <v>0</v>
      </c>
      <c r="M450" s="798"/>
      <c r="N450" s="806"/>
      <c r="O450" s="801"/>
      <c r="P450" s="801"/>
      <c r="Q450" s="800"/>
      <c r="R450" s="798"/>
      <c r="S450" s="793" t="e">
        <f>VLOOKUP(B450,Table1[],21,FALSE)</f>
        <v>#N/A</v>
      </c>
      <c r="T450" s="793">
        <f t="shared" si="54"/>
        <v>1</v>
      </c>
      <c r="U450" s="793">
        <f t="shared" si="55"/>
        <v>1900</v>
      </c>
      <c r="V450" s="793">
        <f t="shared" si="56"/>
        <v>7</v>
      </c>
      <c r="W450" s="802">
        <f>HLOOKUP(T450,'Feeder Count'!$B$1:$M$74,74,FALSE)</f>
        <v>48925</v>
      </c>
      <c r="X450" s="802" t="e">
        <f>VLOOKUP(ALL!B450,'Feeder Count'!$A$3:$M$73,(ALL!T450+1),FALSE)</f>
        <v>#N/A</v>
      </c>
      <c r="Y450" s="793" t="e">
        <f t="shared" si="57"/>
        <v>#N/A</v>
      </c>
      <c r="Z450" s="793" t="e">
        <f t="shared" si="58"/>
        <v>#N/A</v>
      </c>
      <c r="AA450" s="803">
        <f t="shared" si="59"/>
        <v>0</v>
      </c>
      <c r="AB450" s="803">
        <f t="shared" si="60"/>
        <v>0</v>
      </c>
    </row>
    <row r="451" spans="1:28" ht="15.75" x14ac:dyDescent="0.25">
      <c r="A451" s="800"/>
      <c r="B451" s="800"/>
      <c r="C451" s="795"/>
      <c r="D451" s="795" t="s">
        <v>94</v>
      </c>
      <c r="E451" s="799"/>
      <c r="F451" s="799"/>
      <c r="G451" s="799">
        <f t="shared" si="49"/>
        <v>0</v>
      </c>
      <c r="H451" s="800">
        <f t="shared" si="50"/>
        <v>0</v>
      </c>
      <c r="I451" s="800">
        <f t="shared" si="51"/>
        <v>0</v>
      </c>
      <c r="J451" s="804" t="e">
        <f t="shared" si="52"/>
        <v>#DIV/0!</v>
      </c>
      <c r="K451" s="805"/>
      <c r="L451" s="804">
        <f t="shared" si="53"/>
        <v>0</v>
      </c>
      <c r="M451" s="798"/>
      <c r="N451" s="806"/>
      <c r="O451" s="801"/>
      <c r="P451" s="801"/>
      <c r="Q451" s="800"/>
      <c r="R451" s="798"/>
      <c r="S451" s="793" t="e">
        <f>VLOOKUP(B451,Table1[],21,FALSE)</f>
        <v>#N/A</v>
      </c>
      <c r="T451" s="793">
        <f t="shared" si="54"/>
        <v>1</v>
      </c>
      <c r="U451" s="793">
        <f t="shared" si="55"/>
        <v>1900</v>
      </c>
      <c r="V451" s="793">
        <f t="shared" si="56"/>
        <v>7</v>
      </c>
      <c r="W451" s="802">
        <f>HLOOKUP(T451,'Feeder Count'!$B$1:$M$74,74,FALSE)</f>
        <v>48925</v>
      </c>
      <c r="X451" s="802" t="e">
        <f>VLOOKUP(ALL!B451,'Feeder Count'!$A$3:$M$73,(ALL!T451+1),FALSE)</f>
        <v>#N/A</v>
      </c>
      <c r="Y451" s="793" t="e">
        <f t="shared" si="57"/>
        <v>#N/A</v>
      </c>
      <c r="Z451" s="793" t="e">
        <f t="shared" si="58"/>
        <v>#N/A</v>
      </c>
      <c r="AA451" s="803">
        <f t="shared" si="59"/>
        <v>0</v>
      </c>
      <c r="AB451" s="803">
        <f t="shared" si="60"/>
        <v>0</v>
      </c>
    </row>
    <row r="452" spans="1:28" ht="15.75" x14ac:dyDescent="0.25">
      <c r="A452" s="800"/>
      <c r="B452" s="800"/>
      <c r="C452" s="795"/>
      <c r="D452" s="795" t="s">
        <v>94</v>
      </c>
      <c r="E452" s="799"/>
      <c r="F452" s="799"/>
      <c r="G452" s="799">
        <f t="shared" si="49"/>
        <v>0</v>
      </c>
      <c r="H452" s="800">
        <f t="shared" si="50"/>
        <v>0</v>
      </c>
      <c r="I452" s="800">
        <f t="shared" si="51"/>
        <v>0</v>
      </c>
      <c r="J452" s="804" t="e">
        <f t="shared" si="52"/>
        <v>#DIV/0!</v>
      </c>
      <c r="K452" s="805"/>
      <c r="L452" s="804">
        <f t="shared" si="53"/>
        <v>0</v>
      </c>
      <c r="M452" s="798"/>
      <c r="N452" s="806"/>
      <c r="O452" s="801"/>
      <c r="P452" s="801"/>
      <c r="Q452" s="800"/>
      <c r="R452" s="798"/>
      <c r="S452" s="793" t="e">
        <f>VLOOKUP(B452,Table1[],21,FALSE)</f>
        <v>#N/A</v>
      </c>
      <c r="T452" s="793">
        <f t="shared" si="54"/>
        <v>1</v>
      </c>
      <c r="U452" s="793">
        <f t="shared" si="55"/>
        <v>1900</v>
      </c>
      <c r="V452" s="793">
        <f t="shared" si="56"/>
        <v>7</v>
      </c>
      <c r="W452" s="802">
        <f>HLOOKUP(T452,'Feeder Count'!$B$1:$M$74,74,FALSE)</f>
        <v>48925</v>
      </c>
      <c r="X452" s="802" t="e">
        <f>VLOOKUP(ALL!B452,'Feeder Count'!$A$3:$M$73,(ALL!T452+1),FALSE)</f>
        <v>#N/A</v>
      </c>
      <c r="Y452" s="793" t="e">
        <f t="shared" si="57"/>
        <v>#N/A</v>
      </c>
      <c r="Z452" s="793" t="e">
        <f t="shared" si="58"/>
        <v>#N/A</v>
      </c>
      <c r="AA452" s="803">
        <f t="shared" si="59"/>
        <v>0</v>
      </c>
      <c r="AB452" s="803">
        <f t="shared" si="60"/>
        <v>0</v>
      </c>
    </row>
    <row r="453" spans="1:28" ht="15.75" x14ac:dyDescent="0.25">
      <c r="A453" s="800"/>
      <c r="B453" s="800"/>
      <c r="C453" s="795"/>
      <c r="D453" s="795" t="s">
        <v>94</v>
      </c>
      <c r="E453" s="799"/>
      <c r="F453" s="799"/>
      <c r="G453" s="799">
        <f t="shared" si="49"/>
        <v>0</v>
      </c>
      <c r="H453" s="800">
        <f t="shared" si="50"/>
        <v>0</v>
      </c>
      <c r="I453" s="800">
        <f t="shared" si="51"/>
        <v>0</v>
      </c>
      <c r="J453" s="804" t="e">
        <f t="shared" si="52"/>
        <v>#DIV/0!</v>
      </c>
      <c r="K453" s="805"/>
      <c r="L453" s="804">
        <f t="shared" si="53"/>
        <v>0</v>
      </c>
      <c r="M453" s="798"/>
      <c r="N453" s="806"/>
      <c r="O453" s="801"/>
      <c r="P453" s="801"/>
      <c r="Q453" s="800"/>
      <c r="R453" s="798"/>
      <c r="S453" s="793" t="e">
        <f>VLOOKUP(B453,Table1[],21,FALSE)</f>
        <v>#N/A</v>
      </c>
      <c r="T453" s="793">
        <f t="shared" si="54"/>
        <v>1</v>
      </c>
      <c r="U453" s="793">
        <f t="shared" si="55"/>
        <v>1900</v>
      </c>
      <c r="V453" s="793">
        <f t="shared" si="56"/>
        <v>7</v>
      </c>
      <c r="W453" s="802">
        <f>HLOOKUP(T453,'Feeder Count'!$B$1:$M$74,74,FALSE)</f>
        <v>48925</v>
      </c>
      <c r="X453" s="802" t="e">
        <f>VLOOKUP(ALL!B453,'Feeder Count'!$A$3:$M$73,(ALL!T453+1),FALSE)</f>
        <v>#N/A</v>
      </c>
      <c r="Y453" s="793" t="e">
        <f t="shared" si="57"/>
        <v>#N/A</v>
      </c>
      <c r="Z453" s="793" t="e">
        <f t="shared" si="58"/>
        <v>#N/A</v>
      </c>
      <c r="AA453" s="803">
        <f t="shared" si="59"/>
        <v>0</v>
      </c>
      <c r="AB453" s="803">
        <f t="shared" si="60"/>
        <v>0</v>
      </c>
    </row>
    <row r="454" spans="1:28" ht="15.75" x14ac:dyDescent="0.25">
      <c r="A454" s="800"/>
      <c r="B454" s="800"/>
      <c r="C454" s="795"/>
      <c r="D454" s="795" t="s">
        <v>94</v>
      </c>
      <c r="E454" s="799"/>
      <c r="F454" s="799"/>
      <c r="G454" s="799">
        <f t="shared" si="49"/>
        <v>0</v>
      </c>
      <c r="H454" s="800">
        <f t="shared" si="50"/>
        <v>0</v>
      </c>
      <c r="I454" s="800">
        <f t="shared" si="51"/>
        <v>0</v>
      </c>
      <c r="J454" s="804" t="e">
        <f t="shared" si="52"/>
        <v>#DIV/0!</v>
      </c>
      <c r="K454" s="805"/>
      <c r="L454" s="804">
        <f t="shared" si="53"/>
        <v>0</v>
      </c>
      <c r="M454" s="798"/>
      <c r="N454" s="806"/>
      <c r="O454" s="801"/>
      <c r="P454" s="801"/>
      <c r="Q454" s="800"/>
      <c r="R454" s="798"/>
      <c r="S454" s="793" t="e">
        <f>VLOOKUP(B454,Table1[],21,FALSE)</f>
        <v>#N/A</v>
      </c>
      <c r="T454" s="793">
        <f t="shared" si="54"/>
        <v>1</v>
      </c>
      <c r="U454" s="793">
        <f t="shared" si="55"/>
        <v>1900</v>
      </c>
      <c r="V454" s="793">
        <f t="shared" si="56"/>
        <v>7</v>
      </c>
      <c r="W454" s="802">
        <f>HLOOKUP(T454,'Feeder Count'!$B$1:$M$74,74,FALSE)</f>
        <v>48925</v>
      </c>
      <c r="X454" s="802" t="e">
        <f>VLOOKUP(ALL!B454,'Feeder Count'!$A$3:$M$73,(ALL!T454+1),FALSE)</f>
        <v>#N/A</v>
      </c>
      <c r="Y454" s="793" t="e">
        <f t="shared" si="57"/>
        <v>#N/A</v>
      </c>
      <c r="Z454" s="793" t="e">
        <f t="shared" si="58"/>
        <v>#N/A</v>
      </c>
      <c r="AA454" s="803">
        <f t="shared" si="59"/>
        <v>0</v>
      </c>
      <c r="AB454" s="803">
        <f t="shared" si="60"/>
        <v>0</v>
      </c>
    </row>
    <row r="455" spans="1:28" ht="15.75" x14ac:dyDescent="0.25">
      <c r="A455" s="800"/>
      <c r="B455" s="800"/>
      <c r="C455" s="795"/>
      <c r="D455" s="795" t="s">
        <v>94</v>
      </c>
      <c r="E455" s="799"/>
      <c r="F455" s="799"/>
      <c r="G455" s="799">
        <f t="shared" si="49"/>
        <v>0</v>
      </c>
      <c r="H455" s="800">
        <f t="shared" si="50"/>
        <v>0</v>
      </c>
      <c r="I455" s="800">
        <f t="shared" si="51"/>
        <v>0</v>
      </c>
      <c r="J455" s="804" t="e">
        <f t="shared" si="52"/>
        <v>#DIV/0!</v>
      </c>
      <c r="K455" s="805"/>
      <c r="L455" s="804">
        <f t="shared" si="53"/>
        <v>0</v>
      </c>
      <c r="M455" s="798"/>
      <c r="N455" s="806"/>
      <c r="O455" s="801"/>
      <c r="P455" s="801"/>
      <c r="Q455" s="800"/>
      <c r="R455" s="798"/>
      <c r="S455" s="793" t="e">
        <f>VLOOKUP(B455,Table1[],21,FALSE)</f>
        <v>#N/A</v>
      </c>
      <c r="T455" s="793">
        <f t="shared" si="54"/>
        <v>1</v>
      </c>
      <c r="U455" s="793">
        <f t="shared" si="55"/>
        <v>1900</v>
      </c>
      <c r="V455" s="793">
        <f t="shared" si="56"/>
        <v>7</v>
      </c>
      <c r="W455" s="802">
        <f>HLOOKUP(T455,'Feeder Count'!$B$1:$M$74,74,FALSE)</f>
        <v>48925</v>
      </c>
      <c r="X455" s="802" t="e">
        <f>VLOOKUP(ALL!B455,'Feeder Count'!$A$3:$M$73,(ALL!T455+1),FALSE)</f>
        <v>#N/A</v>
      </c>
      <c r="Y455" s="793" t="e">
        <f t="shared" si="57"/>
        <v>#N/A</v>
      </c>
      <c r="Z455" s="793" t="e">
        <f t="shared" si="58"/>
        <v>#N/A</v>
      </c>
      <c r="AA455" s="803">
        <f t="shared" si="59"/>
        <v>0</v>
      </c>
      <c r="AB455" s="803">
        <f t="shared" si="60"/>
        <v>0</v>
      </c>
    </row>
    <row r="456" spans="1:28" ht="15.75" x14ac:dyDescent="0.25">
      <c r="A456" s="800"/>
      <c r="B456" s="800"/>
      <c r="C456" s="795"/>
      <c r="D456" s="795" t="s">
        <v>94</v>
      </c>
      <c r="E456" s="799"/>
      <c r="F456" s="799"/>
      <c r="G456" s="799">
        <f t="shared" si="49"/>
        <v>0</v>
      </c>
      <c r="H456" s="800">
        <f t="shared" si="50"/>
        <v>0</v>
      </c>
      <c r="I456" s="800">
        <f t="shared" si="51"/>
        <v>0</v>
      </c>
      <c r="J456" s="804" t="e">
        <f t="shared" si="52"/>
        <v>#DIV/0!</v>
      </c>
      <c r="K456" s="805"/>
      <c r="L456" s="804">
        <f t="shared" si="53"/>
        <v>0</v>
      </c>
      <c r="M456" s="798"/>
      <c r="N456" s="806"/>
      <c r="O456" s="801"/>
      <c r="P456" s="801"/>
      <c r="Q456" s="800"/>
      <c r="R456" s="798"/>
      <c r="S456" s="793" t="e">
        <f>VLOOKUP(B456,Table1[],21,FALSE)</f>
        <v>#N/A</v>
      </c>
      <c r="T456" s="793">
        <f t="shared" si="54"/>
        <v>1</v>
      </c>
      <c r="U456" s="793">
        <f t="shared" si="55"/>
        <v>1900</v>
      </c>
      <c r="V456" s="793">
        <f t="shared" si="56"/>
        <v>7</v>
      </c>
      <c r="W456" s="802">
        <f>HLOOKUP(T456,'Feeder Count'!$B$1:$M$74,74,FALSE)</f>
        <v>48925</v>
      </c>
      <c r="X456" s="802" t="e">
        <f>VLOOKUP(ALL!B456,'Feeder Count'!$A$3:$M$73,(ALL!T456+1),FALSE)</f>
        <v>#N/A</v>
      </c>
      <c r="Y456" s="793" t="e">
        <f t="shared" si="57"/>
        <v>#N/A</v>
      </c>
      <c r="Z456" s="793" t="e">
        <f t="shared" si="58"/>
        <v>#N/A</v>
      </c>
      <c r="AA456" s="803">
        <f t="shared" si="59"/>
        <v>0</v>
      </c>
      <c r="AB456" s="803">
        <f t="shared" si="60"/>
        <v>0</v>
      </c>
    </row>
    <row r="457" spans="1:28" ht="15.75" x14ac:dyDescent="0.25">
      <c r="A457" s="800"/>
      <c r="B457" s="800"/>
      <c r="C457" s="795"/>
      <c r="D457" s="795" t="s">
        <v>94</v>
      </c>
      <c r="E457" s="799"/>
      <c r="F457" s="799"/>
      <c r="G457" s="799">
        <f t="shared" si="49"/>
        <v>0</v>
      </c>
      <c r="H457" s="800">
        <f t="shared" si="50"/>
        <v>0</v>
      </c>
      <c r="I457" s="800">
        <f t="shared" si="51"/>
        <v>0</v>
      </c>
      <c r="J457" s="804" t="e">
        <f t="shared" si="52"/>
        <v>#DIV/0!</v>
      </c>
      <c r="K457" s="805"/>
      <c r="L457" s="804">
        <f t="shared" si="53"/>
        <v>0</v>
      </c>
      <c r="M457" s="798"/>
      <c r="N457" s="806"/>
      <c r="O457" s="801"/>
      <c r="P457" s="801"/>
      <c r="Q457" s="800"/>
      <c r="R457" s="798"/>
      <c r="S457" s="793" t="e">
        <f>VLOOKUP(B457,Table1[],21,FALSE)</f>
        <v>#N/A</v>
      </c>
      <c r="T457" s="793">
        <f t="shared" si="54"/>
        <v>1</v>
      </c>
      <c r="U457" s="793">
        <f t="shared" si="55"/>
        <v>1900</v>
      </c>
      <c r="V457" s="793">
        <f t="shared" si="56"/>
        <v>7</v>
      </c>
      <c r="W457" s="802">
        <f>HLOOKUP(T457,'Feeder Count'!$B$1:$M$74,74,FALSE)</f>
        <v>48925</v>
      </c>
      <c r="X457" s="802" t="e">
        <f>VLOOKUP(ALL!B457,'Feeder Count'!$A$3:$M$73,(ALL!T457+1),FALSE)</f>
        <v>#N/A</v>
      </c>
      <c r="Y457" s="793" t="e">
        <f t="shared" si="57"/>
        <v>#N/A</v>
      </c>
      <c r="Z457" s="793" t="e">
        <f t="shared" si="58"/>
        <v>#N/A</v>
      </c>
      <c r="AA457" s="803">
        <f t="shared" si="59"/>
        <v>0</v>
      </c>
      <c r="AB457" s="803">
        <f t="shared" si="60"/>
        <v>0</v>
      </c>
    </row>
    <row r="458" spans="1:28" ht="15.75" x14ac:dyDescent="0.25">
      <c r="A458" s="800"/>
      <c r="B458" s="800"/>
      <c r="C458" s="795"/>
      <c r="D458" s="795" t="s">
        <v>94</v>
      </c>
      <c r="E458" s="799"/>
      <c r="F458" s="799"/>
      <c r="G458" s="799">
        <f t="shared" si="49"/>
        <v>0</v>
      </c>
      <c r="H458" s="800">
        <f t="shared" si="50"/>
        <v>0</v>
      </c>
      <c r="I458" s="800">
        <f t="shared" si="51"/>
        <v>0</v>
      </c>
      <c r="J458" s="804" t="e">
        <f t="shared" si="52"/>
        <v>#DIV/0!</v>
      </c>
      <c r="K458" s="805"/>
      <c r="L458" s="804">
        <f t="shared" si="53"/>
        <v>0</v>
      </c>
      <c r="M458" s="798"/>
      <c r="N458" s="806"/>
      <c r="O458" s="801"/>
      <c r="P458" s="801"/>
      <c r="Q458" s="800"/>
      <c r="R458" s="798"/>
      <c r="S458" s="793" t="e">
        <f>VLOOKUP(B458,Table1[],21,FALSE)</f>
        <v>#N/A</v>
      </c>
      <c r="T458" s="793">
        <f t="shared" si="54"/>
        <v>1</v>
      </c>
      <c r="U458" s="793">
        <f t="shared" si="55"/>
        <v>1900</v>
      </c>
      <c r="V458" s="793">
        <f t="shared" si="56"/>
        <v>7</v>
      </c>
      <c r="W458" s="802">
        <f>HLOOKUP(T458,'Feeder Count'!$B$1:$M$74,74,FALSE)</f>
        <v>48925</v>
      </c>
      <c r="X458" s="802" t="e">
        <f>VLOOKUP(ALL!B458,'Feeder Count'!$A$3:$M$73,(ALL!T458+1),FALSE)</f>
        <v>#N/A</v>
      </c>
      <c r="Y458" s="793" t="e">
        <f t="shared" si="57"/>
        <v>#N/A</v>
      </c>
      <c r="Z458" s="793" t="e">
        <f t="shared" si="58"/>
        <v>#N/A</v>
      </c>
      <c r="AA458" s="803">
        <f t="shared" si="59"/>
        <v>0</v>
      </c>
      <c r="AB458" s="803">
        <f t="shared" si="60"/>
        <v>0</v>
      </c>
    </row>
    <row r="459" spans="1:28" ht="15.75" x14ac:dyDescent="0.25">
      <c r="A459" s="800"/>
      <c r="B459" s="800"/>
      <c r="C459" s="795"/>
      <c r="D459" s="795" t="s">
        <v>94</v>
      </c>
      <c r="E459" s="799"/>
      <c r="F459" s="799"/>
      <c r="G459" s="799">
        <f t="shared" si="49"/>
        <v>0</v>
      </c>
      <c r="H459" s="800">
        <f t="shared" si="50"/>
        <v>0</v>
      </c>
      <c r="I459" s="800">
        <f t="shared" si="51"/>
        <v>0</v>
      </c>
      <c r="J459" s="804" t="e">
        <f t="shared" si="52"/>
        <v>#DIV/0!</v>
      </c>
      <c r="K459" s="805"/>
      <c r="L459" s="804">
        <f t="shared" si="53"/>
        <v>0</v>
      </c>
      <c r="M459" s="798"/>
      <c r="N459" s="806"/>
      <c r="O459" s="801"/>
      <c r="P459" s="801"/>
      <c r="Q459" s="800"/>
      <c r="R459" s="798"/>
      <c r="S459" s="793" t="e">
        <f>VLOOKUP(B459,Table1[],21,FALSE)</f>
        <v>#N/A</v>
      </c>
      <c r="T459" s="793">
        <f t="shared" si="54"/>
        <v>1</v>
      </c>
      <c r="U459" s="793">
        <f t="shared" si="55"/>
        <v>1900</v>
      </c>
      <c r="V459" s="793">
        <f t="shared" si="56"/>
        <v>7</v>
      </c>
      <c r="W459" s="802">
        <f>HLOOKUP(T459,'Feeder Count'!$B$1:$M$74,74,FALSE)</f>
        <v>48925</v>
      </c>
      <c r="X459" s="802" t="e">
        <f>VLOOKUP(ALL!B459,'Feeder Count'!$A$3:$M$73,(ALL!T459+1),FALSE)</f>
        <v>#N/A</v>
      </c>
      <c r="Y459" s="793" t="e">
        <f t="shared" si="57"/>
        <v>#N/A</v>
      </c>
      <c r="Z459" s="793" t="e">
        <f t="shared" si="58"/>
        <v>#N/A</v>
      </c>
      <c r="AA459" s="803">
        <f t="shared" si="59"/>
        <v>0</v>
      </c>
      <c r="AB459" s="803">
        <f t="shared" si="60"/>
        <v>0</v>
      </c>
    </row>
    <row r="460" spans="1:28" ht="15.75" x14ac:dyDescent="0.25">
      <c r="A460" s="800"/>
      <c r="B460" s="800"/>
      <c r="C460" s="795"/>
      <c r="D460" s="795" t="s">
        <v>94</v>
      </c>
      <c r="E460" s="799"/>
      <c r="F460" s="799"/>
      <c r="G460" s="799">
        <f t="shared" ref="G460:G523" si="61">F460-E460</f>
        <v>0</v>
      </c>
      <c r="H460" s="800">
        <f t="shared" ref="H460:H523" si="62">HOUR(G460)</f>
        <v>0</v>
      </c>
      <c r="I460" s="800">
        <f t="shared" ref="I460:I523" si="63">MINUTE(G460)</f>
        <v>0</v>
      </c>
      <c r="J460" s="804" t="e">
        <f t="shared" ref="J460:J523" si="64">L460/K460</f>
        <v>#DIV/0!</v>
      </c>
      <c r="K460" s="805"/>
      <c r="L460" s="804">
        <f t="shared" ref="L460:L523" si="65">((60*H460)+I460)*K460</f>
        <v>0</v>
      </c>
      <c r="M460" s="798"/>
      <c r="N460" s="806"/>
      <c r="O460" s="801"/>
      <c r="P460" s="801"/>
      <c r="Q460" s="800"/>
      <c r="R460" s="798"/>
      <c r="S460" s="793" t="e">
        <f>VLOOKUP(B460,Table1[],21,FALSE)</f>
        <v>#N/A</v>
      </c>
      <c r="T460" s="793">
        <f t="shared" ref="T460:T523" si="66">MONTH(C460)</f>
        <v>1</v>
      </c>
      <c r="U460" s="793">
        <f t="shared" ref="U460:U523" si="67">YEAR(C460)</f>
        <v>1900</v>
      </c>
      <c r="V460" s="793">
        <f t="shared" ref="V460:V523" si="68">WEEKDAY(C460)</f>
        <v>7</v>
      </c>
      <c r="W460" s="802">
        <f>HLOOKUP(T460,'Feeder Count'!$B$1:$M$74,74,FALSE)</f>
        <v>48925</v>
      </c>
      <c r="X460" s="802" t="e">
        <f>VLOOKUP(ALL!B460,'Feeder Count'!$A$3:$M$73,(ALL!T460+1),FALSE)</f>
        <v>#N/A</v>
      </c>
      <c r="Y460" s="793" t="e">
        <f t="shared" ref="Y460:Y523" si="69">K460/X460</f>
        <v>#N/A</v>
      </c>
      <c r="Z460" s="793" t="e">
        <f t="shared" ref="Z460:Z523" si="70">L460/X460</f>
        <v>#N/A</v>
      </c>
      <c r="AA460" s="803">
        <f t="shared" ref="AA460:AA523" si="71">K460/W460</f>
        <v>0</v>
      </c>
      <c r="AB460" s="803">
        <f t="shared" ref="AB460:AB523" si="72">L460/W460</f>
        <v>0</v>
      </c>
    </row>
    <row r="461" spans="1:28" ht="15.75" x14ac:dyDescent="0.25">
      <c r="A461" s="800"/>
      <c r="B461" s="800"/>
      <c r="C461" s="795"/>
      <c r="D461" s="795" t="s">
        <v>94</v>
      </c>
      <c r="E461" s="799"/>
      <c r="F461" s="799"/>
      <c r="G461" s="799">
        <f t="shared" si="61"/>
        <v>0</v>
      </c>
      <c r="H461" s="800">
        <f t="shared" si="62"/>
        <v>0</v>
      </c>
      <c r="I461" s="800">
        <f t="shared" si="63"/>
        <v>0</v>
      </c>
      <c r="J461" s="804" t="e">
        <f t="shared" si="64"/>
        <v>#DIV/0!</v>
      </c>
      <c r="K461" s="805"/>
      <c r="L461" s="804">
        <f t="shared" si="65"/>
        <v>0</v>
      </c>
      <c r="M461" s="798"/>
      <c r="N461" s="806"/>
      <c r="O461" s="801"/>
      <c r="P461" s="801"/>
      <c r="Q461" s="800"/>
      <c r="R461" s="798"/>
      <c r="S461" s="793" t="e">
        <f>VLOOKUP(B461,Table1[],21,FALSE)</f>
        <v>#N/A</v>
      </c>
      <c r="T461" s="793">
        <f t="shared" si="66"/>
        <v>1</v>
      </c>
      <c r="U461" s="793">
        <f t="shared" si="67"/>
        <v>1900</v>
      </c>
      <c r="V461" s="793">
        <f t="shared" si="68"/>
        <v>7</v>
      </c>
      <c r="W461" s="802">
        <f>HLOOKUP(T461,'Feeder Count'!$B$1:$M$74,74,FALSE)</f>
        <v>48925</v>
      </c>
      <c r="X461" s="802" t="e">
        <f>VLOOKUP(ALL!B461,'Feeder Count'!$A$3:$M$73,(ALL!T461+1),FALSE)</f>
        <v>#N/A</v>
      </c>
      <c r="Y461" s="793" t="e">
        <f t="shared" si="69"/>
        <v>#N/A</v>
      </c>
      <c r="Z461" s="793" t="e">
        <f t="shared" si="70"/>
        <v>#N/A</v>
      </c>
      <c r="AA461" s="803">
        <f t="shared" si="71"/>
        <v>0</v>
      </c>
      <c r="AB461" s="803">
        <f t="shared" si="72"/>
        <v>0</v>
      </c>
    </row>
    <row r="462" spans="1:28" ht="15.75" x14ac:dyDescent="0.25">
      <c r="A462" s="800"/>
      <c r="B462" s="800"/>
      <c r="C462" s="795"/>
      <c r="D462" s="795" t="s">
        <v>94</v>
      </c>
      <c r="E462" s="799"/>
      <c r="F462" s="799"/>
      <c r="G462" s="799">
        <f t="shared" si="61"/>
        <v>0</v>
      </c>
      <c r="H462" s="800">
        <f t="shared" si="62"/>
        <v>0</v>
      </c>
      <c r="I462" s="800">
        <f t="shared" si="63"/>
        <v>0</v>
      </c>
      <c r="J462" s="804" t="e">
        <f t="shared" si="64"/>
        <v>#DIV/0!</v>
      </c>
      <c r="K462" s="805"/>
      <c r="L462" s="804">
        <f t="shared" si="65"/>
        <v>0</v>
      </c>
      <c r="M462" s="798"/>
      <c r="N462" s="806"/>
      <c r="O462" s="801"/>
      <c r="P462" s="801"/>
      <c r="Q462" s="800"/>
      <c r="R462" s="798"/>
      <c r="S462" s="793" t="e">
        <f>VLOOKUP(B462,Table1[],21,FALSE)</f>
        <v>#N/A</v>
      </c>
      <c r="T462" s="793">
        <f t="shared" si="66"/>
        <v>1</v>
      </c>
      <c r="U462" s="793">
        <f t="shared" si="67"/>
        <v>1900</v>
      </c>
      <c r="V462" s="793">
        <f t="shared" si="68"/>
        <v>7</v>
      </c>
      <c r="W462" s="802">
        <f>HLOOKUP(T462,'Feeder Count'!$B$1:$M$74,74,FALSE)</f>
        <v>48925</v>
      </c>
      <c r="X462" s="802" t="e">
        <f>VLOOKUP(ALL!B462,'Feeder Count'!$A$3:$M$73,(ALL!T462+1),FALSE)</f>
        <v>#N/A</v>
      </c>
      <c r="Y462" s="793" t="e">
        <f t="shared" si="69"/>
        <v>#N/A</v>
      </c>
      <c r="Z462" s="793" t="e">
        <f t="shared" si="70"/>
        <v>#N/A</v>
      </c>
      <c r="AA462" s="803">
        <f t="shared" si="71"/>
        <v>0</v>
      </c>
      <c r="AB462" s="803">
        <f t="shared" si="72"/>
        <v>0</v>
      </c>
    </row>
    <row r="463" spans="1:28" ht="15.75" x14ac:dyDescent="0.25">
      <c r="A463" s="800"/>
      <c r="B463" s="800"/>
      <c r="C463" s="795"/>
      <c r="D463" s="795" t="s">
        <v>94</v>
      </c>
      <c r="E463" s="799"/>
      <c r="F463" s="799"/>
      <c r="G463" s="799">
        <f t="shared" si="61"/>
        <v>0</v>
      </c>
      <c r="H463" s="800">
        <f t="shared" si="62"/>
        <v>0</v>
      </c>
      <c r="I463" s="800">
        <f t="shared" si="63"/>
        <v>0</v>
      </c>
      <c r="J463" s="804" t="e">
        <f t="shared" si="64"/>
        <v>#DIV/0!</v>
      </c>
      <c r="K463" s="805"/>
      <c r="L463" s="804">
        <f t="shared" si="65"/>
        <v>0</v>
      </c>
      <c r="M463" s="798"/>
      <c r="N463" s="806"/>
      <c r="O463" s="801"/>
      <c r="P463" s="801"/>
      <c r="Q463" s="800"/>
      <c r="R463" s="798"/>
      <c r="S463" s="793" t="e">
        <f>VLOOKUP(B463,Table1[],21,FALSE)</f>
        <v>#N/A</v>
      </c>
      <c r="T463" s="793">
        <f t="shared" si="66"/>
        <v>1</v>
      </c>
      <c r="U463" s="793">
        <f t="shared" si="67"/>
        <v>1900</v>
      </c>
      <c r="V463" s="793">
        <f t="shared" si="68"/>
        <v>7</v>
      </c>
      <c r="W463" s="802">
        <f>HLOOKUP(T463,'Feeder Count'!$B$1:$M$74,74,FALSE)</f>
        <v>48925</v>
      </c>
      <c r="X463" s="802" t="e">
        <f>VLOOKUP(ALL!B463,'Feeder Count'!$A$3:$M$73,(ALL!T463+1),FALSE)</f>
        <v>#N/A</v>
      </c>
      <c r="Y463" s="793" t="e">
        <f t="shared" si="69"/>
        <v>#N/A</v>
      </c>
      <c r="Z463" s="793" t="e">
        <f t="shared" si="70"/>
        <v>#N/A</v>
      </c>
      <c r="AA463" s="803">
        <f t="shared" si="71"/>
        <v>0</v>
      </c>
      <c r="AB463" s="803">
        <f t="shared" si="72"/>
        <v>0</v>
      </c>
    </row>
    <row r="464" spans="1:28" ht="15.75" x14ac:dyDescent="0.25">
      <c r="A464" s="800"/>
      <c r="B464" s="800"/>
      <c r="C464" s="795"/>
      <c r="D464" s="795" t="s">
        <v>94</v>
      </c>
      <c r="E464" s="799"/>
      <c r="F464" s="799"/>
      <c r="G464" s="799">
        <f t="shared" si="61"/>
        <v>0</v>
      </c>
      <c r="H464" s="800">
        <f t="shared" si="62"/>
        <v>0</v>
      </c>
      <c r="I464" s="800">
        <f t="shared" si="63"/>
        <v>0</v>
      </c>
      <c r="J464" s="804" t="e">
        <f t="shared" si="64"/>
        <v>#DIV/0!</v>
      </c>
      <c r="K464" s="805"/>
      <c r="L464" s="804">
        <f t="shared" si="65"/>
        <v>0</v>
      </c>
      <c r="M464" s="798"/>
      <c r="N464" s="806"/>
      <c r="O464" s="801"/>
      <c r="P464" s="801"/>
      <c r="Q464" s="800"/>
      <c r="R464" s="798"/>
      <c r="S464" s="793" t="e">
        <f>VLOOKUP(B464,Table1[],21,FALSE)</f>
        <v>#N/A</v>
      </c>
      <c r="T464" s="793">
        <f t="shared" si="66"/>
        <v>1</v>
      </c>
      <c r="U464" s="793">
        <f t="shared" si="67"/>
        <v>1900</v>
      </c>
      <c r="V464" s="793">
        <f t="shared" si="68"/>
        <v>7</v>
      </c>
      <c r="W464" s="802">
        <f>HLOOKUP(T464,'Feeder Count'!$B$1:$M$74,74,FALSE)</f>
        <v>48925</v>
      </c>
      <c r="X464" s="802" t="e">
        <f>VLOOKUP(ALL!B464,'Feeder Count'!$A$3:$M$73,(ALL!T464+1),FALSE)</f>
        <v>#N/A</v>
      </c>
      <c r="Y464" s="793" t="e">
        <f t="shared" si="69"/>
        <v>#N/A</v>
      </c>
      <c r="Z464" s="793" t="e">
        <f t="shared" si="70"/>
        <v>#N/A</v>
      </c>
      <c r="AA464" s="803">
        <f t="shared" si="71"/>
        <v>0</v>
      </c>
      <c r="AB464" s="803">
        <f t="shared" si="72"/>
        <v>0</v>
      </c>
    </row>
    <row r="465" spans="1:28" ht="15.75" x14ac:dyDescent="0.25">
      <c r="A465" s="800"/>
      <c r="B465" s="800"/>
      <c r="C465" s="795"/>
      <c r="D465" s="795" t="s">
        <v>94</v>
      </c>
      <c r="E465" s="799"/>
      <c r="F465" s="799"/>
      <c r="G465" s="799">
        <f t="shared" si="61"/>
        <v>0</v>
      </c>
      <c r="H465" s="800">
        <f t="shared" si="62"/>
        <v>0</v>
      </c>
      <c r="I465" s="800">
        <f t="shared" si="63"/>
        <v>0</v>
      </c>
      <c r="J465" s="804" t="e">
        <f t="shared" si="64"/>
        <v>#DIV/0!</v>
      </c>
      <c r="K465" s="805"/>
      <c r="L465" s="804">
        <f t="shared" si="65"/>
        <v>0</v>
      </c>
      <c r="M465" s="798"/>
      <c r="N465" s="806"/>
      <c r="O465" s="801"/>
      <c r="P465" s="801"/>
      <c r="Q465" s="800"/>
      <c r="R465" s="798"/>
      <c r="S465" s="793" t="e">
        <f>VLOOKUP(B465,Table1[],21,FALSE)</f>
        <v>#N/A</v>
      </c>
      <c r="T465" s="793">
        <f t="shared" si="66"/>
        <v>1</v>
      </c>
      <c r="U465" s="793">
        <f t="shared" si="67"/>
        <v>1900</v>
      </c>
      <c r="V465" s="793">
        <f t="shared" si="68"/>
        <v>7</v>
      </c>
      <c r="W465" s="802">
        <f>HLOOKUP(T465,'Feeder Count'!$B$1:$M$74,74,FALSE)</f>
        <v>48925</v>
      </c>
      <c r="X465" s="802" t="e">
        <f>VLOOKUP(ALL!B465,'Feeder Count'!$A$3:$M$73,(ALL!T465+1),FALSE)</f>
        <v>#N/A</v>
      </c>
      <c r="Y465" s="793" t="e">
        <f t="shared" si="69"/>
        <v>#N/A</v>
      </c>
      <c r="Z465" s="793" t="e">
        <f t="shared" si="70"/>
        <v>#N/A</v>
      </c>
      <c r="AA465" s="803">
        <f t="shared" si="71"/>
        <v>0</v>
      </c>
      <c r="AB465" s="803">
        <f t="shared" si="72"/>
        <v>0</v>
      </c>
    </row>
    <row r="466" spans="1:28" ht="15.75" x14ac:dyDescent="0.25">
      <c r="A466" s="800"/>
      <c r="B466" s="800"/>
      <c r="C466" s="795"/>
      <c r="D466" s="795" t="s">
        <v>94</v>
      </c>
      <c r="E466" s="799"/>
      <c r="F466" s="799"/>
      <c r="G466" s="799">
        <f t="shared" si="61"/>
        <v>0</v>
      </c>
      <c r="H466" s="800">
        <f t="shared" si="62"/>
        <v>0</v>
      </c>
      <c r="I466" s="800">
        <f t="shared" si="63"/>
        <v>0</v>
      </c>
      <c r="J466" s="804" t="e">
        <f t="shared" si="64"/>
        <v>#DIV/0!</v>
      </c>
      <c r="K466" s="805"/>
      <c r="L466" s="804">
        <f t="shared" si="65"/>
        <v>0</v>
      </c>
      <c r="M466" s="798"/>
      <c r="N466" s="806"/>
      <c r="O466" s="801"/>
      <c r="P466" s="801"/>
      <c r="Q466" s="800"/>
      <c r="R466" s="798"/>
      <c r="S466" s="793" t="e">
        <f>VLOOKUP(B466,Table1[],21,FALSE)</f>
        <v>#N/A</v>
      </c>
      <c r="T466" s="793">
        <f t="shared" si="66"/>
        <v>1</v>
      </c>
      <c r="U466" s="793">
        <f t="shared" si="67"/>
        <v>1900</v>
      </c>
      <c r="V466" s="793">
        <f t="shared" si="68"/>
        <v>7</v>
      </c>
      <c r="W466" s="802">
        <f>HLOOKUP(T466,'Feeder Count'!$B$1:$M$74,74,FALSE)</f>
        <v>48925</v>
      </c>
      <c r="X466" s="802" t="e">
        <f>VLOOKUP(ALL!B466,'Feeder Count'!$A$3:$M$73,(ALL!T466+1),FALSE)</f>
        <v>#N/A</v>
      </c>
      <c r="Y466" s="793" t="e">
        <f t="shared" si="69"/>
        <v>#N/A</v>
      </c>
      <c r="Z466" s="793" t="e">
        <f t="shared" si="70"/>
        <v>#N/A</v>
      </c>
      <c r="AA466" s="803">
        <f t="shared" si="71"/>
        <v>0</v>
      </c>
      <c r="AB466" s="803">
        <f t="shared" si="72"/>
        <v>0</v>
      </c>
    </row>
    <row r="467" spans="1:28" ht="15.75" x14ac:dyDescent="0.25">
      <c r="A467" s="800"/>
      <c r="B467" s="800"/>
      <c r="C467" s="795"/>
      <c r="D467" s="795" t="s">
        <v>94</v>
      </c>
      <c r="E467" s="799"/>
      <c r="F467" s="799"/>
      <c r="G467" s="799">
        <f t="shared" si="61"/>
        <v>0</v>
      </c>
      <c r="H467" s="800">
        <f t="shared" si="62"/>
        <v>0</v>
      </c>
      <c r="I467" s="800">
        <f t="shared" si="63"/>
        <v>0</v>
      </c>
      <c r="J467" s="804" t="e">
        <f t="shared" si="64"/>
        <v>#DIV/0!</v>
      </c>
      <c r="K467" s="805"/>
      <c r="L467" s="804">
        <f t="shared" si="65"/>
        <v>0</v>
      </c>
      <c r="M467" s="798"/>
      <c r="N467" s="806"/>
      <c r="O467" s="801"/>
      <c r="P467" s="801"/>
      <c r="Q467" s="800"/>
      <c r="R467" s="798"/>
      <c r="S467" s="793" t="e">
        <f>VLOOKUP(B467,Table1[],21,FALSE)</f>
        <v>#N/A</v>
      </c>
      <c r="T467" s="793">
        <f t="shared" si="66"/>
        <v>1</v>
      </c>
      <c r="U467" s="793">
        <f t="shared" si="67"/>
        <v>1900</v>
      </c>
      <c r="V467" s="793">
        <f t="shared" si="68"/>
        <v>7</v>
      </c>
      <c r="W467" s="802">
        <f>HLOOKUP(T467,'Feeder Count'!$B$1:$M$74,74,FALSE)</f>
        <v>48925</v>
      </c>
      <c r="X467" s="802" t="e">
        <f>VLOOKUP(ALL!B467,'Feeder Count'!$A$3:$M$73,(ALL!T467+1),FALSE)</f>
        <v>#N/A</v>
      </c>
      <c r="Y467" s="793" t="e">
        <f t="shared" si="69"/>
        <v>#N/A</v>
      </c>
      <c r="Z467" s="793" t="e">
        <f t="shared" si="70"/>
        <v>#N/A</v>
      </c>
      <c r="AA467" s="803">
        <f t="shared" si="71"/>
        <v>0</v>
      </c>
      <c r="AB467" s="803">
        <f t="shared" si="72"/>
        <v>0</v>
      </c>
    </row>
    <row r="468" spans="1:28" ht="15.75" x14ac:dyDescent="0.25">
      <c r="A468" s="800"/>
      <c r="B468" s="800"/>
      <c r="C468" s="795"/>
      <c r="D468" s="795" t="s">
        <v>94</v>
      </c>
      <c r="E468" s="799"/>
      <c r="F468" s="799"/>
      <c r="G468" s="799">
        <f t="shared" si="61"/>
        <v>0</v>
      </c>
      <c r="H468" s="800">
        <f t="shared" si="62"/>
        <v>0</v>
      </c>
      <c r="I468" s="800">
        <f t="shared" si="63"/>
        <v>0</v>
      </c>
      <c r="J468" s="804" t="e">
        <f t="shared" si="64"/>
        <v>#DIV/0!</v>
      </c>
      <c r="K468" s="805"/>
      <c r="L468" s="804">
        <f t="shared" si="65"/>
        <v>0</v>
      </c>
      <c r="M468" s="798"/>
      <c r="N468" s="806"/>
      <c r="O468" s="801"/>
      <c r="P468" s="801"/>
      <c r="Q468" s="800"/>
      <c r="R468" s="798"/>
      <c r="S468" s="793" t="e">
        <f>VLOOKUP(B468,Table1[],21,FALSE)</f>
        <v>#N/A</v>
      </c>
      <c r="T468" s="793">
        <f t="shared" si="66"/>
        <v>1</v>
      </c>
      <c r="U468" s="793">
        <f t="shared" si="67"/>
        <v>1900</v>
      </c>
      <c r="V468" s="793">
        <f t="shared" si="68"/>
        <v>7</v>
      </c>
      <c r="W468" s="802">
        <f>HLOOKUP(T468,'Feeder Count'!$B$1:$M$74,74,FALSE)</f>
        <v>48925</v>
      </c>
      <c r="X468" s="802" t="e">
        <f>VLOOKUP(ALL!B468,'Feeder Count'!$A$3:$M$73,(ALL!T468+1),FALSE)</f>
        <v>#N/A</v>
      </c>
      <c r="Y468" s="793" t="e">
        <f t="shared" si="69"/>
        <v>#N/A</v>
      </c>
      <c r="Z468" s="793" t="e">
        <f t="shared" si="70"/>
        <v>#N/A</v>
      </c>
      <c r="AA468" s="803">
        <f t="shared" si="71"/>
        <v>0</v>
      </c>
      <c r="AB468" s="803">
        <f t="shared" si="72"/>
        <v>0</v>
      </c>
    </row>
    <row r="469" spans="1:28" ht="15.75" x14ac:dyDescent="0.25">
      <c r="A469" s="800"/>
      <c r="B469" s="800"/>
      <c r="C469" s="795"/>
      <c r="D469" s="795" t="s">
        <v>94</v>
      </c>
      <c r="E469" s="799"/>
      <c r="F469" s="799"/>
      <c r="G469" s="799">
        <f t="shared" si="61"/>
        <v>0</v>
      </c>
      <c r="H469" s="800">
        <f t="shared" si="62"/>
        <v>0</v>
      </c>
      <c r="I469" s="800">
        <f t="shared" si="63"/>
        <v>0</v>
      </c>
      <c r="J469" s="804" t="e">
        <f t="shared" si="64"/>
        <v>#DIV/0!</v>
      </c>
      <c r="K469" s="805"/>
      <c r="L469" s="804">
        <f t="shared" si="65"/>
        <v>0</v>
      </c>
      <c r="M469" s="798"/>
      <c r="N469" s="806"/>
      <c r="O469" s="801"/>
      <c r="P469" s="801"/>
      <c r="Q469" s="800"/>
      <c r="R469" s="798"/>
      <c r="S469" s="793" t="e">
        <f>VLOOKUP(B469,Table1[],21,FALSE)</f>
        <v>#N/A</v>
      </c>
      <c r="T469" s="793">
        <f t="shared" si="66"/>
        <v>1</v>
      </c>
      <c r="U469" s="793">
        <f t="shared" si="67"/>
        <v>1900</v>
      </c>
      <c r="V469" s="793">
        <f t="shared" si="68"/>
        <v>7</v>
      </c>
      <c r="W469" s="802">
        <f>HLOOKUP(T469,'Feeder Count'!$B$1:$M$74,74,FALSE)</f>
        <v>48925</v>
      </c>
      <c r="X469" s="802" t="e">
        <f>VLOOKUP(ALL!B469,'Feeder Count'!$A$3:$M$73,(ALL!T469+1),FALSE)</f>
        <v>#N/A</v>
      </c>
      <c r="Y469" s="793" t="e">
        <f t="shared" si="69"/>
        <v>#N/A</v>
      </c>
      <c r="Z469" s="793" t="e">
        <f t="shared" si="70"/>
        <v>#N/A</v>
      </c>
      <c r="AA469" s="803">
        <f t="shared" si="71"/>
        <v>0</v>
      </c>
      <c r="AB469" s="803">
        <f t="shared" si="72"/>
        <v>0</v>
      </c>
    </row>
    <row r="470" spans="1:28" ht="15.75" x14ac:dyDescent="0.25">
      <c r="A470" s="800"/>
      <c r="B470" s="800"/>
      <c r="C470" s="795"/>
      <c r="D470" s="795" t="s">
        <v>94</v>
      </c>
      <c r="E470" s="799"/>
      <c r="F470" s="799"/>
      <c r="G470" s="799">
        <f t="shared" si="61"/>
        <v>0</v>
      </c>
      <c r="H470" s="800">
        <f t="shared" si="62"/>
        <v>0</v>
      </c>
      <c r="I470" s="800">
        <f t="shared" si="63"/>
        <v>0</v>
      </c>
      <c r="J470" s="804" t="e">
        <f t="shared" si="64"/>
        <v>#DIV/0!</v>
      </c>
      <c r="K470" s="805"/>
      <c r="L470" s="804">
        <f t="shared" si="65"/>
        <v>0</v>
      </c>
      <c r="M470" s="798"/>
      <c r="N470" s="806"/>
      <c r="O470" s="801"/>
      <c r="P470" s="801"/>
      <c r="Q470" s="800"/>
      <c r="R470" s="798"/>
      <c r="S470" s="793" t="e">
        <f>VLOOKUP(B470,Table1[],21,FALSE)</f>
        <v>#N/A</v>
      </c>
      <c r="T470" s="793">
        <f t="shared" si="66"/>
        <v>1</v>
      </c>
      <c r="U470" s="793">
        <f t="shared" si="67"/>
        <v>1900</v>
      </c>
      <c r="V470" s="793">
        <f t="shared" si="68"/>
        <v>7</v>
      </c>
      <c r="W470" s="802">
        <f>HLOOKUP(T470,'Feeder Count'!$B$1:$M$74,74,FALSE)</f>
        <v>48925</v>
      </c>
      <c r="X470" s="802" t="e">
        <f>VLOOKUP(ALL!B470,'Feeder Count'!$A$3:$M$73,(ALL!T470+1),FALSE)</f>
        <v>#N/A</v>
      </c>
      <c r="Y470" s="793" t="e">
        <f t="shared" si="69"/>
        <v>#N/A</v>
      </c>
      <c r="Z470" s="793" t="e">
        <f t="shared" si="70"/>
        <v>#N/A</v>
      </c>
      <c r="AA470" s="803">
        <f t="shared" si="71"/>
        <v>0</v>
      </c>
      <c r="AB470" s="803">
        <f t="shared" si="72"/>
        <v>0</v>
      </c>
    </row>
    <row r="471" spans="1:28" ht="15.75" x14ac:dyDescent="0.25">
      <c r="A471" s="800"/>
      <c r="B471" s="800"/>
      <c r="C471" s="795"/>
      <c r="D471" s="795" t="s">
        <v>94</v>
      </c>
      <c r="E471" s="799"/>
      <c r="F471" s="799"/>
      <c r="G471" s="799">
        <f t="shared" si="61"/>
        <v>0</v>
      </c>
      <c r="H471" s="800">
        <f t="shared" si="62"/>
        <v>0</v>
      </c>
      <c r="I471" s="800">
        <f t="shared" si="63"/>
        <v>0</v>
      </c>
      <c r="J471" s="804" t="e">
        <f t="shared" si="64"/>
        <v>#DIV/0!</v>
      </c>
      <c r="K471" s="805"/>
      <c r="L471" s="804">
        <f t="shared" si="65"/>
        <v>0</v>
      </c>
      <c r="M471" s="798"/>
      <c r="N471" s="806"/>
      <c r="O471" s="801"/>
      <c r="P471" s="801"/>
      <c r="Q471" s="800"/>
      <c r="R471" s="798"/>
      <c r="S471" s="793" t="e">
        <f>VLOOKUP(B471,Table1[],21,FALSE)</f>
        <v>#N/A</v>
      </c>
      <c r="T471" s="793">
        <f t="shared" si="66"/>
        <v>1</v>
      </c>
      <c r="U471" s="793">
        <f t="shared" si="67"/>
        <v>1900</v>
      </c>
      <c r="V471" s="793">
        <f t="shared" si="68"/>
        <v>7</v>
      </c>
      <c r="W471" s="802">
        <f>HLOOKUP(T471,'Feeder Count'!$B$1:$M$74,74,FALSE)</f>
        <v>48925</v>
      </c>
      <c r="X471" s="802" t="e">
        <f>VLOOKUP(ALL!B471,'Feeder Count'!$A$3:$M$73,(ALL!T471+1),FALSE)</f>
        <v>#N/A</v>
      </c>
      <c r="Y471" s="793" t="e">
        <f t="shared" si="69"/>
        <v>#N/A</v>
      </c>
      <c r="Z471" s="793" t="e">
        <f t="shared" si="70"/>
        <v>#N/A</v>
      </c>
      <c r="AA471" s="803">
        <f t="shared" si="71"/>
        <v>0</v>
      </c>
      <c r="AB471" s="803">
        <f t="shared" si="72"/>
        <v>0</v>
      </c>
    </row>
    <row r="472" spans="1:28" ht="15.75" x14ac:dyDescent="0.25">
      <c r="A472" s="800"/>
      <c r="B472" s="800"/>
      <c r="C472" s="795"/>
      <c r="D472" s="795" t="s">
        <v>94</v>
      </c>
      <c r="E472" s="799"/>
      <c r="F472" s="799"/>
      <c r="G472" s="799">
        <f t="shared" si="61"/>
        <v>0</v>
      </c>
      <c r="H472" s="800">
        <f t="shared" si="62"/>
        <v>0</v>
      </c>
      <c r="I472" s="800">
        <f t="shared" si="63"/>
        <v>0</v>
      </c>
      <c r="J472" s="804" t="e">
        <f t="shared" si="64"/>
        <v>#DIV/0!</v>
      </c>
      <c r="K472" s="805"/>
      <c r="L472" s="804">
        <f t="shared" si="65"/>
        <v>0</v>
      </c>
      <c r="M472" s="798"/>
      <c r="N472" s="806"/>
      <c r="O472" s="801"/>
      <c r="P472" s="801"/>
      <c r="Q472" s="800"/>
      <c r="R472" s="798"/>
      <c r="S472" s="793" t="e">
        <f>VLOOKUP(B472,Table1[],21,FALSE)</f>
        <v>#N/A</v>
      </c>
      <c r="T472" s="793">
        <f t="shared" si="66"/>
        <v>1</v>
      </c>
      <c r="U472" s="793">
        <f t="shared" si="67"/>
        <v>1900</v>
      </c>
      <c r="V472" s="793">
        <f t="shared" si="68"/>
        <v>7</v>
      </c>
      <c r="W472" s="802">
        <f>HLOOKUP(T472,'Feeder Count'!$B$1:$M$74,74,FALSE)</f>
        <v>48925</v>
      </c>
      <c r="X472" s="802" t="e">
        <f>VLOOKUP(ALL!B472,'Feeder Count'!$A$3:$M$73,(ALL!T472+1),FALSE)</f>
        <v>#N/A</v>
      </c>
      <c r="Y472" s="793" t="e">
        <f t="shared" si="69"/>
        <v>#N/A</v>
      </c>
      <c r="Z472" s="793" t="e">
        <f t="shared" si="70"/>
        <v>#N/A</v>
      </c>
      <c r="AA472" s="803">
        <f t="shared" si="71"/>
        <v>0</v>
      </c>
      <c r="AB472" s="803">
        <f t="shared" si="72"/>
        <v>0</v>
      </c>
    </row>
    <row r="473" spans="1:28" ht="15.75" x14ac:dyDescent="0.25">
      <c r="A473" s="800"/>
      <c r="B473" s="800"/>
      <c r="C473" s="795"/>
      <c r="D473" s="795" t="s">
        <v>94</v>
      </c>
      <c r="E473" s="799"/>
      <c r="F473" s="799"/>
      <c r="G473" s="799">
        <f t="shared" si="61"/>
        <v>0</v>
      </c>
      <c r="H473" s="800">
        <f t="shared" si="62"/>
        <v>0</v>
      </c>
      <c r="I473" s="800">
        <f t="shared" si="63"/>
        <v>0</v>
      </c>
      <c r="J473" s="804" t="e">
        <f t="shared" si="64"/>
        <v>#DIV/0!</v>
      </c>
      <c r="K473" s="805"/>
      <c r="L473" s="804">
        <f t="shared" si="65"/>
        <v>0</v>
      </c>
      <c r="M473" s="798"/>
      <c r="N473" s="806"/>
      <c r="O473" s="801"/>
      <c r="P473" s="801"/>
      <c r="Q473" s="800"/>
      <c r="R473" s="798"/>
      <c r="S473" s="793" t="e">
        <f>VLOOKUP(B473,Table1[],21,FALSE)</f>
        <v>#N/A</v>
      </c>
      <c r="T473" s="793">
        <f t="shared" si="66"/>
        <v>1</v>
      </c>
      <c r="U473" s="793">
        <f t="shared" si="67"/>
        <v>1900</v>
      </c>
      <c r="V473" s="793">
        <f t="shared" si="68"/>
        <v>7</v>
      </c>
      <c r="W473" s="802">
        <f>HLOOKUP(T473,'Feeder Count'!$B$1:$M$74,74,FALSE)</f>
        <v>48925</v>
      </c>
      <c r="X473" s="802" t="e">
        <f>VLOOKUP(ALL!B473,'Feeder Count'!$A$3:$M$73,(ALL!T473+1),FALSE)</f>
        <v>#N/A</v>
      </c>
      <c r="Y473" s="793" t="e">
        <f t="shared" si="69"/>
        <v>#N/A</v>
      </c>
      <c r="Z473" s="793" t="e">
        <f t="shared" si="70"/>
        <v>#N/A</v>
      </c>
      <c r="AA473" s="803">
        <f t="shared" si="71"/>
        <v>0</v>
      </c>
      <c r="AB473" s="803">
        <f t="shared" si="72"/>
        <v>0</v>
      </c>
    </row>
    <row r="474" spans="1:28" ht="15.75" x14ac:dyDescent="0.25">
      <c r="A474" s="800"/>
      <c r="B474" s="800"/>
      <c r="C474" s="795"/>
      <c r="D474" s="795" t="s">
        <v>94</v>
      </c>
      <c r="E474" s="799"/>
      <c r="F474" s="799"/>
      <c r="G474" s="799">
        <f t="shared" si="61"/>
        <v>0</v>
      </c>
      <c r="H474" s="800">
        <f t="shared" si="62"/>
        <v>0</v>
      </c>
      <c r="I474" s="800">
        <f t="shared" si="63"/>
        <v>0</v>
      </c>
      <c r="J474" s="804" t="e">
        <f t="shared" si="64"/>
        <v>#DIV/0!</v>
      </c>
      <c r="K474" s="805"/>
      <c r="L474" s="804">
        <f t="shared" si="65"/>
        <v>0</v>
      </c>
      <c r="M474" s="798"/>
      <c r="N474" s="806"/>
      <c r="O474" s="801"/>
      <c r="P474" s="801"/>
      <c r="Q474" s="800"/>
      <c r="R474" s="798"/>
      <c r="S474" s="793" t="e">
        <f>VLOOKUP(B474,Table1[],21,FALSE)</f>
        <v>#N/A</v>
      </c>
      <c r="T474" s="793">
        <f t="shared" si="66"/>
        <v>1</v>
      </c>
      <c r="U474" s="793">
        <f t="shared" si="67"/>
        <v>1900</v>
      </c>
      <c r="V474" s="793">
        <f t="shared" si="68"/>
        <v>7</v>
      </c>
      <c r="W474" s="802">
        <f>HLOOKUP(T474,'Feeder Count'!$B$1:$M$74,74,FALSE)</f>
        <v>48925</v>
      </c>
      <c r="X474" s="802" t="e">
        <f>VLOOKUP(ALL!B474,'Feeder Count'!$A$3:$M$73,(ALL!T474+1),FALSE)</f>
        <v>#N/A</v>
      </c>
      <c r="Y474" s="793" t="e">
        <f t="shared" si="69"/>
        <v>#N/A</v>
      </c>
      <c r="Z474" s="793" t="e">
        <f t="shared" si="70"/>
        <v>#N/A</v>
      </c>
      <c r="AA474" s="803">
        <f t="shared" si="71"/>
        <v>0</v>
      </c>
      <c r="AB474" s="803">
        <f t="shared" si="72"/>
        <v>0</v>
      </c>
    </row>
    <row r="475" spans="1:28" ht="15.75" x14ac:dyDescent="0.25">
      <c r="A475" s="800"/>
      <c r="B475" s="800"/>
      <c r="C475" s="795"/>
      <c r="D475" s="795" t="s">
        <v>94</v>
      </c>
      <c r="E475" s="799"/>
      <c r="F475" s="799"/>
      <c r="G475" s="799">
        <f t="shared" si="61"/>
        <v>0</v>
      </c>
      <c r="H475" s="800">
        <f t="shared" si="62"/>
        <v>0</v>
      </c>
      <c r="I475" s="800">
        <f t="shared" si="63"/>
        <v>0</v>
      </c>
      <c r="J475" s="804" t="e">
        <f t="shared" si="64"/>
        <v>#DIV/0!</v>
      </c>
      <c r="K475" s="805"/>
      <c r="L475" s="804">
        <f t="shared" si="65"/>
        <v>0</v>
      </c>
      <c r="M475" s="798"/>
      <c r="N475" s="806"/>
      <c r="O475" s="801"/>
      <c r="P475" s="801"/>
      <c r="Q475" s="800"/>
      <c r="R475" s="798"/>
      <c r="S475" s="793" t="e">
        <f>VLOOKUP(B475,Table1[],21,FALSE)</f>
        <v>#N/A</v>
      </c>
      <c r="T475" s="793">
        <f t="shared" si="66"/>
        <v>1</v>
      </c>
      <c r="U475" s="793">
        <f t="shared" si="67"/>
        <v>1900</v>
      </c>
      <c r="V475" s="793">
        <f t="shared" si="68"/>
        <v>7</v>
      </c>
      <c r="W475" s="802">
        <f>HLOOKUP(T475,'Feeder Count'!$B$1:$M$74,74,FALSE)</f>
        <v>48925</v>
      </c>
      <c r="X475" s="802" t="e">
        <f>VLOOKUP(ALL!B475,'Feeder Count'!$A$3:$M$73,(ALL!T475+1),FALSE)</f>
        <v>#N/A</v>
      </c>
      <c r="Y475" s="793" t="e">
        <f t="shared" si="69"/>
        <v>#N/A</v>
      </c>
      <c r="Z475" s="793" t="e">
        <f t="shared" si="70"/>
        <v>#N/A</v>
      </c>
      <c r="AA475" s="803">
        <f t="shared" si="71"/>
        <v>0</v>
      </c>
      <c r="AB475" s="803">
        <f t="shared" si="72"/>
        <v>0</v>
      </c>
    </row>
    <row r="476" spans="1:28" ht="15.75" x14ac:dyDescent="0.25">
      <c r="A476" s="800"/>
      <c r="B476" s="800"/>
      <c r="C476" s="795"/>
      <c r="D476" s="795" t="s">
        <v>94</v>
      </c>
      <c r="E476" s="799"/>
      <c r="F476" s="799"/>
      <c r="G476" s="799">
        <f t="shared" si="61"/>
        <v>0</v>
      </c>
      <c r="H476" s="800">
        <f t="shared" si="62"/>
        <v>0</v>
      </c>
      <c r="I476" s="800">
        <f t="shared" si="63"/>
        <v>0</v>
      </c>
      <c r="J476" s="804" t="e">
        <f t="shared" si="64"/>
        <v>#DIV/0!</v>
      </c>
      <c r="K476" s="805"/>
      <c r="L476" s="804">
        <f t="shared" si="65"/>
        <v>0</v>
      </c>
      <c r="M476" s="798"/>
      <c r="N476" s="806"/>
      <c r="O476" s="801"/>
      <c r="P476" s="801"/>
      <c r="Q476" s="800"/>
      <c r="R476" s="798"/>
      <c r="S476" s="793" t="e">
        <f>VLOOKUP(B476,Table1[],21,FALSE)</f>
        <v>#N/A</v>
      </c>
      <c r="T476" s="793">
        <f t="shared" si="66"/>
        <v>1</v>
      </c>
      <c r="U476" s="793">
        <f t="shared" si="67"/>
        <v>1900</v>
      </c>
      <c r="V476" s="793">
        <f t="shared" si="68"/>
        <v>7</v>
      </c>
      <c r="W476" s="802">
        <f>HLOOKUP(T476,'Feeder Count'!$B$1:$M$74,74,FALSE)</f>
        <v>48925</v>
      </c>
      <c r="X476" s="802" t="e">
        <f>VLOOKUP(ALL!B476,'Feeder Count'!$A$3:$M$73,(ALL!T476+1),FALSE)</f>
        <v>#N/A</v>
      </c>
      <c r="Y476" s="793" t="e">
        <f t="shared" si="69"/>
        <v>#N/A</v>
      </c>
      <c r="Z476" s="793" t="e">
        <f t="shared" si="70"/>
        <v>#N/A</v>
      </c>
      <c r="AA476" s="803">
        <f t="shared" si="71"/>
        <v>0</v>
      </c>
      <c r="AB476" s="803">
        <f t="shared" si="72"/>
        <v>0</v>
      </c>
    </row>
    <row r="477" spans="1:28" ht="15.75" x14ac:dyDescent="0.25">
      <c r="A477" s="800"/>
      <c r="B477" s="800"/>
      <c r="C477" s="795"/>
      <c r="D477" s="795" t="s">
        <v>94</v>
      </c>
      <c r="E477" s="799"/>
      <c r="F477" s="799"/>
      <c r="G477" s="799">
        <f t="shared" si="61"/>
        <v>0</v>
      </c>
      <c r="H477" s="800">
        <f t="shared" si="62"/>
        <v>0</v>
      </c>
      <c r="I477" s="800">
        <f t="shared" si="63"/>
        <v>0</v>
      </c>
      <c r="J477" s="804" t="e">
        <f t="shared" si="64"/>
        <v>#DIV/0!</v>
      </c>
      <c r="K477" s="805"/>
      <c r="L477" s="804">
        <f t="shared" si="65"/>
        <v>0</v>
      </c>
      <c r="M477" s="798"/>
      <c r="N477" s="806"/>
      <c r="O477" s="801"/>
      <c r="P477" s="801"/>
      <c r="Q477" s="800"/>
      <c r="R477" s="798"/>
      <c r="S477" s="793" t="e">
        <f>VLOOKUP(B477,Table1[],21,FALSE)</f>
        <v>#N/A</v>
      </c>
      <c r="T477" s="793">
        <f t="shared" si="66"/>
        <v>1</v>
      </c>
      <c r="U477" s="793">
        <f t="shared" si="67"/>
        <v>1900</v>
      </c>
      <c r="V477" s="793">
        <f t="shared" si="68"/>
        <v>7</v>
      </c>
      <c r="W477" s="802">
        <f>HLOOKUP(T477,'Feeder Count'!$B$1:$M$74,74,FALSE)</f>
        <v>48925</v>
      </c>
      <c r="X477" s="802" t="e">
        <f>VLOOKUP(ALL!B477,'Feeder Count'!$A$3:$M$73,(ALL!T477+1),FALSE)</f>
        <v>#N/A</v>
      </c>
      <c r="Y477" s="793" t="e">
        <f t="shared" si="69"/>
        <v>#N/A</v>
      </c>
      <c r="Z477" s="793" t="e">
        <f t="shared" si="70"/>
        <v>#N/A</v>
      </c>
      <c r="AA477" s="803">
        <f t="shared" si="71"/>
        <v>0</v>
      </c>
      <c r="AB477" s="803">
        <f t="shared" si="72"/>
        <v>0</v>
      </c>
    </row>
    <row r="478" spans="1:28" ht="15.75" x14ac:dyDescent="0.25">
      <c r="A478" s="800"/>
      <c r="B478" s="800"/>
      <c r="C478" s="795"/>
      <c r="D478" s="795" t="s">
        <v>94</v>
      </c>
      <c r="E478" s="799"/>
      <c r="F478" s="799"/>
      <c r="G478" s="799">
        <f t="shared" si="61"/>
        <v>0</v>
      </c>
      <c r="H478" s="800">
        <f t="shared" si="62"/>
        <v>0</v>
      </c>
      <c r="I478" s="800">
        <f t="shared" si="63"/>
        <v>0</v>
      </c>
      <c r="J478" s="804" t="e">
        <f t="shared" si="64"/>
        <v>#DIV/0!</v>
      </c>
      <c r="K478" s="805"/>
      <c r="L478" s="804">
        <f t="shared" si="65"/>
        <v>0</v>
      </c>
      <c r="M478" s="798"/>
      <c r="N478" s="806"/>
      <c r="O478" s="801"/>
      <c r="P478" s="801"/>
      <c r="Q478" s="800"/>
      <c r="R478" s="798"/>
      <c r="S478" s="793" t="e">
        <f>VLOOKUP(B478,Table1[],21,FALSE)</f>
        <v>#N/A</v>
      </c>
      <c r="T478" s="793">
        <f t="shared" si="66"/>
        <v>1</v>
      </c>
      <c r="U478" s="793">
        <f t="shared" si="67"/>
        <v>1900</v>
      </c>
      <c r="V478" s="793">
        <f t="shared" si="68"/>
        <v>7</v>
      </c>
      <c r="W478" s="802">
        <f>HLOOKUP(T478,'Feeder Count'!$B$1:$M$74,74,FALSE)</f>
        <v>48925</v>
      </c>
      <c r="X478" s="802" t="e">
        <f>VLOOKUP(ALL!B478,'Feeder Count'!$A$3:$M$73,(ALL!T478+1),FALSE)</f>
        <v>#N/A</v>
      </c>
      <c r="Y478" s="793" t="e">
        <f t="shared" si="69"/>
        <v>#N/A</v>
      </c>
      <c r="Z478" s="793" t="e">
        <f t="shared" si="70"/>
        <v>#N/A</v>
      </c>
      <c r="AA478" s="803">
        <f t="shared" si="71"/>
        <v>0</v>
      </c>
      <c r="AB478" s="803">
        <f t="shared" si="72"/>
        <v>0</v>
      </c>
    </row>
    <row r="479" spans="1:28" ht="15.75" x14ac:dyDescent="0.25">
      <c r="A479" s="800"/>
      <c r="B479" s="800"/>
      <c r="C479" s="795"/>
      <c r="D479" s="795" t="s">
        <v>94</v>
      </c>
      <c r="E479" s="799"/>
      <c r="F479" s="799"/>
      <c r="G479" s="799">
        <f t="shared" si="61"/>
        <v>0</v>
      </c>
      <c r="H479" s="800">
        <f t="shared" si="62"/>
        <v>0</v>
      </c>
      <c r="I479" s="800">
        <f t="shared" si="63"/>
        <v>0</v>
      </c>
      <c r="J479" s="804" t="e">
        <f t="shared" si="64"/>
        <v>#DIV/0!</v>
      </c>
      <c r="K479" s="805"/>
      <c r="L479" s="804">
        <f t="shared" si="65"/>
        <v>0</v>
      </c>
      <c r="M479" s="798"/>
      <c r="N479" s="806"/>
      <c r="O479" s="801"/>
      <c r="P479" s="801"/>
      <c r="Q479" s="800"/>
      <c r="R479" s="798"/>
      <c r="S479" s="793" t="e">
        <f>VLOOKUP(B479,Table1[],21,FALSE)</f>
        <v>#N/A</v>
      </c>
      <c r="T479" s="793">
        <f t="shared" si="66"/>
        <v>1</v>
      </c>
      <c r="U479" s="793">
        <f t="shared" si="67"/>
        <v>1900</v>
      </c>
      <c r="V479" s="793">
        <f t="shared" si="68"/>
        <v>7</v>
      </c>
      <c r="W479" s="802">
        <f>HLOOKUP(T479,'Feeder Count'!$B$1:$M$74,74,FALSE)</f>
        <v>48925</v>
      </c>
      <c r="X479" s="802" t="e">
        <f>VLOOKUP(ALL!B479,'Feeder Count'!$A$3:$M$73,(ALL!T479+1),FALSE)</f>
        <v>#N/A</v>
      </c>
      <c r="Y479" s="793" t="e">
        <f t="shared" si="69"/>
        <v>#N/A</v>
      </c>
      <c r="Z479" s="793" t="e">
        <f t="shared" si="70"/>
        <v>#N/A</v>
      </c>
      <c r="AA479" s="803">
        <f t="shared" si="71"/>
        <v>0</v>
      </c>
      <c r="AB479" s="803">
        <f t="shared" si="72"/>
        <v>0</v>
      </c>
    </row>
    <row r="480" spans="1:28" ht="15.75" x14ac:dyDescent="0.25">
      <c r="A480" s="800"/>
      <c r="B480" s="800"/>
      <c r="C480" s="795"/>
      <c r="D480" s="795" t="s">
        <v>94</v>
      </c>
      <c r="E480" s="799"/>
      <c r="F480" s="799"/>
      <c r="G480" s="799">
        <f t="shared" si="61"/>
        <v>0</v>
      </c>
      <c r="H480" s="800">
        <f t="shared" si="62"/>
        <v>0</v>
      </c>
      <c r="I480" s="800">
        <f t="shared" si="63"/>
        <v>0</v>
      </c>
      <c r="J480" s="804" t="e">
        <f t="shared" si="64"/>
        <v>#DIV/0!</v>
      </c>
      <c r="K480" s="805"/>
      <c r="L480" s="804">
        <f t="shared" si="65"/>
        <v>0</v>
      </c>
      <c r="M480" s="798"/>
      <c r="N480" s="806"/>
      <c r="O480" s="801"/>
      <c r="P480" s="801"/>
      <c r="Q480" s="800"/>
      <c r="R480" s="798"/>
      <c r="S480" s="793" t="e">
        <f>VLOOKUP(B480,Table1[],21,FALSE)</f>
        <v>#N/A</v>
      </c>
      <c r="T480" s="793">
        <f t="shared" si="66"/>
        <v>1</v>
      </c>
      <c r="U480" s="793">
        <f t="shared" si="67"/>
        <v>1900</v>
      </c>
      <c r="V480" s="793">
        <f t="shared" si="68"/>
        <v>7</v>
      </c>
      <c r="W480" s="802">
        <f>HLOOKUP(T480,'Feeder Count'!$B$1:$M$74,74,FALSE)</f>
        <v>48925</v>
      </c>
      <c r="X480" s="802" t="e">
        <f>VLOOKUP(ALL!B480,'Feeder Count'!$A$3:$M$73,(ALL!T480+1),FALSE)</f>
        <v>#N/A</v>
      </c>
      <c r="Y480" s="793" t="e">
        <f t="shared" si="69"/>
        <v>#N/A</v>
      </c>
      <c r="Z480" s="793" t="e">
        <f t="shared" si="70"/>
        <v>#N/A</v>
      </c>
      <c r="AA480" s="803">
        <f t="shared" si="71"/>
        <v>0</v>
      </c>
      <c r="AB480" s="803">
        <f t="shared" si="72"/>
        <v>0</v>
      </c>
    </row>
    <row r="481" spans="1:28" ht="15.75" x14ac:dyDescent="0.25">
      <c r="A481" s="800"/>
      <c r="B481" s="800"/>
      <c r="C481" s="795"/>
      <c r="D481" s="795" t="s">
        <v>94</v>
      </c>
      <c r="E481" s="799"/>
      <c r="F481" s="799"/>
      <c r="G481" s="799">
        <f t="shared" si="61"/>
        <v>0</v>
      </c>
      <c r="H481" s="800">
        <f t="shared" si="62"/>
        <v>0</v>
      </c>
      <c r="I481" s="800">
        <f t="shared" si="63"/>
        <v>0</v>
      </c>
      <c r="J481" s="804" t="e">
        <f t="shared" si="64"/>
        <v>#DIV/0!</v>
      </c>
      <c r="K481" s="805"/>
      <c r="L481" s="804">
        <f t="shared" si="65"/>
        <v>0</v>
      </c>
      <c r="M481" s="798"/>
      <c r="N481" s="806"/>
      <c r="O481" s="801"/>
      <c r="P481" s="801"/>
      <c r="Q481" s="800"/>
      <c r="R481" s="798"/>
      <c r="S481" s="793" t="e">
        <f>VLOOKUP(B481,Table1[],21,FALSE)</f>
        <v>#N/A</v>
      </c>
      <c r="T481" s="793">
        <f t="shared" si="66"/>
        <v>1</v>
      </c>
      <c r="U481" s="793">
        <f t="shared" si="67"/>
        <v>1900</v>
      </c>
      <c r="V481" s="793">
        <f t="shared" si="68"/>
        <v>7</v>
      </c>
      <c r="W481" s="802">
        <f>HLOOKUP(T481,'Feeder Count'!$B$1:$M$74,74,FALSE)</f>
        <v>48925</v>
      </c>
      <c r="X481" s="802" t="e">
        <f>VLOOKUP(ALL!B481,'Feeder Count'!$A$3:$M$73,(ALL!T481+1),FALSE)</f>
        <v>#N/A</v>
      </c>
      <c r="Y481" s="793" t="e">
        <f t="shared" si="69"/>
        <v>#N/A</v>
      </c>
      <c r="Z481" s="793" t="e">
        <f t="shared" si="70"/>
        <v>#N/A</v>
      </c>
      <c r="AA481" s="803">
        <f t="shared" si="71"/>
        <v>0</v>
      </c>
      <c r="AB481" s="803">
        <f t="shared" si="72"/>
        <v>0</v>
      </c>
    </row>
    <row r="482" spans="1:28" ht="15.75" x14ac:dyDescent="0.25">
      <c r="A482" s="800"/>
      <c r="B482" s="800"/>
      <c r="C482" s="795"/>
      <c r="D482" s="795" t="s">
        <v>94</v>
      </c>
      <c r="E482" s="799"/>
      <c r="F482" s="799"/>
      <c r="G482" s="799">
        <f t="shared" si="61"/>
        <v>0</v>
      </c>
      <c r="H482" s="800">
        <f t="shared" si="62"/>
        <v>0</v>
      </c>
      <c r="I482" s="800">
        <f t="shared" si="63"/>
        <v>0</v>
      </c>
      <c r="J482" s="804" t="e">
        <f t="shared" si="64"/>
        <v>#DIV/0!</v>
      </c>
      <c r="K482" s="805"/>
      <c r="L482" s="804">
        <f t="shared" si="65"/>
        <v>0</v>
      </c>
      <c r="M482" s="798"/>
      <c r="N482" s="806"/>
      <c r="O482" s="801"/>
      <c r="P482" s="801"/>
      <c r="Q482" s="800"/>
      <c r="R482" s="798"/>
      <c r="S482" s="793" t="e">
        <f>VLOOKUP(B482,Table1[],21,FALSE)</f>
        <v>#N/A</v>
      </c>
      <c r="T482" s="793">
        <f t="shared" si="66"/>
        <v>1</v>
      </c>
      <c r="U482" s="793">
        <f t="shared" si="67"/>
        <v>1900</v>
      </c>
      <c r="V482" s="793">
        <f t="shared" si="68"/>
        <v>7</v>
      </c>
      <c r="W482" s="802">
        <f>HLOOKUP(T482,'Feeder Count'!$B$1:$M$74,74,FALSE)</f>
        <v>48925</v>
      </c>
      <c r="X482" s="802" t="e">
        <f>VLOOKUP(ALL!B482,'Feeder Count'!$A$3:$M$73,(ALL!T482+1),FALSE)</f>
        <v>#N/A</v>
      </c>
      <c r="Y482" s="793" t="e">
        <f t="shared" si="69"/>
        <v>#N/A</v>
      </c>
      <c r="Z482" s="793" t="e">
        <f t="shared" si="70"/>
        <v>#N/A</v>
      </c>
      <c r="AA482" s="803">
        <f t="shared" si="71"/>
        <v>0</v>
      </c>
      <c r="AB482" s="803">
        <f t="shared" si="72"/>
        <v>0</v>
      </c>
    </row>
    <row r="483" spans="1:28" ht="15.75" x14ac:dyDescent="0.25">
      <c r="A483" s="800"/>
      <c r="B483" s="800"/>
      <c r="C483" s="795"/>
      <c r="D483" s="795" t="s">
        <v>94</v>
      </c>
      <c r="E483" s="799"/>
      <c r="F483" s="799"/>
      <c r="G483" s="799">
        <f t="shared" si="61"/>
        <v>0</v>
      </c>
      <c r="H483" s="800">
        <f t="shared" si="62"/>
        <v>0</v>
      </c>
      <c r="I483" s="800">
        <f t="shared" si="63"/>
        <v>0</v>
      </c>
      <c r="J483" s="804" t="e">
        <f t="shared" si="64"/>
        <v>#DIV/0!</v>
      </c>
      <c r="K483" s="805"/>
      <c r="L483" s="804">
        <f t="shared" si="65"/>
        <v>0</v>
      </c>
      <c r="M483" s="798"/>
      <c r="N483" s="806"/>
      <c r="O483" s="801"/>
      <c r="P483" s="801"/>
      <c r="Q483" s="800"/>
      <c r="R483" s="798"/>
      <c r="S483" s="793" t="e">
        <f>VLOOKUP(B483,Table1[],21,FALSE)</f>
        <v>#N/A</v>
      </c>
      <c r="T483" s="793">
        <f t="shared" si="66"/>
        <v>1</v>
      </c>
      <c r="U483" s="793">
        <f t="shared" si="67"/>
        <v>1900</v>
      </c>
      <c r="V483" s="793">
        <f t="shared" si="68"/>
        <v>7</v>
      </c>
      <c r="W483" s="802">
        <f>HLOOKUP(T483,'Feeder Count'!$B$1:$M$74,74,FALSE)</f>
        <v>48925</v>
      </c>
      <c r="X483" s="802" t="e">
        <f>VLOOKUP(ALL!B483,'Feeder Count'!$A$3:$M$73,(ALL!T483+1),FALSE)</f>
        <v>#N/A</v>
      </c>
      <c r="Y483" s="793" t="e">
        <f t="shared" si="69"/>
        <v>#N/A</v>
      </c>
      <c r="Z483" s="793" t="e">
        <f t="shared" si="70"/>
        <v>#N/A</v>
      </c>
      <c r="AA483" s="803">
        <f t="shared" si="71"/>
        <v>0</v>
      </c>
      <c r="AB483" s="803">
        <f t="shared" si="72"/>
        <v>0</v>
      </c>
    </row>
    <row r="484" spans="1:28" ht="15.75" x14ac:dyDescent="0.25">
      <c r="A484" s="800"/>
      <c r="B484" s="800"/>
      <c r="C484" s="795"/>
      <c r="D484" s="795" t="s">
        <v>94</v>
      </c>
      <c r="E484" s="799"/>
      <c r="F484" s="799"/>
      <c r="G484" s="799">
        <f t="shared" si="61"/>
        <v>0</v>
      </c>
      <c r="H484" s="800">
        <f t="shared" si="62"/>
        <v>0</v>
      </c>
      <c r="I484" s="800">
        <f t="shared" si="63"/>
        <v>0</v>
      </c>
      <c r="J484" s="804" t="e">
        <f t="shared" si="64"/>
        <v>#DIV/0!</v>
      </c>
      <c r="K484" s="805"/>
      <c r="L484" s="804">
        <f t="shared" si="65"/>
        <v>0</v>
      </c>
      <c r="M484" s="798"/>
      <c r="N484" s="806"/>
      <c r="O484" s="801"/>
      <c r="P484" s="801"/>
      <c r="Q484" s="800"/>
      <c r="R484" s="798"/>
      <c r="S484" s="793" t="e">
        <f>VLOOKUP(B484,Table1[],21,FALSE)</f>
        <v>#N/A</v>
      </c>
      <c r="T484" s="793">
        <f t="shared" si="66"/>
        <v>1</v>
      </c>
      <c r="U484" s="793">
        <f t="shared" si="67"/>
        <v>1900</v>
      </c>
      <c r="V484" s="793">
        <f t="shared" si="68"/>
        <v>7</v>
      </c>
      <c r="W484" s="802">
        <f>HLOOKUP(T484,'Feeder Count'!$B$1:$M$74,74,FALSE)</f>
        <v>48925</v>
      </c>
      <c r="X484" s="802" t="e">
        <f>VLOOKUP(ALL!B484,'Feeder Count'!$A$3:$M$73,(ALL!T484+1),FALSE)</f>
        <v>#N/A</v>
      </c>
      <c r="Y484" s="793" t="e">
        <f t="shared" si="69"/>
        <v>#N/A</v>
      </c>
      <c r="Z484" s="793" t="e">
        <f t="shared" si="70"/>
        <v>#N/A</v>
      </c>
      <c r="AA484" s="803">
        <f t="shared" si="71"/>
        <v>0</v>
      </c>
      <c r="AB484" s="803">
        <f t="shared" si="72"/>
        <v>0</v>
      </c>
    </row>
    <row r="485" spans="1:28" ht="15.75" x14ac:dyDescent="0.25">
      <c r="A485" s="800"/>
      <c r="B485" s="800"/>
      <c r="C485" s="795"/>
      <c r="D485" s="795" t="s">
        <v>94</v>
      </c>
      <c r="E485" s="799"/>
      <c r="F485" s="799"/>
      <c r="G485" s="799">
        <f t="shared" si="61"/>
        <v>0</v>
      </c>
      <c r="H485" s="800">
        <f t="shared" si="62"/>
        <v>0</v>
      </c>
      <c r="I485" s="800">
        <f t="shared" si="63"/>
        <v>0</v>
      </c>
      <c r="J485" s="804" t="e">
        <f t="shared" si="64"/>
        <v>#DIV/0!</v>
      </c>
      <c r="K485" s="805"/>
      <c r="L485" s="804">
        <f t="shared" si="65"/>
        <v>0</v>
      </c>
      <c r="M485" s="798"/>
      <c r="N485" s="806"/>
      <c r="O485" s="801"/>
      <c r="P485" s="801"/>
      <c r="Q485" s="800"/>
      <c r="R485" s="798"/>
      <c r="S485" s="793" t="e">
        <f>VLOOKUP(B485,Table1[],21,FALSE)</f>
        <v>#N/A</v>
      </c>
      <c r="T485" s="793">
        <f t="shared" si="66"/>
        <v>1</v>
      </c>
      <c r="U485" s="793">
        <f t="shared" si="67"/>
        <v>1900</v>
      </c>
      <c r="V485" s="793">
        <f t="shared" si="68"/>
        <v>7</v>
      </c>
      <c r="W485" s="802">
        <f>HLOOKUP(T485,'Feeder Count'!$B$1:$M$74,74,FALSE)</f>
        <v>48925</v>
      </c>
      <c r="X485" s="802" t="e">
        <f>VLOOKUP(ALL!B485,'Feeder Count'!$A$3:$M$73,(ALL!T485+1),FALSE)</f>
        <v>#N/A</v>
      </c>
      <c r="Y485" s="793" t="e">
        <f t="shared" si="69"/>
        <v>#N/A</v>
      </c>
      <c r="Z485" s="793" t="e">
        <f t="shared" si="70"/>
        <v>#N/A</v>
      </c>
      <c r="AA485" s="803">
        <f t="shared" si="71"/>
        <v>0</v>
      </c>
      <c r="AB485" s="803">
        <f t="shared" si="72"/>
        <v>0</v>
      </c>
    </row>
    <row r="486" spans="1:28" ht="15.75" x14ac:dyDescent="0.25">
      <c r="A486" s="800"/>
      <c r="B486" s="800"/>
      <c r="C486" s="795"/>
      <c r="D486" s="795" t="s">
        <v>94</v>
      </c>
      <c r="E486" s="799"/>
      <c r="F486" s="799"/>
      <c r="G486" s="799">
        <f t="shared" si="61"/>
        <v>0</v>
      </c>
      <c r="H486" s="800">
        <f t="shared" si="62"/>
        <v>0</v>
      </c>
      <c r="I486" s="800">
        <f t="shared" si="63"/>
        <v>0</v>
      </c>
      <c r="J486" s="804" t="e">
        <f t="shared" si="64"/>
        <v>#DIV/0!</v>
      </c>
      <c r="K486" s="805"/>
      <c r="L486" s="804">
        <f t="shared" si="65"/>
        <v>0</v>
      </c>
      <c r="M486" s="798"/>
      <c r="N486" s="806"/>
      <c r="O486" s="801"/>
      <c r="P486" s="801"/>
      <c r="Q486" s="800"/>
      <c r="R486" s="798"/>
      <c r="S486" s="793" t="e">
        <f>VLOOKUP(B486,Table1[],21,FALSE)</f>
        <v>#N/A</v>
      </c>
      <c r="T486" s="793">
        <f t="shared" si="66"/>
        <v>1</v>
      </c>
      <c r="U486" s="793">
        <f t="shared" si="67"/>
        <v>1900</v>
      </c>
      <c r="V486" s="793">
        <f t="shared" si="68"/>
        <v>7</v>
      </c>
      <c r="W486" s="802">
        <f>HLOOKUP(T486,'Feeder Count'!$B$1:$M$74,74,FALSE)</f>
        <v>48925</v>
      </c>
      <c r="X486" s="802" t="e">
        <f>VLOOKUP(ALL!B486,'Feeder Count'!$A$3:$M$73,(ALL!T486+1),FALSE)</f>
        <v>#N/A</v>
      </c>
      <c r="Y486" s="793" t="e">
        <f t="shared" si="69"/>
        <v>#N/A</v>
      </c>
      <c r="Z486" s="793" t="e">
        <f t="shared" si="70"/>
        <v>#N/A</v>
      </c>
      <c r="AA486" s="803">
        <f t="shared" si="71"/>
        <v>0</v>
      </c>
      <c r="AB486" s="803">
        <f t="shared" si="72"/>
        <v>0</v>
      </c>
    </row>
    <row r="487" spans="1:28" ht="15.75" x14ac:dyDescent="0.25">
      <c r="A487" s="800"/>
      <c r="B487" s="800"/>
      <c r="C487" s="795"/>
      <c r="D487" s="795" t="s">
        <v>94</v>
      </c>
      <c r="E487" s="799"/>
      <c r="F487" s="799"/>
      <c r="G487" s="799">
        <f t="shared" si="61"/>
        <v>0</v>
      </c>
      <c r="H487" s="800">
        <f t="shared" si="62"/>
        <v>0</v>
      </c>
      <c r="I487" s="800">
        <f t="shared" si="63"/>
        <v>0</v>
      </c>
      <c r="J487" s="804" t="e">
        <f t="shared" si="64"/>
        <v>#DIV/0!</v>
      </c>
      <c r="K487" s="805"/>
      <c r="L487" s="804">
        <f t="shared" si="65"/>
        <v>0</v>
      </c>
      <c r="M487" s="798"/>
      <c r="N487" s="806"/>
      <c r="O487" s="801"/>
      <c r="P487" s="801"/>
      <c r="Q487" s="800"/>
      <c r="R487" s="798"/>
      <c r="S487" s="793" t="e">
        <f>VLOOKUP(B487,Table1[],21,FALSE)</f>
        <v>#N/A</v>
      </c>
      <c r="T487" s="793">
        <f t="shared" si="66"/>
        <v>1</v>
      </c>
      <c r="U487" s="793">
        <f t="shared" si="67"/>
        <v>1900</v>
      </c>
      <c r="V487" s="793">
        <f t="shared" si="68"/>
        <v>7</v>
      </c>
      <c r="W487" s="802">
        <f>HLOOKUP(T487,'Feeder Count'!$B$1:$M$74,74,FALSE)</f>
        <v>48925</v>
      </c>
      <c r="X487" s="802" t="e">
        <f>VLOOKUP(ALL!B487,'Feeder Count'!$A$3:$M$73,(ALL!T487+1),FALSE)</f>
        <v>#N/A</v>
      </c>
      <c r="Y487" s="793" t="e">
        <f t="shared" si="69"/>
        <v>#N/A</v>
      </c>
      <c r="Z487" s="793" t="e">
        <f t="shared" si="70"/>
        <v>#N/A</v>
      </c>
      <c r="AA487" s="803">
        <f t="shared" si="71"/>
        <v>0</v>
      </c>
      <c r="AB487" s="803">
        <f t="shared" si="72"/>
        <v>0</v>
      </c>
    </row>
    <row r="488" spans="1:28" ht="15.75" x14ac:dyDescent="0.25">
      <c r="A488" s="800"/>
      <c r="B488" s="800"/>
      <c r="C488" s="795"/>
      <c r="D488" s="795" t="s">
        <v>94</v>
      </c>
      <c r="E488" s="799"/>
      <c r="F488" s="799"/>
      <c r="G488" s="799">
        <f t="shared" si="61"/>
        <v>0</v>
      </c>
      <c r="H488" s="800">
        <f t="shared" si="62"/>
        <v>0</v>
      </c>
      <c r="I488" s="800">
        <f t="shared" si="63"/>
        <v>0</v>
      </c>
      <c r="J488" s="804" t="e">
        <f t="shared" si="64"/>
        <v>#DIV/0!</v>
      </c>
      <c r="K488" s="805"/>
      <c r="L488" s="804">
        <f t="shared" si="65"/>
        <v>0</v>
      </c>
      <c r="M488" s="798"/>
      <c r="N488" s="806"/>
      <c r="O488" s="801"/>
      <c r="P488" s="801"/>
      <c r="Q488" s="800"/>
      <c r="R488" s="798"/>
      <c r="S488" s="793" t="e">
        <f>VLOOKUP(B488,Table1[],21,FALSE)</f>
        <v>#N/A</v>
      </c>
      <c r="T488" s="793">
        <f t="shared" si="66"/>
        <v>1</v>
      </c>
      <c r="U488" s="793">
        <f t="shared" si="67"/>
        <v>1900</v>
      </c>
      <c r="V488" s="793">
        <f t="shared" si="68"/>
        <v>7</v>
      </c>
      <c r="W488" s="802">
        <f>HLOOKUP(T488,'Feeder Count'!$B$1:$M$74,74,FALSE)</f>
        <v>48925</v>
      </c>
      <c r="X488" s="802" t="e">
        <f>VLOOKUP(ALL!B488,'Feeder Count'!$A$3:$M$73,(ALL!T488+1),FALSE)</f>
        <v>#N/A</v>
      </c>
      <c r="Y488" s="793" t="e">
        <f t="shared" si="69"/>
        <v>#N/A</v>
      </c>
      <c r="Z488" s="793" t="e">
        <f t="shared" si="70"/>
        <v>#N/A</v>
      </c>
      <c r="AA488" s="803">
        <f t="shared" si="71"/>
        <v>0</v>
      </c>
      <c r="AB488" s="803">
        <f t="shared" si="72"/>
        <v>0</v>
      </c>
    </row>
    <row r="489" spans="1:28" ht="15.75" x14ac:dyDescent="0.25">
      <c r="A489" s="800"/>
      <c r="B489" s="800"/>
      <c r="C489" s="795"/>
      <c r="D489" s="795" t="s">
        <v>94</v>
      </c>
      <c r="E489" s="799"/>
      <c r="F489" s="799"/>
      <c r="G489" s="799">
        <f t="shared" si="61"/>
        <v>0</v>
      </c>
      <c r="H489" s="800">
        <f t="shared" si="62"/>
        <v>0</v>
      </c>
      <c r="I489" s="800">
        <f t="shared" si="63"/>
        <v>0</v>
      </c>
      <c r="J489" s="804" t="e">
        <f t="shared" si="64"/>
        <v>#DIV/0!</v>
      </c>
      <c r="K489" s="805"/>
      <c r="L489" s="804">
        <f t="shared" si="65"/>
        <v>0</v>
      </c>
      <c r="M489" s="798"/>
      <c r="N489" s="806"/>
      <c r="O489" s="801"/>
      <c r="P489" s="801"/>
      <c r="Q489" s="800"/>
      <c r="R489" s="798"/>
      <c r="S489" s="793" t="e">
        <f>VLOOKUP(B489,Table1[],21,FALSE)</f>
        <v>#N/A</v>
      </c>
      <c r="T489" s="793">
        <f t="shared" si="66"/>
        <v>1</v>
      </c>
      <c r="U489" s="793">
        <f t="shared" si="67"/>
        <v>1900</v>
      </c>
      <c r="V489" s="793">
        <f t="shared" si="68"/>
        <v>7</v>
      </c>
      <c r="W489" s="802">
        <f>HLOOKUP(T489,'Feeder Count'!$B$1:$M$74,74,FALSE)</f>
        <v>48925</v>
      </c>
      <c r="X489" s="802" t="e">
        <f>VLOOKUP(ALL!B489,'Feeder Count'!$A$3:$M$73,(ALL!T489+1),FALSE)</f>
        <v>#N/A</v>
      </c>
      <c r="Y489" s="793" t="e">
        <f t="shared" si="69"/>
        <v>#N/A</v>
      </c>
      <c r="Z489" s="793" t="e">
        <f t="shared" si="70"/>
        <v>#N/A</v>
      </c>
      <c r="AA489" s="803">
        <f t="shared" si="71"/>
        <v>0</v>
      </c>
      <c r="AB489" s="803">
        <f t="shared" si="72"/>
        <v>0</v>
      </c>
    </row>
    <row r="490" spans="1:28" ht="15.75" x14ac:dyDescent="0.25">
      <c r="A490" s="800"/>
      <c r="B490" s="800"/>
      <c r="C490" s="795"/>
      <c r="D490" s="795" t="s">
        <v>94</v>
      </c>
      <c r="E490" s="799"/>
      <c r="F490" s="799"/>
      <c r="G490" s="799">
        <f t="shared" si="61"/>
        <v>0</v>
      </c>
      <c r="H490" s="800">
        <f t="shared" si="62"/>
        <v>0</v>
      </c>
      <c r="I490" s="800">
        <f t="shared" si="63"/>
        <v>0</v>
      </c>
      <c r="J490" s="804" t="e">
        <f t="shared" si="64"/>
        <v>#DIV/0!</v>
      </c>
      <c r="K490" s="805"/>
      <c r="L490" s="804">
        <f t="shared" si="65"/>
        <v>0</v>
      </c>
      <c r="M490" s="798"/>
      <c r="N490" s="806"/>
      <c r="O490" s="801"/>
      <c r="P490" s="801"/>
      <c r="Q490" s="800"/>
      <c r="R490" s="798"/>
      <c r="S490" s="793" t="e">
        <f>VLOOKUP(B490,Table1[],21,FALSE)</f>
        <v>#N/A</v>
      </c>
      <c r="T490" s="793">
        <f t="shared" si="66"/>
        <v>1</v>
      </c>
      <c r="U490" s="793">
        <f t="shared" si="67"/>
        <v>1900</v>
      </c>
      <c r="V490" s="793">
        <f t="shared" si="68"/>
        <v>7</v>
      </c>
      <c r="W490" s="802">
        <f>HLOOKUP(T490,'Feeder Count'!$B$1:$M$74,74,FALSE)</f>
        <v>48925</v>
      </c>
      <c r="X490" s="802" t="e">
        <f>VLOOKUP(ALL!B490,'Feeder Count'!$A$3:$M$73,(ALL!T490+1),FALSE)</f>
        <v>#N/A</v>
      </c>
      <c r="Y490" s="793" t="e">
        <f t="shared" si="69"/>
        <v>#N/A</v>
      </c>
      <c r="Z490" s="793" t="e">
        <f t="shared" si="70"/>
        <v>#N/A</v>
      </c>
      <c r="AA490" s="803">
        <f t="shared" si="71"/>
        <v>0</v>
      </c>
      <c r="AB490" s="803">
        <f t="shared" si="72"/>
        <v>0</v>
      </c>
    </row>
    <row r="491" spans="1:28" ht="15.75" x14ac:dyDescent="0.25">
      <c r="A491" s="800"/>
      <c r="B491" s="800"/>
      <c r="C491" s="795"/>
      <c r="D491" s="795" t="s">
        <v>94</v>
      </c>
      <c r="E491" s="799"/>
      <c r="F491" s="799"/>
      <c r="G491" s="799">
        <f t="shared" si="61"/>
        <v>0</v>
      </c>
      <c r="H491" s="800">
        <f t="shared" si="62"/>
        <v>0</v>
      </c>
      <c r="I491" s="800">
        <f t="shared" si="63"/>
        <v>0</v>
      </c>
      <c r="J491" s="804" t="e">
        <f t="shared" si="64"/>
        <v>#DIV/0!</v>
      </c>
      <c r="K491" s="805"/>
      <c r="L491" s="804">
        <f t="shared" si="65"/>
        <v>0</v>
      </c>
      <c r="M491" s="798"/>
      <c r="N491" s="806"/>
      <c r="O491" s="801"/>
      <c r="P491" s="801"/>
      <c r="Q491" s="800"/>
      <c r="R491" s="798"/>
      <c r="S491" s="793" t="e">
        <f>VLOOKUP(B491,Table1[],21,FALSE)</f>
        <v>#N/A</v>
      </c>
      <c r="T491" s="793">
        <f t="shared" si="66"/>
        <v>1</v>
      </c>
      <c r="U491" s="793">
        <f t="shared" si="67"/>
        <v>1900</v>
      </c>
      <c r="V491" s="793">
        <f t="shared" si="68"/>
        <v>7</v>
      </c>
      <c r="W491" s="802">
        <f>HLOOKUP(T491,'Feeder Count'!$B$1:$M$74,74,FALSE)</f>
        <v>48925</v>
      </c>
      <c r="X491" s="802" t="e">
        <f>VLOOKUP(ALL!B491,'Feeder Count'!$A$3:$M$73,(ALL!T491+1),FALSE)</f>
        <v>#N/A</v>
      </c>
      <c r="Y491" s="793" t="e">
        <f t="shared" si="69"/>
        <v>#N/A</v>
      </c>
      <c r="Z491" s="793" t="e">
        <f t="shared" si="70"/>
        <v>#N/A</v>
      </c>
      <c r="AA491" s="803">
        <f t="shared" si="71"/>
        <v>0</v>
      </c>
      <c r="AB491" s="803">
        <f t="shared" si="72"/>
        <v>0</v>
      </c>
    </row>
    <row r="492" spans="1:28" ht="15.75" x14ac:dyDescent="0.25">
      <c r="A492" s="800"/>
      <c r="B492" s="800"/>
      <c r="C492" s="795"/>
      <c r="D492" s="795" t="s">
        <v>94</v>
      </c>
      <c r="E492" s="799"/>
      <c r="F492" s="799"/>
      <c r="G492" s="799">
        <f t="shared" si="61"/>
        <v>0</v>
      </c>
      <c r="H492" s="800">
        <f t="shared" si="62"/>
        <v>0</v>
      </c>
      <c r="I492" s="800">
        <f t="shared" si="63"/>
        <v>0</v>
      </c>
      <c r="J492" s="804" t="e">
        <f t="shared" si="64"/>
        <v>#DIV/0!</v>
      </c>
      <c r="K492" s="805"/>
      <c r="L492" s="804">
        <f t="shared" si="65"/>
        <v>0</v>
      </c>
      <c r="M492" s="798"/>
      <c r="N492" s="806"/>
      <c r="O492" s="801"/>
      <c r="P492" s="801"/>
      <c r="Q492" s="800"/>
      <c r="R492" s="798"/>
      <c r="S492" s="793" t="e">
        <f>VLOOKUP(B492,Table1[],21,FALSE)</f>
        <v>#N/A</v>
      </c>
      <c r="T492" s="793">
        <f t="shared" si="66"/>
        <v>1</v>
      </c>
      <c r="U492" s="793">
        <f t="shared" si="67"/>
        <v>1900</v>
      </c>
      <c r="V492" s="793">
        <f t="shared" si="68"/>
        <v>7</v>
      </c>
      <c r="W492" s="802">
        <f>HLOOKUP(T492,'Feeder Count'!$B$1:$M$74,74,FALSE)</f>
        <v>48925</v>
      </c>
      <c r="X492" s="802" t="e">
        <f>VLOOKUP(ALL!B492,'Feeder Count'!$A$3:$M$73,(ALL!T492+1),FALSE)</f>
        <v>#N/A</v>
      </c>
      <c r="Y492" s="793" t="e">
        <f t="shared" si="69"/>
        <v>#N/A</v>
      </c>
      <c r="Z492" s="793" t="e">
        <f t="shared" si="70"/>
        <v>#N/A</v>
      </c>
      <c r="AA492" s="803">
        <f t="shared" si="71"/>
        <v>0</v>
      </c>
      <c r="AB492" s="803">
        <f t="shared" si="72"/>
        <v>0</v>
      </c>
    </row>
    <row r="493" spans="1:28" ht="15.75" x14ac:dyDescent="0.25">
      <c r="A493" s="800"/>
      <c r="B493" s="800"/>
      <c r="C493" s="795"/>
      <c r="D493" s="795" t="s">
        <v>94</v>
      </c>
      <c r="E493" s="799"/>
      <c r="F493" s="799"/>
      <c r="G493" s="799">
        <f t="shared" si="61"/>
        <v>0</v>
      </c>
      <c r="H493" s="800">
        <f t="shared" si="62"/>
        <v>0</v>
      </c>
      <c r="I493" s="800">
        <f t="shared" si="63"/>
        <v>0</v>
      </c>
      <c r="J493" s="804" t="e">
        <f t="shared" si="64"/>
        <v>#DIV/0!</v>
      </c>
      <c r="K493" s="805"/>
      <c r="L493" s="804">
        <f t="shared" si="65"/>
        <v>0</v>
      </c>
      <c r="M493" s="798"/>
      <c r="N493" s="806"/>
      <c r="O493" s="801"/>
      <c r="P493" s="801"/>
      <c r="Q493" s="800"/>
      <c r="R493" s="798"/>
      <c r="S493" s="793" t="e">
        <f>VLOOKUP(B493,Table1[],21,FALSE)</f>
        <v>#N/A</v>
      </c>
      <c r="T493" s="793">
        <f t="shared" si="66"/>
        <v>1</v>
      </c>
      <c r="U493" s="793">
        <f t="shared" si="67"/>
        <v>1900</v>
      </c>
      <c r="V493" s="793">
        <f t="shared" si="68"/>
        <v>7</v>
      </c>
      <c r="W493" s="802">
        <f>HLOOKUP(T493,'Feeder Count'!$B$1:$M$74,74,FALSE)</f>
        <v>48925</v>
      </c>
      <c r="X493" s="802" t="e">
        <f>VLOOKUP(ALL!B493,'Feeder Count'!$A$3:$M$73,(ALL!T493+1),FALSE)</f>
        <v>#N/A</v>
      </c>
      <c r="Y493" s="793" t="e">
        <f t="shared" si="69"/>
        <v>#N/A</v>
      </c>
      <c r="Z493" s="793" t="e">
        <f t="shared" si="70"/>
        <v>#N/A</v>
      </c>
      <c r="AA493" s="803">
        <f t="shared" si="71"/>
        <v>0</v>
      </c>
      <c r="AB493" s="803">
        <f t="shared" si="72"/>
        <v>0</v>
      </c>
    </row>
    <row r="494" spans="1:28" ht="15.75" x14ac:dyDescent="0.25">
      <c r="A494" s="800"/>
      <c r="B494" s="800"/>
      <c r="C494" s="795"/>
      <c r="D494" s="795" t="s">
        <v>94</v>
      </c>
      <c r="E494" s="799"/>
      <c r="F494" s="799"/>
      <c r="G494" s="799">
        <f t="shared" si="61"/>
        <v>0</v>
      </c>
      <c r="H494" s="800">
        <f t="shared" si="62"/>
        <v>0</v>
      </c>
      <c r="I494" s="800">
        <f t="shared" si="63"/>
        <v>0</v>
      </c>
      <c r="J494" s="804" t="e">
        <f t="shared" si="64"/>
        <v>#DIV/0!</v>
      </c>
      <c r="K494" s="805"/>
      <c r="L494" s="804">
        <f t="shared" si="65"/>
        <v>0</v>
      </c>
      <c r="M494" s="798"/>
      <c r="N494" s="806"/>
      <c r="O494" s="801"/>
      <c r="P494" s="801"/>
      <c r="Q494" s="800"/>
      <c r="R494" s="798"/>
      <c r="S494" s="793" t="e">
        <f>VLOOKUP(B494,Table1[],21,FALSE)</f>
        <v>#N/A</v>
      </c>
      <c r="T494" s="793">
        <f t="shared" si="66"/>
        <v>1</v>
      </c>
      <c r="U494" s="793">
        <f t="shared" si="67"/>
        <v>1900</v>
      </c>
      <c r="V494" s="793">
        <f t="shared" si="68"/>
        <v>7</v>
      </c>
      <c r="W494" s="802">
        <f>HLOOKUP(T494,'Feeder Count'!$B$1:$M$74,74,FALSE)</f>
        <v>48925</v>
      </c>
      <c r="X494" s="802" t="e">
        <f>VLOOKUP(ALL!B494,'Feeder Count'!$A$3:$M$73,(ALL!T494+1),FALSE)</f>
        <v>#N/A</v>
      </c>
      <c r="Y494" s="793" t="e">
        <f t="shared" si="69"/>
        <v>#N/A</v>
      </c>
      <c r="Z494" s="793" t="e">
        <f t="shared" si="70"/>
        <v>#N/A</v>
      </c>
      <c r="AA494" s="803">
        <f t="shared" si="71"/>
        <v>0</v>
      </c>
      <c r="AB494" s="803">
        <f t="shared" si="72"/>
        <v>0</v>
      </c>
    </row>
    <row r="495" spans="1:28" ht="15.75" x14ac:dyDescent="0.25">
      <c r="A495" s="800"/>
      <c r="B495" s="800"/>
      <c r="C495" s="795"/>
      <c r="D495" s="795" t="s">
        <v>94</v>
      </c>
      <c r="E495" s="799"/>
      <c r="F495" s="799"/>
      <c r="G495" s="799">
        <f t="shared" si="61"/>
        <v>0</v>
      </c>
      <c r="H495" s="800">
        <f t="shared" si="62"/>
        <v>0</v>
      </c>
      <c r="I495" s="800">
        <f t="shared" si="63"/>
        <v>0</v>
      </c>
      <c r="J495" s="804" t="e">
        <f t="shared" si="64"/>
        <v>#DIV/0!</v>
      </c>
      <c r="K495" s="805"/>
      <c r="L495" s="804">
        <f t="shared" si="65"/>
        <v>0</v>
      </c>
      <c r="M495" s="798"/>
      <c r="N495" s="806"/>
      <c r="O495" s="801"/>
      <c r="P495" s="801"/>
      <c r="Q495" s="800"/>
      <c r="R495" s="798"/>
      <c r="S495" s="793" t="e">
        <f>VLOOKUP(B495,Table1[],21,FALSE)</f>
        <v>#N/A</v>
      </c>
      <c r="T495" s="793">
        <f t="shared" si="66"/>
        <v>1</v>
      </c>
      <c r="U495" s="793">
        <f t="shared" si="67"/>
        <v>1900</v>
      </c>
      <c r="V495" s="793">
        <f t="shared" si="68"/>
        <v>7</v>
      </c>
      <c r="W495" s="802">
        <f>HLOOKUP(T495,'Feeder Count'!$B$1:$M$74,74,FALSE)</f>
        <v>48925</v>
      </c>
      <c r="X495" s="802" t="e">
        <f>VLOOKUP(ALL!B495,'Feeder Count'!$A$3:$M$73,(ALL!T495+1),FALSE)</f>
        <v>#N/A</v>
      </c>
      <c r="Y495" s="793" t="e">
        <f t="shared" si="69"/>
        <v>#N/A</v>
      </c>
      <c r="Z495" s="793" t="e">
        <f t="shared" si="70"/>
        <v>#N/A</v>
      </c>
      <c r="AA495" s="803">
        <f t="shared" si="71"/>
        <v>0</v>
      </c>
      <c r="AB495" s="803">
        <f t="shared" si="72"/>
        <v>0</v>
      </c>
    </row>
    <row r="496" spans="1:28" ht="15.75" x14ac:dyDescent="0.25">
      <c r="A496" s="800"/>
      <c r="B496" s="800"/>
      <c r="C496" s="795"/>
      <c r="D496" s="795" t="s">
        <v>94</v>
      </c>
      <c r="E496" s="799"/>
      <c r="F496" s="799"/>
      <c r="G496" s="799">
        <f t="shared" si="61"/>
        <v>0</v>
      </c>
      <c r="H496" s="800">
        <f t="shared" si="62"/>
        <v>0</v>
      </c>
      <c r="I496" s="800">
        <f t="shared" si="63"/>
        <v>0</v>
      </c>
      <c r="J496" s="804" t="e">
        <f t="shared" si="64"/>
        <v>#DIV/0!</v>
      </c>
      <c r="K496" s="805"/>
      <c r="L496" s="804">
        <f t="shared" si="65"/>
        <v>0</v>
      </c>
      <c r="M496" s="798"/>
      <c r="N496" s="806"/>
      <c r="O496" s="801"/>
      <c r="P496" s="801"/>
      <c r="Q496" s="800"/>
      <c r="R496" s="798"/>
      <c r="S496" s="793" t="e">
        <f>VLOOKUP(B496,Table1[],21,FALSE)</f>
        <v>#N/A</v>
      </c>
      <c r="T496" s="793">
        <f t="shared" si="66"/>
        <v>1</v>
      </c>
      <c r="U496" s="793">
        <f t="shared" si="67"/>
        <v>1900</v>
      </c>
      <c r="V496" s="793">
        <f t="shared" si="68"/>
        <v>7</v>
      </c>
      <c r="W496" s="802">
        <f>HLOOKUP(T496,'Feeder Count'!$B$1:$M$74,74,FALSE)</f>
        <v>48925</v>
      </c>
      <c r="X496" s="802" t="e">
        <f>VLOOKUP(ALL!B496,'Feeder Count'!$A$3:$M$73,(ALL!T496+1),FALSE)</f>
        <v>#N/A</v>
      </c>
      <c r="Y496" s="793" t="e">
        <f t="shared" si="69"/>
        <v>#N/A</v>
      </c>
      <c r="Z496" s="793" t="e">
        <f t="shared" si="70"/>
        <v>#N/A</v>
      </c>
      <c r="AA496" s="803">
        <f t="shared" si="71"/>
        <v>0</v>
      </c>
      <c r="AB496" s="803">
        <f t="shared" si="72"/>
        <v>0</v>
      </c>
    </row>
    <row r="497" spans="1:28" ht="15.75" x14ac:dyDescent="0.25">
      <c r="A497" s="800"/>
      <c r="B497" s="800"/>
      <c r="C497" s="795"/>
      <c r="D497" s="795" t="s">
        <v>94</v>
      </c>
      <c r="E497" s="799"/>
      <c r="F497" s="799"/>
      <c r="G497" s="799">
        <f t="shared" si="61"/>
        <v>0</v>
      </c>
      <c r="H497" s="800">
        <f t="shared" si="62"/>
        <v>0</v>
      </c>
      <c r="I497" s="800">
        <f t="shared" si="63"/>
        <v>0</v>
      </c>
      <c r="J497" s="804" t="e">
        <f t="shared" si="64"/>
        <v>#DIV/0!</v>
      </c>
      <c r="K497" s="805"/>
      <c r="L497" s="804">
        <f t="shared" si="65"/>
        <v>0</v>
      </c>
      <c r="M497" s="798"/>
      <c r="N497" s="806"/>
      <c r="O497" s="801"/>
      <c r="P497" s="801"/>
      <c r="Q497" s="800"/>
      <c r="R497" s="798"/>
      <c r="S497" s="793" t="e">
        <f>VLOOKUP(B497,Table1[],21,FALSE)</f>
        <v>#N/A</v>
      </c>
      <c r="T497" s="793">
        <f t="shared" si="66"/>
        <v>1</v>
      </c>
      <c r="U497" s="793">
        <f t="shared" si="67"/>
        <v>1900</v>
      </c>
      <c r="V497" s="793">
        <f t="shared" si="68"/>
        <v>7</v>
      </c>
      <c r="W497" s="802">
        <f>HLOOKUP(T497,'Feeder Count'!$B$1:$M$74,74,FALSE)</f>
        <v>48925</v>
      </c>
      <c r="X497" s="802" t="e">
        <f>VLOOKUP(ALL!B497,'Feeder Count'!$A$3:$M$73,(ALL!T497+1),FALSE)</f>
        <v>#N/A</v>
      </c>
      <c r="Y497" s="793" t="e">
        <f t="shared" si="69"/>
        <v>#N/A</v>
      </c>
      <c r="Z497" s="793" t="e">
        <f t="shared" si="70"/>
        <v>#N/A</v>
      </c>
      <c r="AA497" s="803">
        <f t="shared" si="71"/>
        <v>0</v>
      </c>
      <c r="AB497" s="803">
        <f t="shared" si="72"/>
        <v>0</v>
      </c>
    </row>
    <row r="498" spans="1:28" ht="15.75" x14ac:dyDescent="0.25">
      <c r="A498" s="800"/>
      <c r="B498" s="800"/>
      <c r="C498" s="795"/>
      <c r="D498" s="795" t="s">
        <v>94</v>
      </c>
      <c r="E498" s="799"/>
      <c r="F498" s="799"/>
      <c r="G498" s="799">
        <f t="shared" si="61"/>
        <v>0</v>
      </c>
      <c r="H498" s="800">
        <f t="shared" si="62"/>
        <v>0</v>
      </c>
      <c r="I498" s="800">
        <f t="shared" si="63"/>
        <v>0</v>
      </c>
      <c r="J498" s="804" t="e">
        <f t="shared" si="64"/>
        <v>#DIV/0!</v>
      </c>
      <c r="K498" s="805"/>
      <c r="L498" s="804">
        <f t="shared" si="65"/>
        <v>0</v>
      </c>
      <c r="M498" s="798"/>
      <c r="N498" s="806"/>
      <c r="O498" s="801"/>
      <c r="P498" s="801"/>
      <c r="Q498" s="800"/>
      <c r="R498" s="798"/>
      <c r="S498" s="793" t="e">
        <f>VLOOKUP(B498,Table1[],21,FALSE)</f>
        <v>#N/A</v>
      </c>
      <c r="T498" s="793">
        <f t="shared" si="66"/>
        <v>1</v>
      </c>
      <c r="U498" s="793">
        <f t="shared" si="67"/>
        <v>1900</v>
      </c>
      <c r="V498" s="793">
        <f t="shared" si="68"/>
        <v>7</v>
      </c>
      <c r="W498" s="802">
        <f>HLOOKUP(T498,'Feeder Count'!$B$1:$M$74,74,FALSE)</f>
        <v>48925</v>
      </c>
      <c r="X498" s="802" t="e">
        <f>VLOOKUP(ALL!B498,'Feeder Count'!$A$3:$M$73,(ALL!T498+1),FALSE)</f>
        <v>#N/A</v>
      </c>
      <c r="Y498" s="793" t="e">
        <f t="shared" si="69"/>
        <v>#N/A</v>
      </c>
      <c r="Z498" s="793" t="e">
        <f t="shared" si="70"/>
        <v>#N/A</v>
      </c>
      <c r="AA498" s="803">
        <f t="shared" si="71"/>
        <v>0</v>
      </c>
      <c r="AB498" s="803">
        <f t="shared" si="72"/>
        <v>0</v>
      </c>
    </row>
    <row r="499" spans="1:28" ht="15.75" x14ac:dyDescent="0.25">
      <c r="A499" s="800"/>
      <c r="B499" s="800"/>
      <c r="C499" s="795"/>
      <c r="D499" s="795" t="s">
        <v>94</v>
      </c>
      <c r="E499" s="799"/>
      <c r="F499" s="799"/>
      <c r="G499" s="799">
        <f t="shared" si="61"/>
        <v>0</v>
      </c>
      <c r="H499" s="800">
        <f t="shared" si="62"/>
        <v>0</v>
      </c>
      <c r="I499" s="800">
        <f t="shared" si="63"/>
        <v>0</v>
      </c>
      <c r="J499" s="804" t="e">
        <f t="shared" si="64"/>
        <v>#DIV/0!</v>
      </c>
      <c r="K499" s="805"/>
      <c r="L499" s="804">
        <f t="shared" si="65"/>
        <v>0</v>
      </c>
      <c r="M499" s="798"/>
      <c r="N499" s="806"/>
      <c r="O499" s="801"/>
      <c r="P499" s="801"/>
      <c r="Q499" s="800"/>
      <c r="R499" s="798"/>
      <c r="S499" s="793" t="e">
        <f>VLOOKUP(B499,Table1[],21,FALSE)</f>
        <v>#N/A</v>
      </c>
      <c r="T499" s="793">
        <f t="shared" si="66"/>
        <v>1</v>
      </c>
      <c r="U499" s="793">
        <f t="shared" si="67"/>
        <v>1900</v>
      </c>
      <c r="V499" s="793">
        <f t="shared" si="68"/>
        <v>7</v>
      </c>
      <c r="W499" s="802">
        <f>HLOOKUP(T499,'Feeder Count'!$B$1:$M$74,74,FALSE)</f>
        <v>48925</v>
      </c>
      <c r="X499" s="802" t="e">
        <f>VLOOKUP(ALL!B499,'Feeder Count'!$A$3:$M$73,(ALL!T499+1),FALSE)</f>
        <v>#N/A</v>
      </c>
      <c r="Y499" s="793" t="e">
        <f t="shared" si="69"/>
        <v>#N/A</v>
      </c>
      <c r="Z499" s="793" t="e">
        <f t="shared" si="70"/>
        <v>#N/A</v>
      </c>
      <c r="AA499" s="803">
        <f t="shared" si="71"/>
        <v>0</v>
      </c>
      <c r="AB499" s="803">
        <f t="shared" si="72"/>
        <v>0</v>
      </c>
    </row>
    <row r="500" spans="1:28" ht="15.75" x14ac:dyDescent="0.25">
      <c r="A500" s="800"/>
      <c r="B500" s="800"/>
      <c r="C500" s="795"/>
      <c r="D500" s="795" t="s">
        <v>94</v>
      </c>
      <c r="E500" s="799"/>
      <c r="F500" s="799"/>
      <c r="G500" s="799">
        <f t="shared" si="61"/>
        <v>0</v>
      </c>
      <c r="H500" s="800">
        <f t="shared" si="62"/>
        <v>0</v>
      </c>
      <c r="I500" s="800">
        <f t="shared" si="63"/>
        <v>0</v>
      </c>
      <c r="J500" s="804" t="e">
        <f t="shared" si="64"/>
        <v>#DIV/0!</v>
      </c>
      <c r="K500" s="805"/>
      <c r="L500" s="804">
        <f t="shared" si="65"/>
        <v>0</v>
      </c>
      <c r="M500" s="798"/>
      <c r="N500" s="806"/>
      <c r="O500" s="801"/>
      <c r="P500" s="801"/>
      <c r="Q500" s="800"/>
      <c r="R500" s="798"/>
      <c r="S500" s="793" t="e">
        <f>VLOOKUP(B500,Table1[],21,FALSE)</f>
        <v>#N/A</v>
      </c>
      <c r="T500" s="793">
        <f t="shared" si="66"/>
        <v>1</v>
      </c>
      <c r="U500" s="793">
        <f t="shared" si="67"/>
        <v>1900</v>
      </c>
      <c r="V500" s="793">
        <f t="shared" si="68"/>
        <v>7</v>
      </c>
      <c r="W500" s="802">
        <f>HLOOKUP(T500,'Feeder Count'!$B$1:$M$74,74,FALSE)</f>
        <v>48925</v>
      </c>
      <c r="X500" s="802" t="e">
        <f>VLOOKUP(ALL!B500,'Feeder Count'!$A$3:$M$73,(ALL!T500+1),FALSE)</f>
        <v>#N/A</v>
      </c>
      <c r="Y500" s="793" t="e">
        <f t="shared" si="69"/>
        <v>#N/A</v>
      </c>
      <c r="Z500" s="793" t="e">
        <f t="shared" si="70"/>
        <v>#N/A</v>
      </c>
      <c r="AA500" s="803">
        <f t="shared" si="71"/>
        <v>0</v>
      </c>
      <c r="AB500" s="803">
        <f t="shared" si="72"/>
        <v>0</v>
      </c>
    </row>
    <row r="501" spans="1:28" ht="15.75" x14ac:dyDescent="0.25">
      <c r="A501" s="800"/>
      <c r="B501" s="800"/>
      <c r="C501" s="795"/>
      <c r="D501" s="795" t="s">
        <v>94</v>
      </c>
      <c r="E501" s="799"/>
      <c r="F501" s="799"/>
      <c r="G501" s="799">
        <f t="shared" si="61"/>
        <v>0</v>
      </c>
      <c r="H501" s="800">
        <f t="shared" si="62"/>
        <v>0</v>
      </c>
      <c r="I501" s="800">
        <f t="shared" si="63"/>
        <v>0</v>
      </c>
      <c r="J501" s="804" t="e">
        <f t="shared" si="64"/>
        <v>#DIV/0!</v>
      </c>
      <c r="K501" s="805"/>
      <c r="L501" s="804">
        <f t="shared" si="65"/>
        <v>0</v>
      </c>
      <c r="M501" s="798"/>
      <c r="N501" s="806"/>
      <c r="O501" s="801"/>
      <c r="P501" s="801"/>
      <c r="Q501" s="800"/>
      <c r="R501" s="798"/>
      <c r="S501" s="793" t="e">
        <f>VLOOKUP(B501,Table1[],21,FALSE)</f>
        <v>#N/A</v>
      </c>
      <c r="T501" s="793">
        <f t="shared" si="66"/>
        <v>1</v>
      </c>
      <c r="U501" s="793">
        <f t="shared" si="67"/>
        <v>1900</v>
      </c>
      <c r="V501" s="793">
        <f t="shared" si="68"/>
        <v>7</v>
      </c>
      <c r="W501" s="802">
        <f>HLOOKUP(T501,'Feeder Count'!$B$1:$M$74,74,FALSE)</f>
        <v>48925</v>
      </c>
      <c r="X501" s="802" t="e">
        <f>VLOOKUP(ALL!B501,'Feeder Count'!$A$3:$M$73,(ALL!T501+1),FALSE)</f>
        <v>#N/A</v>
      </c>
      <c r="Y501" s="793" t="e">
        <f t="shared" si="69"/>
        <v>#N/A</v>
      </c>
      <c r="Z501" s="793" t="e">
        <f t="shared" si="70"/>
        <v>#N/A</v>
      </c>
      <c r="AA501" s="803">
        <f t="shared" si="71"/>
        <v>0</v>
      </c>
      <c r="AB501" s="803">
        <f t="shared" si="72"/>
        <v>0</v>
      </c>
    </row>
    <row r="502" spans="1:28" ht="15.75" x14ac:dyDescent="0.25">
      <c r="A502" s="800"/>
      <c r="B502" s="800"/>
      <c r="C502" s="795"/>
      <c r="D502" s="795" t="s">
        <v>94</v>
      </c>
      <c r="E502" s="799"/>
      <c r="F502" s="799"/>
      <c r="G502" s="799">
        <f t="shared" si="61"/>
        <v>0</v>
      </c>
      <c r="H502" s="800">
        <f t="shared" si="62"/>
        <v>0</v>
      </c>
      <c r="I502" s="800">
        <f t="shared" si="63"/>
        <v>0</v>
      </c>
      <c r="J502" s="804" t="e">
        <f t="shared" si="64"/>
        <v>#DIV/0!</v>
      </c>
      <c r="K502" s="805"/>
      <c r="L502" s="804">
        <f t="shared" si="65"/>
        <v>0</v>
      </c>
      <c r="M502" s="798"/>
      <c r="N502" s="806"/>
      <c r="O502" s="801"/>
      <c r="P502" s="801"/>
      <c r="Q502" s="800"/>
      <c r="R502" s="798"/>
      <c r="S502" s="793" t="e">
        <f>VLOOKUP(B502,Table1[],21,FALSE)</f>
        <v>#N/A</v>
      </c>
      <c r="T502" s="793">
        <f t="shared" si="66"/>
        <v>1</v>
      </c>
      <c r="U502" s="793">
        <f t="shared" si="67"/>
        <v>1900</v>
      </c>
      <c r="V502" s="793">
        <f t="shared" si="68"/>
        <v>7</v>
      </c>
      <c r="W502" s="802">
        <f>HLOOKUP(T502,'Feeder Count'!$B$1:$M$74,74,FALSE)</f>
        <v>48925</v>
      </c>
      <c r="X502" s="802" t="e">
        <f>VLOOKUP(ALL!B502,'Feeder Count'!$A$3:$M$73,(ALL!T502+1),FALSE)</f>
        <v>#N/A</v>
      </c>
      <c r="Y502" s="793" t="e">
        <f t="shared" si="69"/>
        <v>#N/A</v>
      </c>
      <c r="Z502" s="793" t="e">
        <f t="shared" si="70"/>
        <v>#N/A</v>
      </c>
      <c r="AA502" s="803">
        <f t="shared" si="71"/>
        <v>0</v>
      </c>
      <c r="AB502" s="803">
        <f t="shared" si="72"/>
        <v>0</v>
      </c>
    </row>
    <row r="503" spans="1:28" ht="15.75" x14ac:dyDescent="0.25">
      <c r="A503" s="800"/>
      <c r="B503" s="800"/>
      <c r="C503" s="795"/>
      <c r="D503" s="795" t="s">
        <v>94</v>
      </c>
      <c r="E503" s="799"/>
      <c r="F503" s="799"/>
      <c r="G503" s="799">
        <f t="shared" si="61"/>
        <v>0</v>
      </c>
      <c r="H503" s="800">
        <f t="shared" si="62"/>
        <v>0</v>
      </c>
      <c r="I503" s="800">
        <f t="shared" si="63"/>
        <v>0</v>
      </c>
      <c r="J503" s="804" t="e">
        <f t="shared" si="64"/>
        <v>#DIV/0!</v>
      </c>
      <c r="K503" s="805"/>
      <c r="L503" s="804">
        <f t="shared" si="65"/>
        <v>0</v>
      </c>
      <c r="M503" s="798"/>
      <c r="N503" s="806"/>
      <c r="O503" s="801"/>
      <c r="P503" s="801"/>
      <c r="Q503" s="800"/>
      <c r="R503" s="798"/>
      <c r="S503" s="793" t="e">
        <f>VLOOKUP(B503,Table1[],21,FALSE)</f>
        <v>#N/A</v>
      </c>
      <c r="T503" s="793">
        <f t="shared" si="66"/>
        <v>1</v>
      </c>
      <c r="U503" s="793">
        <f t="shared" si="67"/>
        <v>1900</v>
      </c>
      <c r="V503" s="793">
        <f t="shared" si="68"/>
        <v>7</v>
      </c>
      <c r="W503" s="802">
        <f>HLOOKUP(T503,'Feeder Count'!$B$1:$M$74,74,FALSE)</f>
        <v>48925</v>
      </c>
      <c r="X503" s="802" t="e">
        <f>VLOOKUP(ALL!B503,'Feeder Count'!$A$3:$M$73,(ALL!T503+1),FALSE)</f>
        <v>#N/A</v>
      </c>
      <c r="Y503" s="793" t="e">
        <f t="shared" si="69"/>
        <v>#N/A</v>
      </c>
      <c r="Z503" s="793" t="e">
        <f t="shared" si="70"/>
        <v>#N/A</v>
      </c>
      <c r="AA503" s="803">
        <f t="shared" si="71"/>
        <v>0</v>
      </c>
      <c r="AB503" s="803">
        <f t="shared" si="72"/>
        <v>0</v>
      </c>
    </row>
    <row r="504" spans="1:28" ht="15.75" x14ac:dyDescent="0.25">
      <c r="A504" s="800"/>
      <c r="B504" s="800"/>
      <c r="C504" s="795"/>
      <c r="D504" s="795" t="s">
        <v>94</v>
      </c>
      <c r="E504" s="799"/>
      <c r="F504" s="799"/>
      <c r="G504" s="799">
        <f t="shared" si="61"/>
        <v>0</v>
      </c>
      <c r="H504" s="800">
        <f t="shared" si="62"/>
        <v>0</v>
      </c>
      <c r="I504" s="800">
        <f t="shared" si="63"/>
        <v>0</v>
      </c>
      <c r="J504" s="804" t="e">
        <f t="shared" si="64"/>
        <v>#DIV/0!</v>
      </c>
      <c r="K504" s="805"/>
      <c r="L504" s="804">
        <f t="shared" si="65"/>
        <v>0</v>
      </c>
      <c r="M504" s="798"/>
      <c r="N504" s="806"/>
      <c r="O504" s="801"/>
      <c r="P504" s="801"/>
      <c r="Q504" s="800"/>
      <c r="R504" s="798"/>
      <c r="S504" s="793" t="e">
        <f>VLOOKUP(B504,Table1[],21,FALSE)</f>
        <v>#N/A</v>
      </c>
      <c r="T504" s="793">
        <f t="shared" si="66"/>
        <v>1</v>
      </c>
      <c r="U504" s="793">
        <f t="shared" si="67"/>
        <v>1900</v>
      </c>
      <c r="V504" s="793">
        <f t="shared" si="68"/>
        <v>7</v>
      </c>
      <c r="W504" s="802">
        <f>HLOOKUP(T504,'Feeder Count'!$B$1:$M$74,74,FALSE)</f>
        <v>48925</v>
      </c>
      <c r="X504" s="802" t="e">
        <f>VLOOKUP(ALL!B504,'Feeder Count'!$A$3:$M$73,(ALL!T504+1),FALSE)</f>
        <v>#N/A</v>
      </c>
      <c r="Y504" s="793" t="e">
        <f t="shared" si="69"/>
        <v>#N/A</v>
      </c>
      <c r="Z504" s="793" t="e">
        <f t="shared" si="70"/>
        <v>#N/A</v>
      </c>
      <c r="AA504" s="803">
        <f t="shared" si="71"/>
        <v>0</v>
      </c>
      <c r="AB504" s="803">
        <f t="shared" si="72"/>
        <v>0</v>
      </c>
    </row>
    <row r="505" spans="1:28" ht="15.75" x14ac:dyDescent="0.25">
      <c r="A505" s="800"/>
      <c r="B505" s="800"/>
      <c r="C505" s="795"/>
      <c r="D505" s="795" t="s">
        <v>94</v>
      </c>
      <c r="E505" s="799"/>
      <c r="F505" s="799"/>
      <c r="G505" s="799">
        <f t="shared" si="61"/>
        <v>0</v>
      </c>
      <c r="H505" s="800">
        <f t="shared" si="62"/>
        <v>0</v>
      </c>
      <c r="I505" s="800">
        <f t="shared" si="63"/>
        <v>0</v>
      </c>
      <c r="J505" s="804" t="e">
        <f t="shared" si="64"/>
        <v>#DIV/0!</v>
      </c>
      <c r="K505" s="805"/>
      <c r="L505" s="804">
        <f t="shared" si="65"/>
        <v>0</v>
      </c>
      <c r="M505" s="798"/>
      <c r="N505" s="806"/>
      <c r="O505" s="801"/>
      <c r="P505" s="801"/>
      <c r="Q505" s="800"/>
      <c r="R505" s="798"/>
      <c r="S505" s="793" t="e">
        <f>VLOOKUP(B505,Table1[],21,FALSE)</f>
        <v>#N/A</v>
      </c>
      <c r="T505" s="793">
        <f t="shared" si="66"/>
        <v>1</v>
      </c>
      <c r="U505" s="793">
        <f t="shared" si="67"/>
        <v>1900</v>
      </c>
      <c r="V505" s="793">
        <f t="shared" si="68"/>
        <v>7</v>
      </c>
      <c r="W505" s="802">
        <f>HLOOKUP(T505,'Feeder Count'!$B$1:$M$74,74,FALSE)</f>
        <v>48925</v>
      </c>
      <c r="X505" s="802" t="e">
        <f>VLOOKUP(ALL!B505,'Feeder Count'!$A$3:$M$73,(ALL!T505+1),FALSE)</f>
        <v>#N/A</v>
      </c>
      <c r="Y505" s="793" t="e">
        <f t="shared" si="69"/>
        <v>#N/A</v>
      </c>
      <c r="Z505" s="793" t="e">
        <f t="shared" si="70"/>
        <v>#N/A</v>
      </c>
      <c r="AA505" s="803">
        <f t="shared" si="71"/>
        <v>0</v>
      </c>
      <c r="AB505" s="803">
        <f t="shared" si="72"/>
        <v>0</v>
      </c>
    </row>
    <row r="506" spans="1:28" ht="15.75" x14ac:dyDescent="0.25">
      <c r="A506" s="800"/>
      <c r="B506" s="800"/>
      <c r="C506" s="795"/>
      <c r="D506" s="795" t="s">
        <v>94</v>
      </c>
      <c r="E506" s="799"/>
      <c r="F506" s="799"/>
      <c r="G506" s="799">
        <f t="shared" si="61"/>
        <v>0</v>
      </c>
      <c r="H506" s="800">
        <f t="shared" si="62"/>
        <v>0</v>
      </c>
      <c r="I506" s="800">
        <f t="shared" si="63"/>
        <v>0</v>
      </c>
      <c r="J506" s="804" t="e">
        <f t="shared" si="64"/>
        <v>#DIV/0!</v>
      </c>
      <c r="K506" s="805"/>
      <c r="L506" s="804">
        <f t="shared" si="65"/>
        <v>0</v>
      </c>
      <c r="M506" s="798"/>
      <c r="N506" s="806"/>
      <c r="O506" s="801"/>
      <c r="P506" s="801"/>
      <c r="Q506" s="800"/>
      <c r="R506" s="798"/>
      <c r="S506" s="793" t="e">
        <f>VLOOKUP(B506,Table1[],21,FALSE)</f>
        <v>#N/A</v>
      </c>
      <c r="T506" s="793">
        <f t="shared" si="66"/>
        <v>1</v>
      </c>
      <c r="U506" s="793">
        <f t="shared" si="67"/>
        <v>1900</v>
      </c>
      <c r="V506" s="793">
        <f t="shared" si="68"/>
        <v>7</v>
      </c>
      <c r="W506" s="802">
        <f>HLOOKUP(T506,'Feeder Count'!$B$1:$M$74,74,FALSE)</f>
        <v>48925</v>
      </c>
      <c r="X506" s="802" t="e">
        <f>VLOOKUP(ALL!B506,'Feeder Count'!$A$3:$M$73,(ALL!T506+1),FALSE)</f>
        <v>#N/A</v>
      </c>
      <c r="Y506" s="793" t="e">
        <f t="shared" si="69"/>
        <v>#N/A</v>
      </c>
      <c r="Z506" s="793" t="e">
        <f t="shared" si="70"/>
        <v>#N/A</v>
      </c>
      <c r="AA506" s="803">
        <f t="shared" si="71"/>
        <v>0</v>
      </c>
      <c r="AB506" s="803">
        <f t="shared" si="72"/>
        <v>0</v>
      </c>
    </row>
    <row r="507" spans="1:28" ht="15.75" x14ac:dyDescent="0.25">
      <c r="A507" s="800"/>
      <c r="B507" s="800"/>
      <c r="C507" s="795"/>
      <c r="D507" s="795" t="s">
        <v>94</v>
      </c>
      <c r="E507" s="799"/>
      <c r="F507" s="799"/>
      <c r="G507" s="799">
        <f t="shared" si="61"/>
        <v>0</v>
      </c>
      <c r="H507" s="800">
        <f t="shared" si="62"/>
        <v>0</v>
      </c>
      <c r="I507" s="800">
        <f t="shared" si="63"/>
        <v>0</v>
      </c>
      <c r="J507" s="804" t="e">
        <f t="shared" si="64"/>
        <v>#DIV/0!</v>
      </c>
      <c r="K507" s="805"/>
      <c r="L507" s="804">
        <f t="shared" si="65"/>
        <v>0</v>
      </c>
      <c r="M507" s="798"/>
      <c r="N507" s="806"/>
      <c r="O507" s="801"/>
      <c r="P507" s="801"/>
      <c r="Q507" s="800"/>
      <c r="R507" s="798"/>
      <c r="S507" s="793" t="e">
        <f>VLOOKUP(B507,Table1[],21,FALSE)</f>
        <v>#N/A</v>
      </c>
      <c r="T507" s="793">
        <f t="shared" si="66"/>
        <v>1</v>
      </c>
      <c r="U507" s="793">
        <f t="shared" si="67"/>
        <v>1900</v>
      </c>
      <c r="V507" s="793">
        <f t="shared" si="68"/>
        <v>7</v>
      </c>
      <c r="W507" s="802">
        <f>HLOOKUP(T507,'Feeder Count'!$B$1:$M$74,74,FALSE)</f>
        <v>48925</v>
      </c>
      <c r="X507" s="802" t="e">
        <f>VLOOKUP(ALL!B507,'Feeder Count'!$A$3:$M$73,(ALL!T507+1),FALSE)</f>
        <v>#N/A</v>
      </c>
      <c r="Y507" s="793" t="e">
        <f t="shared" si="69"/>
        <v>#N/A</v>
      </c>
      <c r="Z507" s="793" t="e">
        <f t="shared" si="70"/>
        <v>#N/A</v>
      </c>
      <c r="AA507" s="803">
        <f t="shared" si="71"/>
        <v>0</v>
      </c>
      <c r="AB507" s="803">
        <f t="shared" si="72"/>
        <v>0</v>
      </c>
    </row>
    <row r="508" spans="1:28" ht="15.75" x14ac:dyDescent="0.25">
      <c r="A508" s="800"/>
      <c r="B508" s="800"/>
      <c r="C508" s="795"/>
      <c r="D508" s="795" t="s">
        <v>94</v>
      </c>
      <c r="E508" s="799"/>
      <c r="F508" s="799"/>
      <c r="G508" s="799">
        <f t="shared" si="61"/>
        <v>0</v>
      </c>
      <c r="H508" s="800">
        <f t="shared" si="62"/>
        <v>0</v>
      </c>
      <c r="I508" s="800">
        <f t="shared" si="63"/>
        <v>0</v>
      </c>
      <c r="J508" s="804" t="e">
        <f t="shared" si="64"/>
        <v>#DIV/0!</v>
      </c>
      <c r="K508" s="805"/>
      <c r="L508" s="804">
        <f t="shared" si="65"/>
        <v>0</v>
      </c>
      <c r="M508" s="798"/>
      <c r="N508" s="806"/>
      <c r="O508" s="801"/>
      <c r="P508" s="801"/>
      <c r="Q508" s="800"/>
      <c r="R508" s="798"/>
      <c r="S508" s="793" t="e">
        <f>VLOOKUP(B508,Table1[],21,FALSE)</f>
        <v>#N/A</v>
      </c>
      <c r="T508" s="793">
        <f t="shared" si="66"/>
        <v>1</v>
      </c>
      <c r="U508" s="793">
        <f t="shared" si="67"/>
        <v>1900</v>
      </c>
      <c r="V508" s="793">
        <f t="shared" si="68"/>
        <v>7</v>
      </c>
      <c r="W508" s="802">
        <f>HLOOKUP(T508,'Feeder Count'!$B$1:$M$74,74,FALSE)</f>
        <v>48925</v>
      </c>
      <c r="X508" s="802" t="e">
        <f>VLOOKUP(ALL!B508,'Feeder Count'!$A$3:$M$73,(ALL!T508+1),FALSE)</f>
        <v>#N/A</v>
      </c>
      <c r="Y508" s="793" t="e">
        <f t="shared" si="69"/>
        <v>#N/A</v>
      </c>
      <c r="Z508" s="793" t="e">
        <f t="shared" si="70"/>
        <v>#N/A</v>
      </c>
      <c r="AA508" s="803">
        <f t="shared" si="71"/>
        <v>0</v>
      </c>
      <c r="AB508" s="803">
        <f t="shared" si="72"/>
        <v>0</v>
      </c>
    </row>
    <row r="509" spans="1:28" ht="15.75" x14ac:dyDescent="0.25">
      <c r="A509" s="800"/>
      <c r="B509" s="800"/>
      <c r="C509" s="795"/>
      <c r="D509" s="795" t="s">
        <v>94</v>
      </c>
      <c r="E509" s="799"/>
      <c r="F509" s="799"/>
      <c r="G509" s="799">
        <f t="shared" si="61"/>
        <v>0</v>
      </c>
      <c r="H509" s="800">
        <f t="shared" si="62"/>
        <v>0</v>
      </c>
      <c r="I509" s="800">
        <f t="shared" si="63"/>
        <v>0</v>
      </c>
      <c r="J509" s="804" t="e">
        <f t="shared" si="64"/>
        <v>#DIV/0!</v>
      </c>
      <c r="K509" s="805"/>
      <c r="L509" s="804">
        <f t="shared" si="65"/>
        <v>0</v>
      </c>
      <c r="M509" s="798"/>
      <c r="N509" s="806"/>
      <c r="O509" s="801"/>
      <c r="P509" s="801"/>
      <c r="Q509" s="800"/>
      <c r="R509" s="798"/>
      <c r="S509" s="793" t="e">
        <f>VLOOKUP(B509,Table1[],21,FALSE)</f>
        <v>#N/A</v>
      </c>
      <c r="T509" s="793">
        <f t="shared" si="66"/>
        <v>1</v>
      </c>
      <c r="U509" s="793">
        <f t="shared" si="67"/>
        <v>1900</v>
      </c>
      <c r="V509" s="793">
        <f t="shared" si="68"/>
        <v>7</v>
      </c>
      <c r="W509" s="802">
        <f>HLOOKUP(T509,'Feeder Count'!$B$1:$M$74,74,FALSE)</f>
        <v>48925</v>
      </c>
      <c r="X509" s="802" t="e">
        <f>VLOOKUP(ALL!B509,'Feeder Count'!$A$3:$M$73,(ALL!T509+1),FALSE)</f>
        <v>#N/A</v>
      </c>
      <c r="Y509" s="793" t="e">
        <f t="shared" si="69"/>
        <v>#N/A</v>
      </c>
      <c r="Z509" s="793" t="e">
        <f t="shared" si="70"/>
        <v>#N/A</v>
      </c>
      <c r="AA509" s="803">
        <f t="shared" si="71"/>
        <v>0</v>
      </c>
      <c r="AB509" s="803">
        <f t="shared" si="72"/>
        <v>0</v>
      </c>
    </row>
    <row r="510" spans="1:28" ht="15.75" x14ac:dyDescent="0.25">
      <c r="A510" s="800"/>
      <c r="B510" s="800"/>
      <c r="C510" s="795"/>
      <c r="D510" s="795" t="s">
        <v>94</v>
      </c>
      <c r="E510" s="799"/>
      <c r="F510" s="799"/>
      <c r="G510" s="799">
        <f t="shared" si="61"/>
        <v>0</v>
      </c>
      <c r="H510" s="800">
        <f t="shared" si="62"/>
        <v>0</v>
      </c>
      <c r="I510" s="800">
        <f t="shared" si="63"/>
        <v>0</v>
      </c>
      <c r="J510" s="804" t="e">
        <f t="shared" si="64"/>
        <v>#DIV/0!</v>
      </c>
      <c r="K510" s="805"/>
      <c r="L510" s="804">
        <f t="shared" si="65"/>
        <v>0</v>
      </c>
      <c r="M510" s="798"/>
      <c r="N510" s="806"/>
      <c r="O510" s="801"/>
      <c r="P510" s="801"/>
      <c r="Q510" s="800"/>
      <c r="R510" s="798"/>
      <c r="S510" s="793" t="e">
        <f>VLOOKUP(B510,Table1[],21,FALSE)</f>
        <v>#N/A</v>
      </c>
      <c r="T510" s="793">
        <f t="shared" si="66"/>
        <v>1</v>
      </c>
      <c r="U510" s="793">
        <f t="shared" si="67"/>
        <v>1900</v>
      </c>
      <c r="V510" s="793">
        <f t="shared" si="68"/>
        <v>7</v>
      </c>
      <c r="W510" s="802">
        <f>HLOOKUP(T510,'Feeder Count'!$B$1:$M$74,74,FALSE)</f>
        <v>48925</v>
      </c>
      <c r="X510" s="802" t="e">
        <f>VLOOKUP(ALL!B510,'Feeder Count'!$A$3:$M$73,(ALL!T510+1),FALSE)</f>
        <v>#N/A</v>
      </c>
      <c r="Y510" s="793" t="e">
        <f t="shared" si="69"/>
        <v>#N/A</v>
      </c>
      <c r="Z510" s="793" t="e">
        <f t="shared" si="70"/>
        <v>#N/A</v>
      </c>
      <c r="AA510" s="803">
        <f t="shared" si="71"/>
        <v>0</v>
      </c>
      <c r="AB510" s="803">
        <f t="shared" si="72"/>
        <v>0</v>
      </c>
    </row>
    <row r="511" spans="1:28" ht="15.75" x14ac:dyDescent="0.25">
      <c r="A511" s="800"/>
      <c r="B511" s="800"/>
      <c r="C511" s="795"/>
      <c r="D511" s="795" t="s">
        <v>94</v>
      </c>
      <c r="E511" s="799"/>
      <c r="F511" s="799"/>
      <c r="G511" s="799">
        <f t="shared" si="61"/>
        <v>0</v>
      </c>
      <c r="H511" s="800">
        <f t="shared" si="62"/>
        <v>0</v>
      </c>
      <c r="I511" s="800">
        <f t="shared" si="63"/>
        <v>0</v>
      </c>
      <c r="J511" s="804" t="e">
        <f t="shared" si="64"/>
        <v>#DIV/0!</v>
      </c>
      <c r="K511" s="805"/>
      <c r="L511" s="804">
        <f t="shared" si="65"/>
        <v>0</v>
      </c>
      <c r="M511" s="798"/>
      <c r="N511" s="806"/>
      <c r="O511" s="801"/>
      <c r="P511" s="801"/>
      <c r="Q511" s="800"/>
      <c r="R511" s="798"/>
      <c r="S511" s="793" t="e">
        <f>VLOOKUP(B511,Table1[],21,FALSE)</f>
        <v>#N/A</v>
      </c>
      <c r="T511" s="793">
        <f t="shared" si="66"/>
        <v>1</v>
      </c>
      <c r="U511" s="793">
        <f t="shared" si="67"/>
        <v>1900</v>
      </c>
      <c r="V511" s="793">
        <f t="shared" si="68"/>
        <v>7</v>
      </c>
      <c r="W511" s="802">
        <f>HLOOKUP(T511,'Feeder Count'!$B$1:$M$74,74,FALSE)</f>
        <v>48925</v>
      </c>
      <c r="X511" s="802" t="e">
        <f>VLOOKUP(ALL!B511,'Feeder Count'!$A$3:$M$73,(ALL!T511+1),FALSE)</f>
        <v>#N/A</v>
      </c>
      <c r="Y511" s="793" t="e">
        <f t="shared" si="69"/>
        <v>#N/A</v>
      </c>
      <c r="Z511" s="793" t="e">
        <f t="shared" si="70"/>
        <v>#N/A</v>
      </c>
      <c r="AA511" s="803">
        <f t="shared" si="71"/>
        <v>0</v>
      </c>
      <c r="AB511" s="803">
        <f t="shared" si="72"/>
        <v>0</v>
      </c>
    </row>
    <row r="512" spans="1:28" ht="15.75" x14ac:dyDescent="0.25">
      <c r="A512" s="800"/>
      <c r="B512" s="800"/>
      <c r="C512" s="795"/>
      <c r="D512" s="795" t="s">
        <v>94</v>
      </c>
      <c r="E512" s="799"/>
      <c r="F512" s="799"/>
      <c r="G512" s="799">
        <f t="shared" si="61"/>
        <v>0</v>
      </c>
      <c r="H512" s="800">
        <f t="shared" si="62"/>
        <v>0</v>
      </c>
      <c r="I512" s="800">
        <f t="shared" si="63"/>
        <v>0</v>
      </c>
      <c r="J512" s="804" t="e">
        <f t="shared" si="64"/>
        <v>#DIV/0!</v>
      </c>
      <c r="K512" s="805"/>
      <c r="L512" s="804">
        <f t="shared" si="65"/>
        <v>0</v>
      </c>
      <c r="M512" s="798"/>
      <c r="N512" s="806"/>
      <c r="O512" s="801"/>
      <c r="P512" s="801"/>
      <c r="Q512" s="800"/>
      <c r="R512" s="798"/>
      <c r="S512" s="793" t="e">
        <f>VLOOKUP(B512,Table1[],21,FALSE)</f>
        <v>#N/A</v>
      </c>
      <c r="T512" s="793">
        <f t="shared" si="66"/>
        <v>1</v>
      </c>
      <c r="U512" s="793">
        <f t="shared" si="67"/>
        <v>1900</v>
      </c>
      <c r="V512" s="793">
        <f t="shared" si="68"/>
        <v>7</v>
      </c>
      <c r="W512" s="802">
        <f>HLOOKUP(T512,'Feeder Count'!$B$1:$M$74,74,FALSE)</f>
        <v>48925</v>
      </c>
      <c r="X512" s="802" t="e">
        <f>VLOOKUP(ALL!B512,'Feeder Count'!$A$3:$M$73,(ALL!T512+1),FALSE)</f>
        <v>#N/A</v>
      </c>
      <c r="Y512" s="793" t="e">
        <f t="shared" si="69"/>
        <v>#N/A</v>
      </c>
      <c r="Z512" s="793" t="e">
        <f t="shared" si="70"/>
        <v>#N/A</v>
      </c>
      <c r="AA512" s="803">
        <f t="shared" si="71"/>
        <v>0</v>
      </c>
      <c r="AB512" s="803">
        <f t="shared" si="72"/>
        <v>0</v>
      </c>
    </row>
    <row r="513" spans="1:28" ht="15.75" x14ac:dyDescent="0.25">
      <c r="A513" s="800"/>
      <c r="B513" s="800"/>
      <c r="C513" s="795"/>
      <c r="D513" s="795" t="s">
        <v>94</v>
      </c>
      <c r="E513" s="799"/>
      <c r="F513" s="799"/>
      <c r="G513" s="799">
        <f t="shared" si="61"/>
        <v>0</v>
      </c>
      <c r="H513" s="800">
        <f t="shared" si="62"/>
        <v>0</v>
      </c>
      <c r="I513" s="800">
        <f t="shared" si="63"/>
        <v>0</v>
      </c>
      <c r="J513" s="804" t="e">
        <f t="shared" si="64"/>
        <v>#DIV/0!</v>
      </c>
      <c r="K513" s="805"/>
      <c r="L513" s="804">
        <f t="shared" si="65"/>
        <v>0</v>
      </c>
      <c r="M513" s="798"/>
      <c r="N513" s="806"/>
      <c r="O513" s="801"/>
      <c r="P513" s="801"/>
      <c r="Q513" s="800"/>
      <c r="R513" s="798"/>
      <c r="S513" s="793" t="e">
        <f>VLOOKUP(B513,Table1[],21,FALSE)</f>
        <v>#N/A</v>
      </c>
      <c r="T513" s="793">
        <f t="shared" si="66"/>
        <v>1</v>
      </c>
      <c r="U513" s="793">
        <f t="shared" si="67"/>
        <v>1900</v>
      </c>
      <c r="V513" s="793">
        <f t="shared" si="68"/>
        <v>7</v>
      </c>
      <c r="W513" s="802">
        <f>HLOOKUP(T513,'Feeder Count'!$B$1:$M$74,74,FALSE)</f>
        <v>48925</v>
      </c>
      <c r="X513" s="802" t="e">
        <f>VLOOKUP(ALL!B513,'Feeder Count'!$A$3:$M$73,(ALL!T513+1),FALSE)</f>
        <v>#N/A</v>
      </c>
      <c r="Y513" s="793" t="e">
        <f t="shared" si="69"/>
        <v>#N/A</v>
      </c>
      <c r="Z513" s="793" t="e">
        <f t="shared" si="70"/>
        <v>#N/A</v>
      </c>
      <c r="AA513" s="803">
        <f t="shared" si="71"/>
        <v>0</v>
      </c>
      <c r="AB513" s="803">
        <f t="shared" si="72"/>
        <v>0</v>
      </c>
    </row>
    <row r="514" spans="1:28" ht="15.75" x14ac:dyDescent="0.25">
      <c r="A514" s="800"/>
      <c r="B514" s="800"/>
      <c r="C514" s="795"/>
      <c r="D514" s="795" t="s">
        <v>94</v>
      </c>
      <c r="E514" s="799"/>
      <c r="F514" s="799"/>
      <c r="G514" s="799">
        <f t="shared" si="61"/>
        <v>0</v>
      </c>
      <c r="H514" s="800">
        <f t="shared" si="62"/>
        <v>0</v>
      </c>
      <c r="I514" s="800">
        <f t="shared" si="63"/>
        <v>0</v>
      </c>
      <c r="J514" s="804" t="e">
        <f t="shared" si="64"/>
        <v>#DIV/0!</v>
      </c>
      <c r="K514" s="805"/>
      <c r="L514" s="804">
        <f t="shared" si="65"/>
        <v>0</v>
      </c>
      <c r="M514" s="798"/>
      <c r="N514" s="806"/>
      <c r="O514" s="801"/>
      <c r="P514" s="801"/>
      <c r="Q514" s="800"/>
      <c r="R514" s="798"/>
      <c r="S514" s="793" t="e">
        <f>VLOOKUP(B514,Table1[],21,FALSE)</f>
        <v>#N/A</v>
      </c>
      <c r="T514" s="793">
        <f t="shared" si="66"/>
        <v>1</v>
      </c>
      <c r="U514" s="793">
        <f t="shared" si="67"/>
        <v>1900</v>
      </c>
      <c r="V514" s="793">
        <f t="shared" si="68"/>
        <v>7</v>
      </c>
      <c r="W514" s="802">
        <f>HLOOKUP(T514,'Feeder Count'!$B$1:$M$74,74,FALSE)</f>
        <v>48925</v>
      </c>
      <c r="X514" s="802" t="e">
        <f>VLOOKUP(ALL!B514,'Feeder Count'!$A$3:$M$73,(ALL!T514+1),FALSE)</f>
        <v>#N/A</v>
      </c>
      <c r="Y514" s="793" t="e">
        <f t="shared" si="69"/>
        <v>#N/A</v>
      </c>
      <c r="Z514" s="793" t="e">
        <f t="shared" si="70"/>
        <v>#N/A</v>
      </c>
      <c r="AA514" s="803">
        <f t="shared" si="71"/>
        <v>0</v>
      </c>
      <c r="AB514" s="803">
        <f t="shared" si="72"/>
        <v>0</v>
      </c>
    </row>
    <row r="515" spans="1:28" ht="15.75" x14ac:dyDescent="0.25">
      <c r="A515" s="800"/>
      <c r="B515" s="800"/>
      <c r="C515" s="795"/>
      <c r="D515" s="795" t="s">
        <v>94</v>
      </c>
      <c r="E515" s="799"/>
      <c r="F515" s="799"/>
      <c r="G515" s="799">
        <f t="shared" si="61"/>
        <v>0</v>
      </c>
      <c r="H515" s="800">
        <f t="shared" si="62"/>
        <v>0</v>
      </c>
      <c r="I515" s="800">
        <f t="shared" si="63"/>
        <v>0</v>
      </c>
      <c r="J515" s="804" t="e">
        <f t="shared" si="64"/>
        <v>#DIV/0!</v>
      </c>
      <c r="K515" s="805"/>
      <c r="L515" s="804">
        <f t="shared" si="65"/>
        <v>0</v>
      </c>
      <c r="M515" s="798"/>
      <c r="N515" s="806"/>
      <c r="O515" s="801"/>
      <c r="P515" s="801"/>
      <c r="Q515" s="800"/>
      <c r="R515" s="798"/>
      <c r="S515" s="793" t="e">
        <f>VLOOKUP(B515,Table1[],21,FALSE)</f>
        <v>#N/A</v>
      </c>
      <c r="T515" s="793">
        <f t="shared" si="66"/>
        <v>1</v>
      </c>
      <c r="U515" s="793">
        <f t="shared" si="67"/>
        <v>1900</v>
      </c>
      <c r="V515" s="793">
        <f t="shared" si="68"/>
        <v>7</v>
      </c>
      <c r="W515" s="802">
        <f>HLOOKUP(T515,'Feeder Count'!$B$1:$M$74,74,FALSE)</f>
        <v>48925</v>
      </c>
      <c r="X515" s="802" t="e">
        <f>VLOOKUP(ALL!B515,'Feeder Count'!$A$3:$M$73,(ALL!T515+1),FALSE)</f>
        <v>#N/A</v>
      </c>
      <c r="Y515" s="793" t="e">
        <f t="shared" si="69"/>
        <v>#N/A</v>
      </c>
      <c r="Z515" s="793" t="e">
        <f t="shared" si="70"/>
        <v>#N/A</v>
      </c>
      <c r="AA515" s="803">
        <f t="shared" si="71"/>
        <v>0</v>
      </c>
      <c r="AB515" s="803">
        <f t="shared" si="72"/>
        <v>0</v>
      </c>
    </row>
    <row r="516" spans="1:28" ht="15.75" x14ac:dyDescent="0.25">
      <c r="A516" s="800"/>
      <c r="B516" s="800"/>
      <c r="C516" s="795"/>
      <c r="D516" s="795" t="s">
        <v>94</v>
      </c>
      <c r="E516" s="799"/>
      <c r="F516" s="799"/>
      <c r="G516" s="799">
        <f t="shared" si="61"/>
        <v>0</v>
      </c>
      <c r="H516" s="800">
        <f t="shared" si="62"/>
        <v>0</v>
      </c>
      <c r="I516" s="800">
        <f t="shared" si="63"/>
        <v>0</v>
      </c>
      <c r="J516" s="804" t="e">
        <f t="shared" si="64"/>
        <v>#DIV/0!</v>
      </c>
      <c r="K516" s="805"/>
      <c r="L516" s="804">
        <f t="shared" si="65"/>
        <v>0</v>
      </c>
      <c r="M516" s="798"/>
      <c r="N516" s="806"/>
      <c r="O516" s="801"/>
      <c r="P516" s="801"/>
      <c r="Q516" s="800"/>
      <c r="R516" s="798"/>
      <c r="S516" s="793" t="e">
        <f>VLOOKUP(B516,Table1[],21,FALSE)</f>
        <v>#N/A</v>
      </c>
      <c r="T516" s="793">
        <f t="shared" si="66"/>
        <v>1</v>
      </c>
      <c r="U516" s="793">
        <f t="shared" si="67"/>
        <v>1900</v>
      </c>
      <c r="V516" s="793">
        <f t="shared" si="68"/>
        <v>7</v>
      </c>
      <c r="W516" s="802">
        <f>HLOOKUP(T516,'Feeder Count'!$B$1:$M$74,74,FALSE)</f>
        <v>48925</v>
      </c>
      <c r="X516" s="802" t="e">
        <f>VLOOKUP(ALL!B516,'Feeder Count'!$A$3:$M$73,(ALL!T516+1),FALSE)</f>
        <v>#N/A</v>
      </c>
      <c r="Y516" s="793" t="e">
        <f t="shared" si="69"/>
        <v>#N/A</v>
      </c>
      <c r="Z516" s="793" t="e">
        <f t="shared" si="70"/>
        <v>#N/A</v>
      </c>
      <c r="AA516" s="803">
        <f t="shared" si="71"/>
        <v>0</v>
      </c>
      <c r="AB516" s="803">
        <f t="shared" si="72"/>
        <v>0</v>
      </c>
    </row>
    <row r="517" spans="1:28" ht="15.75" x14ac:dyDescent="0.25">
      <c r="A517" s="800"/>
      <c r="B517" s="800"/>
      <c r="C517" s="795"/>
      <c r="D517" s="795" t="s">
        <v>94</v>
      </c>
      <c r="E517" s="799"/>
      <c r="F517" s="799"/>
      <c r="G517" s="799">
        <f t="shared" si="61"/>
        <v>0</v>
      </c>
      <c r="H517" s="800">
        <f t="shared" si="62"/>
        <v>0</v>
      </c>
      <c r="I517" s="800">
        <f t="shared" si="63"/>
        <v>0</v>
      </c>
      <c r="J517" s="804" t="e">
        <f t="shared" si="64"/>
        <v>#DIV/0!</v>
      </c>
      <c r="K517" s="805"/>
      <c r="L517" s="804">
        <f t="shared" si="65"/>
        <v>0</v>
      </c>
      <c r="M517" s="798"/>
      <c r="N517" s="806"/>
      <c r="O517" s="801"/>
      <c r="P517" s="801"/>
      <c r="Q517" s="800"/>
      <c r="R517" s="798"/>
      <c r="S517" s="793" t="e">
        <f>VLOOKUP(B517,Table1[],21,FALSE)</f>
        <v>#N/A</v>
      </c>
      <c r="T517" s="793">
        <f t="shared" si="66"/>
        <v>1</v>
      </c>
      <c r="U517" s="793">
        <f t="shared" si="67"/>
        <v>1900</v>
      </c>
      <c r="V517" s="793">
        <f t="shared" si="68"/>
        <v>7</v>
      </c>
      <c r="W517" s="802">
        <f>HLOOKUP(T517,'Feeder Count'!$B$1:$M$74,74,FALSE)</f>
        <v>48925</v>
      </c>
      <c r="X517" s="802" t="e">
        <f>VLOOKUP(ALL!B517,'Feeder Count'!$A$3:$M$73,(ALL!T517+1),FALSE)</f>
        <v>#N/A</v>
      </c>
      <c r="Y517" s="793" t="e">
        <f t="shared" si="69"/>
        <v>#N/A</v>
      </c>
      <c r="Z517" s="793" t="e">
        <f t="shared" si="70"/>
        <v>#N/A</v>
      </c>
      <c r="AA517" s="803">
        <f t="shared" si="71"/>
        <v>0</v>
      </c>
      <c r="AB517" s="803">
        <f t="shared" si="72"/>
        <v>0</v>
      </c>
    </row>
    <row r="518" spans="1:28" ht="15.75" x14ac:dyDescent="0.25">
      <c r="A518" s="800"/>
      <c r="B518" s="800"/>
      <c r="C518" s="795"/>
      <c r="D518" s="795" t="s">
        <v>94</v>
      </c>
      <c r="E518" s="799"/>
      <c r="F518" s="799"/>
      <c r="G518" s="799">
        <f t="shared" si="61"/>
        <v>0</v>
      </c>
      <c r="H518" s="800">
        <f t="shared" si="62"/>
        <v>0</v>
      </c>
      <c r="I518" s="800">
        <f t="shared" si="63"/>
        <v>0</v>
      </c>
      <c r="J518" s="804" t="e">
        <f t="shared" si="64"/>
        <v>#DIV/0!</v>
      </c>
      <c r="K518" s="805"/>
      <c r="L518" s="804">
        <f t="shared" si="65"/>
        <v>0</v>
      </c>
      <c r="M518" s="798"/>
      <c r="N518" s="806"/>
      <c r="O518" s="801"/>
      <c r="P518" s="801"/>
      <c r="Q518" s="800"/>
      <c r="R518" s="798"/>
      <c r="S518" s="793" t="e">
        <f>VLOOKUP(B518,Table1[],21,FALSE)</f>
        <v>#N/A</v>
      </c>
      <c r="T518" s="793">
        <f t="shared" si="66"/>
        <v>1</v>
      </c>
      <c r="U518" s="793">
        <f t="shared" si="67"/>
        <v>1900</v>
      </c>
      <c r="V518" s="793">
        <f t="shared" si="68"/>
        <v>7</v>
      </c>
      <c r="W518" s="802">
        <f>HLOOKUP(T518,'Feeder Count'!$B$1:$M$74,74,FALSE)</f>
        <v>48925</v>
      </c>
      <c r="X518" s="802" t="e">
        <f>VLOOKUP(ALL!B518,'Feeder Count'!$A$3:$M$73,(ALL!T518+1),FALSE)</f>
        <v>#N/A</v>
      </c>
      <c r="Y518" s="793" t="e">
        <f t="shared" si="69"/>
        <v>#N/A</v>
      </c>
      <c r="Z518" s="793" t="e">
        <f t="shared" si="70"/>
        <v>#N/A</v>
      </c>
      <c r="AA518" s="803">
        <f t="shared" si="71"/>
        <v>0</v>
      </c>
      <c r="AB518" s="803">
        <f t="shared" si="72"/>
        <v>0</v>
      </c>
    </row>
    <row r="519" spans="1:28" ht="15.75" x14ac:dyDescent="0.25">
      <c r="A519" s="800"/>
      <c r="B519" s="800"/>
      <c r="C519" s="795"/>
      <c r="D519" s="795" t="s">
        <v>94</v>
      </c>
      <c r="E519" s="799"/>
      <c r="F519" s="799"/>
      <c r="G519" s="799">
        <f t="shared" si="61"/>
        <v>0</v>
      </c>
      <c r="H519" s="800">
        <f t="shared" si="62"/>
        <v>0</v>
      </c>
      <c r="I519" s="800">
        <f t="shared" si="63"/>
        <v>0</v>
      </c>
      <c r="J519" s="804" t="e">
        <f t="shared" si="64"/>
        <v>#DIV/0!</v>
      </c>
      <c r="K519" s="805"/>
      <c r="L519" s="804">
        <f t="shared" si="65"/>
        <v>0</v>
      </c>
      <c r="M519" s="798"/>
      <c r="N519" s="806"/>
      <c r="O519" s="801"/>
      <c r="P519" s="801"/>
      <c r="Q519" s="800"/>
      <c r="R519" s="798"/>
      <c r="S519" s="793" t="e">
        <f>VLOOKUP(B519,Table1[],21,FALSE)</f>
        <v>#N/A</v>
      </c>
      <c r="T519" s="793">
        <f t="shared" si="66"/>
        <v>1</v>
      </c>
      <c r="U519" s="793">
        <f t="shared" si="67"/>
        <v>1900</v>
      </c>
      <c r="V519" s="793">
        <f t="shared" si="68"/>
        <v>7</v>
      </c>
      <c r="W519" s="802">
        <f>HLOOKUP(T519,'Feeder Count'!$B$1:$M$74,74,FALSE)</f>
        <v>48925</v>
      </c>
      <c r="X519" s="802" t="e">
        <f>VLOOKUP(ALL!B519,'Feeder Count'!$A$3:$M$73,(ALL!T519+1),FALSE)</f>
        <v>#N/A</v>
      </c>
      <c r="Y519" s="793" t="e">
        <f t="shared" si="69"/>
        <v>#N/A</v>
      </c>
      <c r="Z519" s="793" t="e">
        <f t="shared" si="70"/>
        <v>#N/A</v>
      </c>
      <c r="AA519" s="803">
        <f t="shared" si="71"/>
        <v>0</v>
      </c>
      <c r="AB519" s="803">
        <f t="shared" si="72"/>
        <v>0</v>
      </c>
    </row>
    <row r="520" spans="1:28" ht="15.75" x14ac:dyDescent="0.25">
      <c r="A520" s="800"/>
      <c r="B520" s="800"/>
      <c r="C520" s="795"/>
      <c r="D520" s="795" t="s">
        <v>94</v>
      </c>
      <c r="E520" s="799"/>
      <c r="F520" s="799"/>
      <c r="G520" s="799">
        <f t="shared" si="61"/>
        <v>0</v>
      </c>
      <c r="H520" s="800">
        <f t="shared" si="62"/>
        <v>0</v>
      </c>
      <c r="I520" s="800">
        <f t="shared" si="63"/>
        <v>0</v>
      </c>
      <c r="J520" s="804" t="e">
        <f t="shared" si="64"/>
        <v>#DIV/0!</v>
      </c>
      <c r="K520" s="805"/>
      <c r="L520" s="804">
        <f t="shared" si="65"/>
        <v>0</v>
      </c>
      <c r="M520" s="798"/>
      <c r="N520" s="806"/>
      <c r="O520" s="801"/>
      <c r="P520" s="801"/>
      <c r="Q520" s="800"/>
      <c r="R520" s="798"/>
      <c r="S520" s="793" t="e">
        <f>VLOOKUP(B520,Table1[],21,FALSE)</f>
        <v>#N/A</v>
      </c>
      <c r="T520" s="793">
        <f t="shared" si="66"/>
        <v>1</v>
      </c>
      <c r="U520" s="793">
        <f t="shared" si="67"/>
        <v>1900</v>
      </c>
      <c r="V520" s="793">
        <f t="shared" si="68"/>
        <v>7</v>
      </c>
      <c r="W520" s="802">
        <f>HLOOKUP(T520,'Feeder Count'!$B$1:$M$74,74,FALSE)</f>
        <v>48925</v>
      </c>
      <c r="X520" s="802" t="e">
        <f>VLOOKUP(ALL!B520,'Feeder Count'!$A$3:$M$73,(ALL!T520+1),FALSE)</f>
        <v>#N/A</v>
      </c>
      <c r="Y520" s="793" t="e">
        <f t="shared" si="69"/>
        <v>#N/A</v>
      </c>
      <c r="Z520" s="793" t="e">
        <f t="shared" si="70"/>
        <v>#N/A</v>
      </c>
      <c r="AA520" s="803">
        <f t="shared" si="71"/>
        <v>0</v>
      </c>
      <c r="AB520" s="803">
        <f t="shared" si="72"/>
        <v>0</v>
      </c>
    </row>
    <row r="521" spans="1:28" ht="15.75" x14ac:dyDescent="0.25">
      <c r="A521" s="800"/>
      <c r="B521" s="800"/>
      <c r="C521" s="795"/>
      <c r="D521" s="795" t="s">
        <v>94</v>
      </c>
      <c r="E521" s="799"/>
      <c r="F521" s="799"/>
      <c r="G521" s="799">
        <f t="shared" si="61"/>
        <v>0</v>
      </c>
      <c r="H521" s="800">
        <f t="shared" si="62"/>
        <v>0</v>
      </c>
      <c r="I521" s="800">
        <f t="shared" si="63"/>
        <v>0</v>
      </c>
      <c r="J521" s="804" t="e">
        <f t="shared" si="64"/>
        <v>#DIV/0!</v>
      </c>
      <c r="K521" s="805"/>
      <c r="L521" s="804">
        <f t="shared" si="65"/>
        <v>0</v>
      </c>
      <c r="M521" s="798"/>
      <c r="N521" s="806"/>
      <c r="O521" s="801"/>
      <c r="P521" s="801"/>
      <c r="Q521" s="800"/>
      <c r="R521" s="798"/>
      <c r="S521" s="793" t="e">
        <f>VLOOKUP(B521,Table1[],21,FALSE)</f>
        <v>#N/A</v>
      </c>
      <c r="T521" s="793">
        <f t="shared" si="66"/>
        <v>1</v>
      </c>
      <c r="U521" s="793">
        <f t="shared" si="67"/>
        <v>1900</v>
      </c>
      <c r="V521" s="793">
        <f t="shared" si="68"/>
        <v>7</v>
      </c>
      <c r="W521" s="802">
        <f>HLOOKUP(T521,'Feeder Count'!$B$1:$M$74,74,FALSE)</f>
        <v>48925</v>
      </c>
      <c r="X521" s="802" t="e">
        <f>VLOOKUP(ALL!B521,'Feeder Count'!$A$3:$M$73,(ALL!T521+1),FALSE)</f>
        <v>#N/A</v>
      </c>
      <c r="Y521" s="793" t="e">
        <f t="shared" si="69"/>
        <v>#N/A</v>
      </c>
      <c r="Z521" s="793" t="e">
        <f t="shared" si="70"/>
        <v>#N/A</v>
      </c>
      <c r="AA521" s="803">
        <f t="shared" si="71"/>
        <v>0</v>
      </c>
      <c r="AB521" s="803">
        <f t="shared" si="72"/>
        <v>0</v>
      </c>
    </row>
    <row r="522" spans="1:28" ht="15.75" x14ac:dyDescent="0.25">
      <c r="A522" s="800"/>
      <c r="B522" s="800"/>
      <c r="C522" s="795"/>
      <c r="D522" s="795" t="s">
        <v>94</v>
      </c>
      <c r="E522" s="799"/>
      <c r="F522" s="799"/>
      <c r="G522" s="799">
        <f t="shared" si="61"/>
        <v>0</v>
      </c>
      <c r="H522" s="800">
        <f t="shared" si="62"/>
        <v>0</v>
      </c>
      <c r="I522" s="800">
        <f t="shared" si="63"/>
        <v>0</v>
      </c>
      <c r="J522" s="804" t="e">
        <f t="shared" si="64"/>
        <v>#DIV/0!</v>
      </c>
      <c r="K522" s="805"/>
      <c r="L522" s="804">
        <f t="shared" si="65"/>
        <v>0</v>
      </c>
      <c r="M522" s="798"/>
      <c r="N522" s="806"/>
      <c r="O522" s="801"/>
      <c r="P522" s="801"/>
      <c r="Q522" s="800"/>
      <c r="R522" s="798"/>
      <c r="S522" s="793" t="e">
        <f>VLOOKUP(B522,Table1[],21,FALSE)</f>
        <v>#N/A</v>
      </c>
      <c r="T522" s="793">
        <f t="shared" si="66"/>
        <v>1</v>
      </c>
      <c r="U522" s="793">
        <f t="shared" si="67"/>
        <v>1900</v>
      </c>
      <c r="V522" s="793">
        <f t="shared" si="68"/>
        <v>7</v>
      </c>
      <c r="W522" s="802">
        <f>HLOOKUP(T522,'Feeder Count'!$B$1:$M$74,74,FALSE)</f>
        <v>48925</v>
      </c>
      <c r="X522" s="802" t="e">
        <f>VLOOKUP(ALL!B522,'Feeder Count'!$A$3:$M$73,(ALL!T522+1),FALSE)</f>
        <v>#N/A</v>
      </c>
      <c r="Y522" s="793" t="e">
        <f t="shared" si="69"/>
        <v>#N/A</v>
      </c>
      <c r="Z522" s="793" t="e">
        <f t="shared" si="70"/>
        <v>#N/A</v>
      </c>
      <c r="AA522" s="803">
        <f t="shared" si="71"/>
        <v>0</v>
      </c>
      <c r="AB522" s="803">
        <f t="shared" si="72"/>
        <v>0</v>
      </c>
    </row>
    <row r="523" spans="1:28" ht="15.75" x14ac:dyDescent="0.25">
      <c r="A523" s="800"/>
      <c r="B523" s="800"/>
      <c r="C523" s="795"/>
      <c r="D523" s="795" t="s">
        <v>94</v>
      </c>
      <c r="E523" s="799"/>
      <c r="F523" s="799"/>
      <c r="G523" s="799">
        <f t="shared" si="61"/>
        <v>0</v>
      </c>
      <c r="H523" s="800">
        <f t="shared" si="62"/>
        <v>0</v>
      </c>
      <c r="I523" s="800">
        <f t="shared" si="63"/>
        <v>0</v>
      </c>
      <c r="J523" s="804" t="e">
        <f t="shared" si="64"/>
        <v>#DIV/0!</v>
      </c>
      <c r="K523" s="805"/>
      <c r="L523" s="804">
        <f t="shared" si="65"/>
        <v>0</v>
      </c>
      <c r="M523" s="798"/>
      <c r="N523" s="806"/>
      <c r="O523" s="801"/>
      <c r="P523" s="801"/>
      <c r="Q523" s="800"/>
      <c r="R523" s="798"/>
      <c r="S523" s="793" t="e">
        <f>VLOOKUP(B523,Table1[],21,FALSE)</f>
        <v>#N/A</v>
      </c>
      <c r="T523" s="793">
        <f t="shared" si="66"/>
        <v>1</v>
      </c>
      <c r="U523" s="793">
        <f t="shared" si="67"/>
        <v>1900</v>
      </c>
      <c r="V523" s="793">
        <f t="shared" si="68"/>
        <v>7</v>
      </c>
      <c r="W523" s="802">
        <f>HLOOKUP(T523,'Feeder Count'!$B$1:$M$74,74,FALSE)</f>
        <v>48925</v>
      </c>
      <c r="X523" s="802" t="e">
        <f>VLOOKUP(ALL!B523,'Feeder Count'!$A$3:$M$73,(ALL!T523+1),FALSE)</f>
        <v>#N/A</v>
      </c>
      <c r="Y523" s="793" t="e">
        <f t="shared" si="69"/>
        <v>#N/A</v>
      </c>
      <c r="Z523" s="793" t="e">
        <f t="shared" si="70"/>
        <v>#N/A</v>
      </c>
      <c r="AA523" s="803">
        <f t="shared" si="71"/>
        <v>0</v>
      </c>
      <c r="AB523" s="803">
        <f t="shared" si="72"/>
        <v>0</v>
      </c>
    </row>
    <row r="524" spans="1:28" ht="15.75" x14ac:dyDescent="0.25">
      <c r="A524" s="800"/>
      <c r="B524" s="800"/>
      <c r="C524" s="795"/>
      <c r="D524" s="795" t="s">
        <v>94</v>
      </c>
      <c r="E524" s="799"/>
      <c r="F524" s="799"/>
      <c r="G524" s="799">
        <f t="shared" ref="G524:G587" si="73">F524-E524</f>
        <v>0</v>
      </c>
      <c r="H524" s="800">
        <f t="shared" ref="H524:H587" si="74">HOUR(G524)</f>
        <v>0</v>
      </c>
      <c r="I524" s="800">
        <f t="shared" ref="I524:I587" si="75">MINUTE(G524)</f>
        <v>0</v>
      </c>
      <c r="J524" s="804" t="e">
        <f t="shared" ref="J524:J587" si="76">L524/K524</f>
        <v>#DIV/0!</v>
      </c>
      <c r="K524" s="805"/>
      <c r="L524" s="804">
        <f t="shared" ref="L524:L587" si="77">((60*H524)+I524)*K524</f>
        <v>0</v>
      </c>
      <c r="M524" s="798"/>
      <c r="N524" s="806"/>
      <c r="O524" s="801"/>
      <c r="P524" s="801"/>
      <c r="Q524" s="800"/>
      <c r="R524" s="798"/>
      <c r="S524" s="793" t="e">
        <f>VLOOKUP(B524,Table1[],21,FALSE)</f>
        <v>#N/A</v>
      </c>
      <c r="T524" s="793">
        <f t="shared" ref="T524:T587" si="78">MONTH(C524)</f>
        <v>1</v>
      </c>
      <c r="U524" s="793">
        <f t="shared" ref="U524:U587" si="79">YEAR(C524)</f>
        <v>1900</v>
      </c>
      <c r="V524" s="793">
        <f t="shared" ref="V524:V587" si="80">WEEKDAY(C524)</f>
        <v>7</v>
      </c>
      <c r="W524" s="802">
        <f>HLOOKUP(T524,'Feeder Count'!$B$1:$M$74,74,FALSE)</f>
        <v>48925</v>
      </c>
      <c r="X524" s="802" t="e">
        <f>VLOOKUP(ALL!B524,'Feeder Count'!$A$3:$M$73,(ALL!T524+1),FALSE)</f>
        <v>#N/A</v>
      </c>
      <c r="Y524" s="793" t="e">
        <f t="shared" ref="Y524:Y587" si="81">K524/X524</f>
        <v>#N/A</v>
      </c>
      <c r="Z524" s="793" t="e">
        <f t="shared" ref="Z524:Z587" si="82">L524/X524</f>
        <v>#N/A</v>
      </c>
      <c r="AA524" s="803">
        <f t="shared" ref="AA524:AA587" si="83">K524/W524</f>
        <v>0</v>
      </c>
      <c r="AB524" s="803">
        <f t="shared" ref="AB524:AB587" si="84">L524/W524</f>
        <v>0</v>
      </c>
    </row>
    <row r="525" spans="1:28" ht="15.75" x14ac:dyDescent="0.25">
      <c r="A525" s="800"/>
      <c r="B525" s="800"/>
      <c r="C525" s="795"/>
      <c r="D525" s="795" t="s">
        <v>94</v>
      </c>
      <c r="E525" s="799"/>
      <c r="F525" s="799"/>
      <c r="G525" s="799">
        <f t="shared" si="73"/>
        <v>0</v>
      </c>
      <c r="H525" s="800">
        <f t="shared" si="74"/>
        <v>0</v>
      </c>
      <c r="I525" s="800">
        <f t="shared" si="75"/>
        <v>0</v>
      </c>
      <c r="J525" s="804" t="e">
        <f t="shared" si="76"/>
        <v>#DIV/0!</v>
      </c>
      <c r="K525" s="805"/>
      <c r="L525" s="804">
        <f t="shared" si="77"/>
        <v>0</v>
      </c>
      <c r="M525" s="798"/>
      <c r="N525" s="806"/>
      <c r="O525" s="801"/>
      <c r="P525" s="801"/>
      <c r="Q525" s="800"/>
      <c r="R525" s="798"/>
      <c r="S525" s="793" t="e">
        <f>VLOOKUP(B525,Table1[],21,FALSE)</f>
        <v>#N/A</v>
      </c>
      <c r="T525" s="793">
        <f t="shared" si="78"/>
        <v>1</v>
      </c>
      <c r="U525" s="793">
        <f t="shared" si="79"/>
        <v>1900</v>
      </c>
      <c r="V525" s="793">
        <f t="shared" si="80"/>
        <v>7</v>
      </c>
      <c r="W525" s="802">
        <f>HLOOKUP(T525,'Feeder Count'!$B$1:$M$74,74,FALSE)</f>
        <v>48925</v>
      </c>
      <c r="X525" s="802" t="e">
        <f>VLOOKUP(ALL!B525,'Feeder Count'!$A$3:$M$73,(ALL!T525+1),FALSE)</f>
        <v>#N/A</v>
      </c>
      <c r="Y525" s="793" t="e">
        <f t="shared" si="81"/>
        <v>#N/A</v>
      </c>
      <c r="Z525" s="793" t="e">
        <f t="shared" si="82"/>
        <v>#N/A</v>
      </c>
      <c r="AA525" s="803">
        <f t="shared" si="83"/>
        <v>0</v>
      </c>
      <c r="AB525" s="803">
        <f t="shared" si="84"/>
        <v>0</v>
      </c>
    </row>
    <row r="526" spans="1:28" ht="15.75" x14ac:dyDescent="0.25">
      <c r="A526" s="800"/>
      <c r="B526" s="800"/>
      <c r="C526" s="795"/>
      <c r="D526" s="795" t="s">
        <v>94</v>
      </c>
      <c r="E526" s="799"/>
      <c r="F526" s="799"/>
      <c r="G526" s="799">
        <f t="shared" si="73"/>
        <v>0</v>
      </c>
      <c r="H526" s="800">
        <f t="shared" si="74"/>
        <v>0</v>
      </c>
      <c r="I526" s="800">
        <f t="shared" si="75"/>
        <v>0</v>
      </c>
      <c r="J526" s="804" t="e">
        <f t="shared" si="76"/>
        <v>#DIV/0!</v>
      </c>
      <c r="K526" s="805"/>
      <c r="L526" s="804">
        <f t="shared" si="77"/>
        <v>0</v>
      </c>
      <c r="M526" s="798"/>
      <c r="N526" s="806"/>
      <c r="O526" s="801"/>
      <c r="P526" s="801"/>
      <c r="Q526" s="800"/>
      <c r="R526" s="798"/>
      <c r="S526" s="793" t="e">
        <f>VLOOKUP(B526,Table1[],21,FALSE)</f>
        <v>#N/A</v>
      </c>
      <c r="T526" s="793">
        <f t="shared" si="78"/>
        <v>1</v>
      </c>
      <c r="U526" s="793">
        <f t="shared" si="79"/>
        <v>1900</v>
      </c>
      <c r="V526" s="793">
        <f t="shared" si="80"/>
        <v>7</v>
      </c>
      <c r="W526" s="802">
        <f>HLOOKUP(T526,'Feeder Count'!$B$1:$M$74,74,FALSE)</f>
        <v>48925</v>
      </c>
      <c r="X526" s="802" t="e">
        <f>VLOOKUP(ALL!B526,'Feeder Count'!$A$3:$M$73,(ALL!T526+1),FALSE)</f>
        <v>#N/A</v>
      </c>
      <c r="Y526" s="793" t="e">
        <f t="shared" si="81"/>
        <v>#N/A</v>
      </c>
      <c r="Z526" s="793" t="e">
        <f t="shared" si="82"/>
        <v>#N/A</v>
      </c>
      <c r="AA526" s="803">
        <f t="shared" si="83"/>
        <v>0</v>
      </c>
      <c r="AB526" s="803">
        <f t="shared" si="84"/>
        <v>0</v>
      </c>
    </row>
    <row r="527" spans="1:28" ht="15.75" x14ac:dyDescent="0.25">
      <c r="A527" s="800"/>
      <c r="B527" s="800"/>
      <c r="C527" s="795"/>
      <c r="D527" s="795" t="s">
        <v>94</v>
      </c>
      <c r="E527" s="799"/>
      <c r="F527" s="799"/>
      <c r="G527" s="799">
        <f t="shared" si="73"/>
        <v>0</v>
      </c>
      <c r="H527" s="800">
        <f t="shared" si="74"/>
        <v>0</v>
      </c>
      <c r="I527" s="800">
        <f t="shared" si="75"/>
        <v>0</v>
      </c>
      <c r="J527" s="804" t="e">
        <f t="shared" si="76"/>
        <v>#DIV/0!</v>
      </c>
      <c r="K527" s="805"/>
      <c r="L527" s="804">
        <f t="shared" si="77"/>
        <v>0</v>
      </c>
      <c r="M527" s="798"/>
      <c r="N527" s="806"/>
      <c r="O527" s="801"/>
      <c r="P527" s="801"/>
      <c r="Q527" s="800"/>
      <c r="R527" s="798"/>
      <c r="S527" s="793" t="e">
        <f>VLOOKUP(B527,Table1[],21,FALSE)</f>
        <v>#N/A</v>
      </c>
      <c r="T527" s="793">
        <f t="shared" si="78"/>
        <v>1</v>
      </c>
      <c r="U527" s="793">
        <f t="shared" si="79"/>
        <v>1900</v>
      </c>
      <c r="V527" s="793">
        <f t="shared" si="80"/>
        <v>7</v>
      </c>
      <c r="W527" s="802">
        <f>HLOOKUP(T527,'Feeder Count'!$B$1:$M$74,74,FALSE)</f>
        <v>48925</v>
      </c>
      <c r="X527" s="802" t="e">
        <f>VLOOKUP(ALL!B527,'Feeder Count'!$A$3:$M$73,(ALL!T527+1),FALSE)</f>
        <v>#N/A</v>
      </c>
      <c r="Y527" s="793" t="e">
        <f t="shared" si="81"/>
        <v>#N/A</v>
      </c>
      <c r="Z527" s="793" t="e">
        <f t="shared" si="82"/>
        <v>#N/A</v>
      </c>
      <c r="AA527" s="803">
        <f t="shared" si="83"/>
        <v>0</v>
      </c>
      <c r="AB527" s="803">
        <f t="shared" si="84"/>
        <v>0</v>
      </c>
    </row>
    <row r="528" spans="1:28" ht="15.75" x14ac:dyDescent="0.25">
      <c r="A528" s="800"/>
      <c r="B528" s="800"/>
      <c r="C528" s="795"/>
      <c r="D528" s="795" t="s">
        <v>94</v>
      </c>
      <c r="E528" s="799"/>
      <c r="F528" s="799"/>
      <c r="G528" s="799">
        <f t="shared" si="73"/>
        <v>0</v>
      </c>
      <c r="H528" s="800">
        <f t="shared" si="74"/>
        <v>0</v>
      </c>
      <c r="I528" s="800">
        <f t="shared" si="75"/>
        <v>0</v>
      </c>
      <c r="J528" s="804" t="e">
        <f t="shared" si="76"/>
        <v>#DIV/0!</v>
      </c>
      <c r="K528" s="805"/>
      <c r="L528" s="804">
        <f t="shared" si="77"/>
        <v>0</v>
      </c>
      <c r="M528" s="798"/>
      <c r="N528" s="806"/>
      <c r="O528" s="801"/>
      <c r="P528" s="801"/>
      <c r="Q528" s="800"/>
      <c r="R528" s="798"/>
      <c r="S528" s="793" t="e">
        <f>VLOOKUP(B528,Table1[],21,FALSE)</f>
        <v>#N/A</v>
      </c>
      <c r="T528" s="793">
        <f t="shared" si="78"/>
        <v>1</v>
      </c>
      <c r="U528" s="793">
        <f t="shared" si="79"/>
        <v>1900</v>
      </c>
      <c r="V528" s="793">
        <f t="shared" si="80"/>
        <v>7</v>
      </c>
      <c r="W528" s="802">
        <f>HLOOKUP(T528,'Feeder Count'!$B$1:$M$74,74,FALSE)</f>
        <v>48925</v>
      </c>
      <c r="X528" s="802" t="e">
        <f>VLOOKUP(ALL!B528,'Feeder Count'!$A$3:$M$73,(ALL!T528+1),FALSE)</f>
        <v>#N/A</v>
      </c>
      <c r="Y528" s="793" t="e">
        <f t="shared" si="81"/>
        <v>#N/A</v>
      </c>
      <c r="Z528" s="793" t="e">
        <f t="shared" si="82"/>
        <v>#N/A</v>
      </c>
      <c r="AA528" s="803">
        <f t="shared" si="83"/>
        <v>0</v>
      </c>
      <c r="AB528" s="803">
        <f t="shared" si="84"/>
        <v>0</v>
      </c>
    </row>
    <row r="529" spans="1:28" ht="15.75" x14ac:dyDescent="0.25">
      <c r="A529" s="800"/>
      <c r="B529" s="800"/>
      <c r="C529" s="795"/>
      <c r="D529" s="795" t="s">
        <v>94</v>
      </c>
      <c r="E529" s="799"/>
      <c r="F529" s="799"/>
      <c r="G529" s="799">
        <f t="shared" si="73"/>
        <v>0</v>
      </c>
      <c r="H529" s="800">
        <f t="shared" si="74"/>
        <v>0</v>
      </c>
      <c r="I529" s="800">
        <f t="shared" si="75"/>
        <v>0</v>
      </c>
      <c r="J529" s="804" t="e">
        <f t="shared" si="76"/>
        <v>#DIV/0!</v>
      </c>
      <c r="K529" s="805"/>
      <c r="L529" s="804">
        <f t="shared" si="77"/>
        <v>0</v>
      </c>
      <c r="M529" s="798"/>
      <c r="N529" s="806"/>
      <c r="O529" s="801"/>
      <c r="P529" s="801"/>
      <c r="Q529" s="800"/>
      <c r="R529" s="798"/>
      <c r="S529" s="793" t="e">
        <f>VLOOKUP(B529,Table1[],21,FALSE)</f>
        <v>#N/A</v>
      </c>
      <c r="T529" s="793">
        <f t="shared" si="78"/>
        <v>1</v>
      </c>
      <c r="U529" s="793">
        <f t="shared" si="79"/>
        <v>1900</v>
      </c>
      <c r="V529" s="793">
        <f t="shared" si="80"/>
        <v>7</v>
      </c>
      <c r="W529" s="802">
        <f>HLOOKUP(T529,'Feeder Count'!$B$1:$M$74,74,FALSE)</f>
        <v>48925</v>
      </c>
      <c r="X529" s="802" t="e">
        <f>VLOOKUP(ALL!B529,'Feeder Count'!$A$3:$M$73,(ALL!T529+1),FALSE)</f>
        <v>#N/A</v>
      </c>
      <c r="Y529" s="793" t="e">
        <f t="shared" si="81"/>
        <v>#N/A</v>
      </c>
      <c r="Z529" s="793" t="e">
        <f t="shared" si="82"/>
        <v>#N/A</v>
      </c>
      <c r="AA529" s="803">
        <f t="shared" si="83"/>
        <v>0</v>
      </c>
      <c r="AB529" s="803">
        <f t="shared" si="84"/>
        <v>0</v>
      </c>
    </row>
    <row r="530" spans="1:28" ht="15.75" x14ac:dyDescent="0.25">
      <c r="A530" s="800"/>
      <c r="B530" s="800"/>
      <c r="C530" s="795"/>
      <c r="D530" s="795" t="s">
        <v>94</v>
      </c>
      <c r="E530" s="799"/>
      <c r="F530" s="799"/>
      <c r="G530" s="799">
        <f t="shared" si="73"/>
        <v>0</v>
      </c>
      <c r="H530" s="800">
        <f t="shared" si="74"/>
        <v>0</v>
      </c>
      <c r="I530" s="800">
        <f t="shared" si="75"/>
        <v>0</v>
      </c>
      <c r="J530" s="804" t="e">
        <f t="shared" si="76"/>
        <v>#DIV/0!</v>
      </c>
      <c r="K530" s="805"/>
      <c r="L530" s="804">
        <f t="shared" si="77"/>
        <v>0</v>
      </c>
      <c r="M530" s="798"/>
      <c r="N530" s="806"/>
      <c r="O530" s="801"/>
      <c r="P530" s="801"/>
      <c r="Q530" s="800"/>
      <c r="R530" s="798"/>
      <c r="S530" s="793" t="e">
        <f>VLOOKUP(B530,Table1[],21,FALSE)</f>
        <v>#N/A</v>
      </c>
      <c r="T530" s="793">
        <f t="shared" si="78"/>
        <v>1</v>
      </c>
      <c r="U530" s="793">
        <f t="shared" si="79"/>
        <v>1900</v>
      </c>
      <c r="V530" s="793">
        <f t="shared" si="80"/>
        <v>7</v>
      </c>
      <c r="W530" s="802">
        <f>HLOOKUP(T530,'Feeder Count'!$B$1:$M$74,74,FALSE)</f>
        <v>48925</v>
      </c>
      <c r="X530" s="802" t="e">
        <f>VLOOKUP(ALL!B530,'Feeder Count'!$A$3:$M$73,(ALL!T530+1),FALSE)</f>
        <v>#N/A</v>
      </c>
      <c r="Y530" s="793" t="e">
        <f t="shared" si="81"/>
        <v>#N/A</v>
      </c>
      <c r="Z530" s="793" t="e">
        <f t="shared" si="82"/>
        <v>#N/A</v>
      </c>
      <c r="AA530" s="803">
        <f t="shared" si="83"/>
        <v>0</v>
      </c>
      <c r="AB530" s="803">
        <f t="shared" si="84"/>
        <v>0</v>
      </c>
    </row>
    <row r="531" spans="1:28" ht="15.75" x14ac:dyDescent="0.25">
      <c r="A531" s="800"/>
      <c r="B531" s="800"/>
      <c r="C531" s="795"/>
      <c r="D531" s="795" t="s">
        <v>94</v>
      </c>
      <c r="E531" s="799"/>
      <c r="F531" s="799"/>
      <c r="G531" s="799">
        <f t="shared" si="73"/>
        <v>0</v>
      </c>
      <c r="H531" s="800">
        <f t="shared" si="74"/>
        <v>0</v>
      </c>
      <c r="I531" s="800">
        <f t="shared" si="75"/>
        <v>0</v>
      </c>
      <c r="J531" s="804" t="e">
        <f t="shared" si="76"/>
        <v>#DIV/0!</v>
      </c>
      <c r="K531" s="805"/>
      <c r="L531" s="804">
        <f t="shared" si="77"/>
        <v>0</v>
      </c>
      <c r="M531" s="798"/>
      <c r="N531" s="806"/>
      <c r="O531" s="801"/>
      <c r="P531" s="801"/>
      <c r="Q531" s="800"/>
      <c r="R531" s="798"/>
      <c r="S531" s="793" t="e">
        <f>VLOOKUP(B531,Table1[],21,FALSE)</f>
        <v>#N/A</v>
      </c>
      <c r="T531" s="793">
        <f t="shared" si="78"/>
        <v>1</v>
      </c>
      <c r="U531" s="793">
        <f t="shared" si="79"/>
        <v>1900</v>
      </c>
      <c r="V531" s="793">
        <f t="shared" si="80"/>
        <v>7</v>
      </c>
      <c r="W531" s="802">
        <f>HLOOKUP(T531,'Feeder Count'!$B$1:$M$74,74,FALSE)</f>
        <v>48925</v>
      </c>
      <c r="X531" s="802" t="e">
        <f>VLOOKUP(ALL!B531,'Feeder Count'!$A$3:$M$73,(ALL!T531+1),FALSE)</f>
        <v>#N/A</v>
      </c>
      <c r="Y531" s="793" t="e">
        <f t="shared" si="81"/>
        <v>#N/A</v>
      </c>
      <c r="Z531" s="793" t="e">
        <f t="shared" si="82"/>
        <v>#N/A</v>
      </c>
      <c r="AA531" s="803">
        <f t="shared" si="83"/>
        <v>0</v>
      </c>
      <c r="AB531" s="803">
        <f t="shared" si="84"/>
        <v>0</v>
      </c>
    </row>
    <row r="532" spans="1:28" ht="15.75" x14ac:dyDescent="0.25">
      <c r="A532" s="800"/>
      <c r="B532" s="800"/>
      <c r="C532" s="795"/>
      <c r="D532" s="795" t="s">
        <v>94</v>
      </c>
      <c r="E532" s="799"/>
      <c r="F532" s="799"/>
      <c r="G532" s="799">
        <f t="shared" si="73"/>
        <v>0</v>
      </c>
      <c r="H532" s="800">
        <f t="shared" si="74"/>
        <v>0</v>
      </c>
      <c r="I532" s="800">
        <f t="shared" si="75"/>
        <v>0</v>
      </c>
      <c r="J532" s="804" t="e">
        <f t="shared" si="76"/>
        <v>#DIV/0!</v>
      </c>
      <c r="K532" s="805"/>
      <c r="L532" s="804">
        <f t="shared" si="77"/>
        <v>0</v>
      </c>
      <c r="M532" s="798"/>
      <c r="N532" s="806"/>
      <c r="O532" s="801"/>
      <c r="P532" s="801"/>
      <c r="Q532" s="800"/>
      <c r="R532" s="798"/>
      <c r="S532" s="793" t="e">
        <f>VLOOKUP(B532,Table1[],21,FALSE)</f>
        <v>#N/A</v>
      </c>
      <c r="T532" s="793">
        <f t="shared" si="78"/>
        <v>1</v>
      </c>
      <c r="U532" s="793">
        <f t="shared" si="79"/>
        <v>1900</v>
      </c>
      <c r="V532" s="793">
        <f t="shared" si="80"/>
        <v>7</v>
      </c>
      <c r="W532" s="802">
        <f>HLOOKUP(T532,'Feeder Count'!$B$1:$M$74,74,FALSE)</f>
        <v>48925</v>
      </c>
      <c r="X532" s="802" t="e">
        <f>VLOOKUP(ALL!B532,'Feeder Count'!$A$3:$M$73,(ALL!T532+1),FALSE)</f>
        <v>#N/A</v>
      </c>
      <c r="Y532" s="793" t="e">
        <f t="shared" si="81"/>
        <v>#N/A</v>
      </c>
      <c r="Z532" s="793" t="e">
        <f t="shared" si="82"/>
        <v>#N/A</v>
      </c>
      <c r="AA532" s="803">
        <f t="shared" si="83"/>
        <v>0</v>
      </c>
      <c r="AB532" s="803">
        <f t="shared" si="84"/>
        <v>0</v>
      </c>
    </row>
    <row r="533" spans="1:28" ht="15.75" x14ac:dyDescent="0.25">
      <c r="A533" s="800"/>
      <c r="B533" s="800"/>
      <c r="C533" s="795"/>
      <c r="D533" s="795" t="s">
        <v>94</v>
      </c>
      <c r="E533" s="799"/>
      <c r="F533" s="799"/>
      <c r="G533" s="799">
        <f t="shared" si="73"/>
        <v>0</v>
      </c>
      <c r="H533" s="800">
        <f t="shared" si="74"/>
        <v>0</v>
      </c>
      <c r="I533" s="800">
        <f t="shared" si="75"/>
        <v>0</v>
      </c>
      <c r="J533" s="804" t="e">
        <f t="shared" si="76"/>
        <v>#DIV/0!</v>
      </c>
      <c r="K533" s="805"/>
      <c r="L533" s="804">
        <f t="shared" si="77"/>
        <v>0</v>
      </c>
      <c r="M533" s="798"/>
      <c r="N533" s="806"/>
      <c r="O533" s="801"/>
      <c r="P533" s="801"/>
      <c r="Q533" s="800"/>
      <c r="R533" s="798"/>
      <c r="S533" s="793" t="e">
        <f>VLOOKUP(B533,Table1[],21,FALSE)</f>
        <v>#N/A</v>
      </c>
      <c r="T533" s="793">
        <f t="shared" si="78"/>
        <v>1</v>
      </c>
      <c r="U533" s="793">
        <f t="shared" si="79"/>
        <v>1900</v>
      </c>
      <c r="V533" s="793">
        <f t="shared" si="80"/>
        <v>7</v>
      </c>
      <c r="W533" s="802">
        <f>HLOOKUP(T533,'Feeder Count'!$B$1:$M$74,74,FALSE)</f>
        <v>48925</v>
      </c>
      <c r="X533" s="802" t="e">
        <f>VLOOKUP(ALL!B533,'Feeder Count'!$A$3:$M$73,(ALL!T533+1),FALSE)</f>
        <v>#N/A</v>
      </c>
      <c r="Y533" s="793" t="e">
        <f t="shared" si="81"/>
        <v>#N/A</v>
      </c>
      <c r="Z533" s="793" t="e">
        <f t="shared" si="82"/>
        <v>#N/A</v>
      </c>
      <c r="AA533" s="803">
        <f t="shared" si="83"/>
        <v>0</v>
      </c>
      <c r="AB533" s="803">
        <f t="shared" si="84"/>
        <v>0</v>
      </c>
    </row>
    <row r="534" spans="1:28" ht="15.75" x14ac:dyDescent="0.25">
      <c r="A534" s="800"/>
      <c r="B534" s="800"/>
      <c r="C534" s="795"/>
      <c r="D534" s="795" t="s">
        <v>94</v>
      </c>
      <c r="E534" s="799"/>
      <c r="F534" s="799"/>
      <c r="G534" s="799">
        <f t="shared" si="73"/>
        <v>0</v>
      </c>
      <c r="H534" s="800">
        <f t="shared" si="74"/>
        <v>0</v>
      </c>
      <c r="I534" s="800">
        <f t="shared" si="75"/>
        <v>0</v>
      </c>
      <c r="J534" s="804" t="e">
        <f t="shared" si="76"/>
        <v>#DIV/0!</v>
      </c>
      <c r="K534" s="805"/>
      <c r="L534" s="804">
        <f t="shared" si="77"/>
        <v>0</v>
      </c>
      <c r="M534" s="798"/>
      <c r="N534" s="806"/>
      <c r="O534" s="801"/>
      <c r="P534" s="801"/>
      <c r="Q534" s="800"/>
      <c r="R534" s="798"/>
      <c r="S534" s="793" t="e">
        <f>VLOOKUP(B534,Table1[],21,FALSE)</f>
        <v>#N/A</v>
      </c>
      <c r="T534" s="793">
        <f t="shared" si="78"/>
        <v>1</v>
      </c>
      <c r="U534" s="793">
        <f t="shared" si="79"/>
        <v>1900</v>
      </c>
      <c r="V534" s="793">
        <f t="shared" si="80"/>
        <v>7</v>
      </c>
      <c r="W534" s="802">
        <f>HLOOKUP(T534,'Feeder Count'!$B$1:$M$74,74,FALSE)</f>
        <v>48925</v>
      </c>
      <c r="X534" s="802" t="e">
        <f>VLOOKUP(ALL!B534,'Feeder Count'!$A$3:$M$73,(ALL!T534+1),FALSE)</f>
        <v>#N/A</v>
      </c>
      <c r="Y534" s="793" t="e">
        <f t="shared" si="81"/>
        <v>#N/A</v>
      </c>
      <c r="Z534" s="793" t="e">
        <f t="shared" si="82"/>
        <v>#N/A</v>
      </c>
      <c r="AA534" s="803">
        <f t="shared" si="83"/>
        <v>0</v>
      </c>
      <c r="AB534" s="803">
        <f t="shared" si="84"/>
        <v>0</v>
      </c>
    </row>
    <row r="535" spans="1:28" ht="15.75" x14ac:dyDescent="0.25">
      <c r="A535" s="800"/>
      <c r="B535" s="800"/>
      <c r="C535" s="795"/>
      <c r="D535" s="795" t="s">
        <v>94</v>
      </c>
      <c r="E535" s="799"/>
      <c r="F535" s="799"/>
      <c r="G535" s="799">
        <f t="shared" si="73"/>
        <v>0</v>
      </c>
      <c r="H535" s="800">
        <f t="shared" si="74"/>
        <v>0</v>
      </c>
      <c r="I535" s="800">
        <f t="shared" si="75"/>
        <v>0</v>
      </c>
      <c r="J535" s="804" t="e">
        <f t="shared" si="76"/>
        <v>#DIV/0!</v>
      </c>
      <c r="K535" s="805"/>
      <c r="L535" s="804">
        <f t="shared" si="77"/>
        <v>0</v>
      </c>
      <c r="M535" s="798"/>
      <c r="N535" s="806"/>
      <c r="O535" s="801"/>
      <c r="P535" s="801"/>
      <c r="Q535" s="800"/>
      <c r="R535" s="798"/>
      <c r="S535" s="793" t="e">
        <f>VLOOKUP(B535,Table1[],21,FALSE)</f>
        <v>#N/A</v>
      </c>
      <c r="T535" s="793">
        <f t="shared" si="78"/>
        <v>1</v>
      </c>
      <c r="U535" s="793">
        <f t="shared" si="79"/>
        <v>1900</v>
      </c>
      <c r="V535" s="793">
        <f t="shared" si="80"/>
        <v>7</v>
      </c>
      <c r="W535" s="802">
        <f>HLOOKUP(T535,'Feeder Count'!$B$1:$M$74,74,FALSE)</f>
        <v>48925</v>
      </c>
      <c r="X535" s="802" t="e">
        <f>VLOOKUP(ALL!B535,'Feeder Count'!$A$3:$M$73,(ALL!T535+1),FALSE)</f>
        <v>#N/A</v>
      </c>
      <c r="Y535" s="793" t="e">
        <f t="shared" si="81"/>
        <v>#N/A</v>
      </c>
      <c r="Z535" s="793" t="e">
        <f t="shared" si="82"/>
        <v>#N/A</v>
      </c>
      <c r="AA535" s="803">
        <f t="shared" si="83"/>
        <v>0</v>
      </c>
      <c r="AB535" s="803">
        <f t="shared" si="84"/>
        <v>0</v>
      </c>
    </row>
    <row r="536" spans="1:28" ht="15.75" x14ac:dyDescent="0.25">
      <c r="A536" s="800"/>
      <c r="B536" s="800"/>
      <c r="C536" s="795"/>
      <c r="D536" s="795" t="s">
        <v>94</v>
      </c>
      <c r="E536" s="799"/>
      <c r="F536" s="799"/>
      <c r="G536" s="799">
        <f t="shared" si="73"/>
        <v>0</v>
      </c>
      <c r="H536" s="800">
        <f t="shared" si="74"/>
        <v>0</v>
      </c>
      <c r="I536" s="800">
        <f t="shared" si="75"/>
        <v>0</v>
      </c>
      <c r="J536" s="804" t="e">
        <f t="shared" si="76"/>
        <v>#DIV/0!</v>
      </c>
      <c r="K536" s="805"/>
      <c r="L536" s="804">
        <f t="shared" si="77"/>
        <v>0</v>
      </c>
      <c r="M536" s="798"/>
      <c r="N536" s="806"/>
      <c r="O536" s="801"/>
      <c r="P536" s="801"/>
      <c r="Q536" s="800"/>
      <c r="R536" s="798"/>
      <c r="S536" s="793" t="e">
        <f>VLOOKUP(B536,Table1[],21,FALSE)</f>
        <v>#N/A</v>
      </c>
      <c r="T536" s="793">
        <f t="shared" si="78"/>
        <v>1</v>
      </c>
      <c r="U536" s="793">
        <f t="shared" si="79"/>
        <v>1900</v>
      </c>
      <c r="V536" s="793">
        <f t="shared" si="80"/>
        <v>7</v>
      </c>
      <c r="W536" s="802">
        <f>HLOOKUP(T536,'Feeder Count'!$B$1:$M$74,74,FALSE)</f>
        <v>48925</v>
      </c>
      <c r="X536" s="802" t="e">
        <f>VLOOKUP(ALL!B536,'Feeder Count'!$A$3:$M$73,(ALL!T536+1),FALSE)</f>
        <v>#N/A</v>
      </c>
      <c r="Y536" s="793" t="e">
        <f t="shared" si="81"/>
        <v>#N/A</v>
      </c>
      <c r="Z536" s="793" t="e">
        <f t="shared" si="82"/>
        <v>#N/A</v>
      </c>
      <c r="AA536" s="803">
        <f t="shared" si="83"/>
        <v>0</v>
      </c>
      <c r="AB536" s="803">
        <f t="shared" si="84"/>
        <v>0</v>
      </c>
    </row>
    <row r="537" spans="1:28" ht="15.75" x14ac:dyDescent="0.25">
      <c r="A537" s="800"/>
      <c r="B537" s="800"/>
      <c r="C537" s="795"/>
      <c r="D537" s="795" t="s">
        <v>94</v>
      </c>
      <c r="E537" s="799"/>
      <c r="F537" s="799"/>
      <c r="G537" s="799">
        <f t="shared" si="73"/>
        <v>0</v>
      </c>
      <c r="H537" s="800">
        <f t="shared" si="74"/>
        <v>0</v>
      </c>
      <c r="I537" s="800">
        <f t="shared" si="75"/>
        <v>0</v>
      </c>
      <c r="J537" s="804" t="e">
        <f t="shared" si="76"/>
        <v>#DIV/0!</v>
      </c>
      <c r="K537" s="805"/>
      <c r="L537" s="804">
        <f t="shared" si="77"/>
        <v>0</v>
      </c>
      <c r="M537" s="798"/>
      <c r="N537" s="806"/>
      <c r="O537" s="801"/>
      <c r="P537" s="801"/>
      <c r="Q537" s="800"/>
      <c r="R537" s="798"/>
      <c r="S537" s="793" t="e">
        <f>VLOOKUP(B537,Table1[],21,FALSE)</f>
        <v>#N/A</v>
      </c>
      <c r="T537" s="793">
        <f t="shared" si="78"/>
        <v>1</v>
      </c>
      <c r="U537" s="793">
        <f t="shared" si="79"/>
        <v>1900</v>
      </c>
      <c r="V537" s="793">
        <f t="shared" si="80"/>
        <v>7</v>
      </c>
      <c r="W537" s="802">
        <f>HLOOKUP(T537,'Feeder Count'!$B$1:$M$74,74,FALSE)</f>
        <v>48925</v>
      </c>
      <c r="X537" s="802" t="e">
        <f>VLOOKUP(ALL!B537,'Feeder Count'!$A$3:$M$73,(ALL!T537+1),FALSE)</f>
        <v>#N/A</v>
      </c>
      <c r="Y537" s="793" t="e">
        <f t="shared" si="81"/>
        <v>#N/A</v>
      </c>
      <c r="Z537" s="793" t="e">
        <f t="shared" si="82"/>
        <v>#N/A</v>
      </c>
      <c r="AA537" s="803">
        <f t="shared" si="83"/>
        <v>0</v>
      </c>
      <c r="AB537" s="803">
        <f t="shared" si="84"/>
        <v>0</v>
      </c>
    </row>
    <row r="538" spans="1:28" ht="15.75" x14ac:dyDescent="0.25">
      <c r="A538" s="800"/>
      <c r="B538" s="800"/>
      <c r="C538" s="795"/>
      <c r="D538" s="795" t="s">
        <v>94</v>
      </c>
      <c r="E538" s="799"/>
      <c r="F538" s="799"/>
      <c r="G538" s="799">
        <f t="shared" si="73"/>
        <v>0</v>
      </c>
      <c r="H538" s="800">
        <f t="shared" si="74"/>
        <v>0</v>
      </c>
      <c r="I538" s="800">
        <f t="shared" si="75"/>
        <v>0</v>
      </c>
      <c r="J538" s="804" t="e">
        <f t="shared" si="76"/>
        <v>#DIV/0!</v>
      </c>
      <c r="K538" s="805"/>
      <c r="L538" s="804">
        <f t="shared" si="77"/>
        <v>0</v>
      </c>
      <c r="M538" s="798"/>
      <c r="N538" s="806"/>
      <c r="O538" s="801"/>
      <c r="P538" s="801"/>
      <c r="Q538" s="800"/>
      <c r="R538" s="798"/>
      <c r="S538" s="793" t="e">
        <f>VLOOKUP(B538,Table1[],21,FALSE)</f>
        <v>#N/A</v>
      </c>
      <c r="T538" s="793">
        <f t="shared" si="78"/>
        <v>1</v>
      </c>
      <c r="U538" s="793">
        <f t="shared" si="79"/>
        <v>1900</v>
      </c>
      <c r="V538" s="793">
        <f t="shared" si="80"/>
        <v>7</v>
      </c>
      <c r="W538" s="802">
        <f>HLOOKUP(T538,'Feeder Count'!$B$1:$M$74,74,FALSE)</f>
        <v>48925</v>
      </c>
      <c r="X538" s="802" t="e">
        <f>VLOOKUP(ALL!B538,'Feeder Count'!$A$3:$M$73,(ALL!T538+1),FALSE)</f>
        <v>#N/A</v>
      </c>
      <c r="Y538" s="793" t="e">
        <f t="shared" si="81"/>
        <v>#N/A</v>
      </c>
      <c r="Z538" s="793" t="e">
        <f t="shared" si="82"/>
        <v>#N/A</v>
      </c>
      <c r="AA538" s="803">
        <f t="shared" si="83"/>
        <v>0</v>
      </c>
      <c r="AB538" s="803">
        <f t="shared" si="84"/>
        <v>0</v>
      </c>
    </row>
    <row r="539" spans="1:28" ht="15.75" x14ac:dyDescent="0.25">
      <c r="A539" s="800"/>
      <c r="B539" s="800"/>
      <c r="C539" s="795"/>
      <c r="D539" s="795" t="s">
        <v>94</v>
      </c>
      <c r="E539" s="799"/>
      <c r="F539" s="799"/>
      <c r="G539" s="799">
        <f t="shared" si="73"/>
        <v>0</v>
      </c>
      <c r="H539" s="800">
        <f t="shared" si="74"/>
        <v>0</v>
      </c>
      <c r="I539" s="800">
        <f t="shared" si="75"/>
        <v>0</v>
      </c>
      <c r="J539" s="804" t="e">
        <f t="shared" si="76"/>
        <v>#DIV/0!</v>
      </c>
      <c r="K539" s="805"/>
      <c r="L539" s="804">
        <f t="shared" si="77"/>
        <v>0</v>
      </c>
      <c r="M539" s="798"/>
      <c r="N539" s="806"/>
      <c r="O539" s="801"/>
      <c r="P539" s="801"/>
      <c r="Q539" s="800"/>
      <c r="R539" s="798"/>
      <c r="S539" s="793" t="e">
        <f>VLOOKUP(B539,Table1[],21,FALSE)</f>
        <v>#N/A</v>
      </c>
      <c r="T539" s="793">
        <f t="shared" si="78"/>
        <v>1</v>
      </c>
      <c r="U539" s="793">
        <f t="shared" si="79"/>
        <v>1900</v>
      </c>
      <c r="V539" s="793">
        <f t="shared" si="80"/>
        <v>7</v>
      </c>
      <c r="W539" s="802">
        <f>HLOOKUP(T539,'Feeder Count'!$B$1:$M$74,74,FALSE)</f>
        <v>48925</v>
      </c>
      <c r="X539" s="802" t="e">
        <f>VLOOKUP(ALL!B539,'Feeder Count'!$A$3:$M$73,(ALL!T539+1),FALSE)</f>
        <v>#N/A</v>
      </c>
      <c r="Y539" s="793" t="e">
        <f t="shared" si="81"/>
        <v>#N/A</v>
      </c>
      <c r="Z539" s="793" t="e">
        <f t="shared" si="82"/>
        <v>#N/A</v>
      </c>
      <c r="AA539" s="803">
        <f t="shared" si="83"/>
        <v>0</v>
      </c>
      <c r="AB539" s="803">
        <f t="shared" si="84"/>
        <v>0</v>
      </c>
    </row>
    <row r="540" spans="1:28" ht="15.75" x14ac:dyDescent="0.25">
      <c r="A540" s="800"/>
      <c r="B540" s="800"/>
      <c r="C540" s="795"/>
      <c r="D540" s="795" t="s">
        <v>94</v>
      </c>
      <c r="E540" s="799"/>
      <c r="F540" s="799"/>
      <c r="G540" s="799">
        <f t="shared" si="73"/>
        <v>0</v>
      </c>
      <c r="H540" s="800">
        <f t="shared" si="74"/>
        <v>0</v>
      </c>
      <c r="I540" s="800">
        <f t="shared" si="75"/>
        <v>0</v>
      </c>
      <c r="J540" s="804" t="e">
        <f t="shared" si="76"/>
        <v>#DIV/0!</v>
      </c>
      <c r="K540" s="805"/>
      <c r="L540" s="804">
        <f t="shared" si="77"/>
        <v>0</v>
      </c>
      <c r="M540" s="798"/>
      <c r="N540" s="806"/>
      <c r="O540" s="801"/>
      <c r="P540" s="801"/>
      <c r="Q540" s="800"/>
      <c r="R540" s="798"/>
      <c r="S540" s="793" t="e">
        <f>VLOOKUP(B540,Table1[],21,FALSE)</f>
        <v>#N/A</v>
      </c>
      <c r="T540" s="793">
        <f t="shared" si="78"/>
        <v>1</v>
      </c>
      <c r="U540" s="793">
        <f t="shared" si="79"/>
        <v>1900</v>
      </c>
      <c r="V540" s="793">
        <f t="shared" si="80"/>
        <v>7</v>
      </c>
      <c r="W540" s="802">
        <f>HLOOKUP(T540,'Feeder Count'!$B$1:$M$74,74,FALSE)</f>
        <v>48925</v>
      </c>
      <c r="X540" s="802" t="e">
        <f>VLOOKUP(ALL!B540,'Feeder Count'!$A$3:$M$73,(ALL!T540+1),FALSE)</f>
        <v>#N/A</v>
      </c>
      <c r="Y540" s="793" t="e">
        <f t="shared" si="81"/>
        <v>#N/A</v>
      </c>
      <c r="Z540" s="793" t="e">
        <f t="shared" si="82"/>
        <v>#N/A</v>
      </c>
      <c r="AA540" s="803">
        <f t="shared" si="83"/>
        <v>0</v>
      </c>
      <c r="AB540" s="803">
        <f t="shared" si="84"/>
        <v>0</v>
      </c>
    </row>
    <row r="541" spans="1:28" ht="15.75" x14ac:dyDescent="0.25">
      <c r="A541" s="800"/>
      <c r="B541" s="800"/>
      <c r="C541" s="795"/>
      <c r="D541" s="795" t="s">
        <v>94</v>
      </c>
      <c r="E541" s="799"/>
      <c r="F541" s="799"/>
      <c r="G541" s="799">
        <f t="shared" si="73"/>
        <v>0</v>
      </c>
      <c r="H541" s="800">
        <f t="shared" si="74"/>
        <v>0</v>
      </c>
      <c r="I541" s="800">
        <f t="shared" si="75"/>
        <v>0</v>
      </c>
      <c r="J541" s="804" t="e">
        <f t="shared" si="76"/>
        <v>#DIV/0!</v>
      </c>
      <c r="K541" s="805"/>
      <c r="L541" s="804">
        <f t="shared" si="77"/>
        <v>0</v>
      </c>
      <c r="M541" s="798"/>
      <c r="N541" s="806"/>
      <c r="O541" s="801"/>
      <c r="P541" s="801"/>
      <c r="Q541" s="800"/>
      <c r="R541" s="798"/>
      <c r="S541" s="793" t="e">
        <f>VLOOKUP(B541,Table1[],21,FALSE)</f>
        <v>#N/A</v>
      </c>
      <c r="T541" s="793">
        <f t="shared" si="78"/>
        <v>1</v>
      </c>
      <c r="U541" s="793">
        <f t="shared" si="79"/>
        <v>1900</v>
      </c>
      <c r="V541" s="793">
        <f t="shared" si="80"/>
        <v>7</v>
      </c>
      <c r="W541" s="802">
        <f>HLOOKUP(T541,'Feeder Count'!$B$1:$M$74,74,FALSE)</f>
        <v>48925</v>
      </c>
      <c r="X541" s="802" t="e">
        <f>VLOOKUP(ALL!B541,'Feeder Count'!$A$3:$M$73,(ALL!T541+1),FALSE)</f>
        <v>#N/A</v>
      </c>
      <c r="Y541" s="793" t="e">
        <f t="shared" si="81"/>
        <v>#N/A</v>
      </c>
      <c r="Z541" s="793" t="e">
        <f t="shared" si="82"/>
        <v>#N/A</v>
      </c>
      <c r="AA541" s="803">
        <f t="shared" si="83"/>
        <v>0</v>
      </c>
      <c r="AB541" s="803">
        <f t="shared" si="84"/>
        <v>0</v>
      </c>
    </row>
    <row r="542" spans="1:28" ht="15.75" x14ac:dyDescent="0.25">
      <c r="A542" s="800"/>
      <c r="B542" s="800"/>
      <c r="C542" s="795"/>
      <c r="D542" s="795" t="s">
        <v>94</v>
      </c>
      <c r="E542" s="799"/>
      <c r="F542" s="799"/>
      <c r="G542" s="799">
        <f t="shared" si="73"/>
        <v>0</v>
      </c>
      <c r="H542" s="800">
        <f t="shared" si="74"/>
        <v>0</v>
      </c>
      <c r="I542" s="800">
        <f t="shared" si="75"/>
        <v>0</v>
      </c>
      <c r="J542" s="804" t="e">
        <f t="shared" si="76"/>
        <v>#DIV/0!</v>
      </c>
      <c r="K542" s="805"/>
      <c r="L542" s="804">
        <f t="shared" si="77"/>
        <v>0</v>
      </c>
      <c r="M542" s="798"/>
      <c r="N542" s="806"/>
      <c r="O542" s="801"/>
      <c r="P542" s="801"/>
      <c r="Q542" s="800"/>
      <c r="R542" s="798"/>
      <c r="S542" s="793" t="e">
        <f>VLOOKUP(B542,Table1[],21,FALSE)</f>
        <v>#N/A</v>
      </c>
      <c r="T542" s="793">
        <f t="shared" si="78"/>
        <v>1</v>
      </c>
      <c r="U542" s="793">
        <f t="shared" si="79"/>
        <v>1900</v>
      </c>
      <c r="V542" s="793">
        <f t="shared" si="80"/>
        <v>7</v>
      </c>
      <c r="W542" s="802">
        <f>HLOOKUP(T542,'Feeder Count'!$B$1:$M$74,74,FALSE)</f>
        <v>48925</v>
      </c>
      <c r="X542" s="802" t="e">
        <f>VLOOKUP(ALL!B542,'Feeder Count'!$A$3:$M$73,(ALL!T542+1),FALSE)</f>
        <v>#N/A</v>
      </c>
      <c r="Y542" s="793" t="e">
        <f t="shared" si="81"/>
        <v>#N/A</v>
      </c>
      <c r="Z542" s="793" t="e">
        <f t="shared" si="82"/>
        <v>#N/A</v>
      </c>
      <c r="AA542" s="803">
        <f t="shared" si="83"/>
        <v>0</v>
      </c>
      <c r="AB542" s="803">
        <f t="shared" si="84"/>
        <v>0</v>
      </c>
    </row>
    <row r="543" spans="1:28" ht="15.75" x14ac:dyDescent="0.25">
      <c r="A543" s="800"/>
      <c r="B543" s="800"/>
      <c r="C543" s="795"/>
      <c r="D543" s="795" t="s">
        <v>94</v>
      </c>
      <c r="E543" s="799"/>
      <c r="F543" s="799"/>
      <c r="G543" s="799">
        <f t="shared" si="73"/>
        <v>0</v>
      </c>
      <c r="H543" s="800">
        <f t="shared" si="74"/>
        <v>0</v>
      </c>
      <c r="I543" s="800">
        <f t="shared" si="75"/>
        <v>0</v>
      </c>
      <c r="J543" s="804" t="e">
        <f t="shared" si="76"/>
        <v>#DIV/0!</v>
      </c>
      <c r="K543" s="805"/>
      <c r="L543" s="804">
        <f t="shared" si="77"/>
        <v>0</v>
      </c>
      <c r="M543" s="798"/>
      <c r="N543" s="806"/>
      <c r="O543" s="801"/>
      <c r="P543" s="801"/>
      <c r="Q543" s="800"/>
      <c r="R543" s="798"/>
      <c r="S543" s="793" t="e">
        <f>VLOOKUP(B543,Table1[],21,FALSE)</f>
        <v>#N/A</v>
      </c>
      <c r="T543" s="793">
        <f t="shared" si="78"/>
        <v>1</v>
      </c>
      <c r="U543" s="793">
        <f t="shared" si="79"/>
        <v>1900</v>
      </c>
      <c r="V543" s="793">
        <f t="shared" si="80"/>
        <v>7</v>
      </c>
      <c r="W543" s="802">
        <f>HLOOKUP(T543,'Feeder Count'!$B$1:$M$74,74,FALSE)</f>
        <v>48925</v>
      </c>
      <c r="X543" s="802" t="e">
        <f>VLOOKUP(ALL!B543,'Feeder Count'!$A$3:$M$73,(ALL!T543+1),FALSE)</f>
        <v>#N/A</v>
      </c>
      <c r="Y543" s="793" t="e">
        <f t="shared" si="81"/>
        <v>#N/A</v>
      </c>
      <c r="Z543" s="793" t="e">
        <f t="shared" si="82"/>
        <v>#N/A</v>
      </c>
      <c r="AA543" s="803">
        <f t="shared" si="83"/>
        <v>0</v>
      </c>
      <c r="AB543" s="803">
        <f t="shared" si="84"/>
        <v>0</v>
      </c>
    </row>
    <row r="544" spans="1:28" ht="15.75" x14ac:dyDescent="0.25">
      <c r="A544" s="800"/>
      <c r="B544" s="800"/>
      <c r="C544" s="795"/>
      <c r="D544" s="795" t="s">
        <v>94</v>
      </c>
      <c r="E544" s="799"/>
      <c r="F544" s="799"/>
      <c r="G544" s="799">
        <f t="shared" si="73"/>
        <v>0</v>
      </c>
      <c r="H544" s="800">
        <f t="shared" si="74"/>
        <v>0</v>
      </c>
      <c r="I544" s="800">
        <f t="shared" si="75"/>
        <v>0</v>
      </c>
      <c r="J544" s="804" t="e">
        <f t="shared" si="76"/>
        <v>#DIV/0!</v>
      </c>
      <c r="K544" s="805"/>
      <c r="L544" s="804">
        <f t="shared" si="77"/>
        <v>0</v>
      </c>
      <c r="M544" s="798"/>
      <c r="N544" s="806"/>
      <c r="O544" s="801"/>
      <c r="P544" s="801"/>
      <c r="Q544" s="800"/>
      <c r="R544" s="798"/>
      <c r="S544" s="793" t="e">
        <f>VLOOKUP(B544,Table1[],21,FALSE)</f>
        <v>#N/A</v>
      </c>
      <c r="T544" s="793">
        <f t="shared" si="78"/>
        <v>1</v>
      </c>
      <c r="U544" s="793">
        <f t="shared" si="79"/>
        <v>1900</v>
      </c>
      <c r="V544" s="793">
        <f t="shared" si="80"/>
        <v>7</v>
      </c>
      <c r="W544" s="802">
        <f>HLOOKUP(T544,'Feeder Count'!$B$1:$M$74,74,FALSE)</f>
        <v>48925</v>
      </c>
      <c r="X544" s="802" t="e">
        <f>VLOOKUP(ALL!B544,'Feeder Count'!$A$3:$M$73,(ALL!T544+1),FALSE)</f>
        <v>#N/A</v>
      </c>
      <c r="Y544" s="793" t="e">
        <f t="shared" si="81"/>
        <v>#N/A</v>
      </c>
      <c r="Z544" s="793" t="e">
        <f t="shared" si="82"/>
        <v>#N/A</v>
      </c>
      <c r="AA544" s="803">
        <f t="shared" si="83"/>
        <v>0</v>
      </c>
      <c r="AB544" s="803">
        <f t="shared" si="84"/>
        <v>0</v>
      </c>
    </row>
    <row r="545" spans="1:28" ht="15.75" x14ac:dyDescent="0.25">
      <c r="A545" s="800"/>
      <c r="B545" s="800"/>
      <c r="C545" s="795"/>
      <c r="D545" s="795" t="s">
        <v>94</v>
      </c>
      <c r="E545" s="799"/>
      <c r="F545" s="799"/>
      <c r="G545" s="799">
        <f t="shared" si="73"/>
        <v>0</v>
      </c>
      <c r="H545" s="800">
        <f t="shared" si="74"/>
        <v>0</v>
      </c>
      <c r="I545" s="800">
        <f t="shared" si="75"/>
        <v>0</v>
      </c>
      <c r="J545" s="804" t="e">
        <f t="shared" si="76"/>
        <v>#DIV/0!</v>
      </c>
      <c r="K545" s="805"/>
      <c r="L545" s="804">
        <f t="shared" si="77"/>
        <v>0</v>
      </c>
      <c r="M545" s="798"/>
      <c r="N545" s="806"/>
      <c r="O545" s="801"/>
      <c r="P545" s="801"/>
      <c r="Q545" s="800"/>
      <c r="R545" s="798"/>
      <c r="S545" s="793" t="e">
        <f>VLOOKUP(B545,Table1[],21,FALSE)</f>
        <v>#N/A</v>
      </c>
      <c r="T545" s="793">
        <f t="shared" si="78"/>
        <v>1</v>
      </c>
      <c r="U545" s="793">
        <f t="shared" si="79"/>
        <v>1900</v>
      </c>
      <c r="V545" s="793">
        <f t="shared" si="80"/>
        <v>7</v>
      </c>
      <c r="W545" s="802">
        <f>HLOOKUP(T545,'Feeder Count'!$B$1:$M$74,74,FALSE)</f>
        <v>48925</v>
      </c>
      <c r="X545" s="802" t="e">
        <f>VLOOKUP(ALL!B545,'Feeder Count'!$A$3:$M$73,(ALL!T545+1),FALSE)</f>
        <v>#N/A</v>
      </c>
      <c r="Y545" s="793" t="e">
        <f t="shared" si="81"/>
        <v>#N/A</v>
      </c>
      <c r="Z545" s="793" t="e">
        <f t="shared" si="82"/>
        <v>#N/A</v>
      </c>
      <c r="AA545" s="803">
        <f t="shared" si="83"/>
        <v>0</v>
      </c>
      <c r="AB545" s="803">
        <f t="shared" si="84"/>
        <v>0</v>
      </c>
    </row>
    <row r="546" spans="1:28" ht="15.75" x14ac:dyDescent="0.25">
      <c r="A546" s="800"/>
      <c r="B546" s="800"/>
      <c r="C546" s="795"/>
      <c r="D546" s="795" t="s">
        <v>94</v>
      </c>
      <c r="E546" s="799"/>
      <c r="F546" s="799"/>
      <c r="G546" s="799">
        <f t="shared" si="73"/>
        <v>0</v>
      </c>
      <c r="H546" s="800">
        <f t="shared" si="74"/>
        <v>0</v>
      </c>
      <c r="I546" s="800">
        <f t="shared" si="75"/>
        <v>0</v>
      </c>
      <c r="J546" s="804" t="e">
        <f t="shared" si="76"/>
        <v>#DIV/0!</v>
      </c>
      <c r="K546" s="805"/>
      <c r="L546" s="804">
        <f t="shared" si="77"/>
        <v>0</v>
      </c>
      <c r="M546" s="798"/>
      <c r="N546" s="806"/>
      <c r="O546" s="801"/>
      <c r="P546" s="801"/>
      <c r="Q546" s="800"/>
      <c r="R546" s="798"/>
      <c r="S546" s="793" t="e">
        <f>VLOOKUP(B546,Table1[],21,FALSE)</f>
        <v>#N/A</v>
      </c>
      <c r="T546" s="793">
        <f t="shared" si="78"/>
        <v>1</v>
      </c>
      <c r="U546" s="793">
        <f t="shared" si="79"/>
        <v>1900</v>
      </c>
      <c r="V546" s="793">
        <f t="shared" si="80"/>
        <v>7</v>
      </c>
      <c r="W546" s="802">
        <f>HLOOKUP(T546,'Feeder Count'!$B$1:$M$74,74,FALSE)</f>
        <v>48925</v>
      </c>
      <c r="X546" s="802" t="e">
        <f>VLOOKUP(ALL!B546,'Feeder Count'!$A$3:$M$73,(ALL!T546+1),FALSE)</f>
        <v>#N/A</v>
      </c>
      <c r="Y546" s="793" t="e">
        <f t="shared" si="81"/>
        <v>#N/A</v>
      </c>
      <c r="Z546" s="793" t="e">
        <f t="shared" si="82"/>
        <v>#N/A</v>
      </c>
      <c r="AA546" s="803">
        <f t="shared" si="83"/>
        <v>0</v>
      </c>
      <c r="AB546" s="803">
        <f t="shared" si="84"/>
        <v>0</v>
      </c>
    </row>
    <row r="547" spans="1:28" ht="15.75" x14ac:dyDescent="0.25">
      <c r="A547" s="800"/>
      <c r="B547" s="800"/>
      <c r="C547" s="795"/>
      <c r="D547" s="795" t="s">
        <v>94</v>
      </c>
      <c r="E547" s="799"/>
      <c r="F547" s="799"/>
      <c r="G547" s="799">
        <f t="shared" si="73"/>
        <v>0</v>
      </c>
      <c r="H547" s="800">
        <f t="shared" si="74"/>
        <v>0</v>
      </c>
      <c r="I547" s="800">
        <f t="shared" si="75"/>
        <v>0</v>
      </c>
      <c r="J547" s="804" t="e">
        <f t="shared" si="76"/>
        <v>#DIV/0!</v>
      </c>
      <c r="K547" s="805"/>
      <c r="L547" s="804">
        <f t="shared" si="77"/>
        <v>0</v>
      </c>
      <c r="M547" s="798"/>
      <c r="N547" s="806"/>
      <c r="O547" s="801"/>
      <c r="P547" s="801"/>
      <c r="Q547" s="800"/>
      <c r="R547" s="798"/>
      <c r="S547" s="793" t="e">
        <f>VLOOKUP(B547,Table1[],21,FALSE)</f>
        <v>#N/A</v>
      </c>
      <c r="T547" s="793">
        <f t="shared" si="78"/>
        <v>1</v>
      </c>
      <c r="U547" s="793">
        <f t="shared" si="79"/>
        <v>1900</v>
      </c>
      <c r="V547" s="793">
        <f t="shared" si="80"/>
        <v>7</v>
      </c>
      <c r="W547" s="802">
        <f>HLOOKUP(T547,'Feeder Count'!$B$1:$M$74,74,FALSE)</f>
        <v>48925</v>
      </c>
      <c r="X547" s="802" t="e">
        <f>VLOOKUP(ALL!B547,'Feeder Count'!$A$3:$M$73,(ALL!T547+1),FALSE)</f>
        <v>#N/A</v>
      </c>
      <c r="Y547" s="793" t="e">
        <f t="shared" si="81"/>
        <v>#N/A</v>
      </c>
      <c r="Z547" s="793" t="e">
        <f t="shared" si="82"/>
        <v>#N/A</v>
      </c>
      <c r="AA547" s="803">
        <f t="shared" si="83"/>
        <v>0</v>
      </c>
      <c r="AB547" s="803">
        <f t="shared" si="84"/>
        <v>0</v>
      </c>
    </row>
    <row r="548" spans="1:28" ht="15.75" x14ac:dyDescent="0.25">
      <c r="A548" s="800"/>
      <c r="B548" s="800"/>
      <c r="C548" s="795"/>
      <c r="D548" s="795" t="s">
        <v>94</v>
      </c>
      <c r="E548" s="799"/>
      <c r="F548" s="799"/>
      <c r="G548" s="799">
        <f t="shared" si="73"/>
        <v>0</v>
      </c>
      <c r="H548" s="800">
        <f t="shared" si="74"/>
        <v>0</v>
      </c>
      <c r="I548" s="800">
        <f t="shared" si="75"/>
        <v>0</v>
      </c>
      <c r="J548" s="804" t="e">
        <f t="shared" si="76"/>
        <v>#DIV/0!</v>
      </c>
      <c r="K548" s="805"/>
      <c r="L548" s="804">
        <f t="shared" si="77"/>
        <v>0</v>
      </c>
      <c r="M548" s="798"/>
      <c r="N548" s="806"/>
      <c r="O548" s="801"/>
      <c r="P548" s="801"/>
      <c r="Q548" s="800"/>
      <c r="R548" s="798"/>
      <c r="S548" s="793" t="e">
        <f>VLOOKUP(B548,Table1[],21,FALSE)</f>
        <v>#N/A</v>
      </c>
      <c r="T548" s="793">
        <f t="shared" si="78"/>
        <v>1</v>
      </c>
      <c r="U548" s="793">
        <f t="shared" si="79"/>
        <v>1900</v>
      </c>
      <c r="V548" s="793">
        <f t="shared" si="80"/>
        <v>7</v>
      </c>
      <c r="W548" s="802">
        <f>HLOOKUP(T548,'Feeder Count'!$B$1:$M$74,74,FALSE)</f>
        <v>48925</v>
      </c>
      <c r="X548" s="802" t="e">
        <f>VLOOKUP(ALL!B548,'Feeder Count'!$A$3:$M$73,(ALL!T548+1),FALSE)</f>
        <v>#N/A</v>
      </c>
      <c r="Y548" s="793" t="e">
        <f t="shared" si="81"/>
        <v>#N/A</v>
      </c>
      <c r="Z548" s="793" t="e">
        <f t="shared" si="82"/>
        <v>#N/A</v>
      </c>
      <c r="AA548" s="803">
        <f t="shared" si="83"/>
        <v>0</v>
      </c>
      <c r="AB548" s="803">
        <f t="shared" si="84"/>
        <v>0</v>
      </c>
    </row>
    <row r="549" spans="1:28" ht="15.75" x14ac:dyDescent="0.25">
      <c r="A549" s="800"/>
      <c r="B549" s="800"/>
      <c r="C549" s="795"/>
      <c r="D549" s="795" t="s">
        <v>94</v>
      </c>
      <c r="E549" s="799"/>
      <c r="F549" s="799"/>
      <c r="G549" s="799">
        <f t="shared" si="73"/>
        <v>0</v>
      </c>
      <c r="H549" s="800">
        <f t="shared" si="74"/>
        <v>0</v>
      </c>
      <c r="I549" s="800">
        <f t="shared" si="75"/>
        <v>0</v>
      </c>
      <c r="J549" s="804" t="e">
        <f t="shared" si="76"/>
        <v>#DIV/0!</v>
      </c>
      <c r="K549" s="805"/>
      <c r="L549" s="804">
        <f t="shared" si="77"/>
        <v>0</v>
      </c>
      <c r="M549" s="798"/>
      <c r="N549" s="806"/>
      <c r="O549" s="801"/>
      <c r="P549" s="801"/>
      <c r="Q549" s="800"/>
      <c r="R549" s="798"/>
      <c r="S549" s="793" t="e">
        <f>VLOOKUP(B549,Table1[],21,FALSE)</f>
        <v>#N/A</v>
      </c>
      <c r="T549" s="793">
        <f t="shared" si="78"/>
        <v>1</v>
      </c>
      <c r="U549" s="793">
        <f t="shared" si="79"/>
        <v>1900</v>
      </c>
      <c r="V549" s="793">
        <f t="shared" si="80"/>
        <v>7</v>
      </c>
      <c r="W549" s="802">
        <f>HLOOKUP(T549,'Feeder Count'!$B$1:$M$74,74,FALSE)</f>
        <v>48925</v>
      </c>
      <c r="X549" s="802" t="e">
        <f>VLOOKUP(ALL!B549,'Feeder Count'!$A$3:$M$73,(ALL!T549+1),FALSE)</f>
        <v>#N/A</v>
      </c>
      <c r="Y549" s="793" t="e">
        <f t="shared" si="81"/>
        <v>#N/A</v>
      </c>
      <c r="Z549" s="793" t="e">
        <f t="shared" si="82"/>
        <v>#N/A</v>
      </c>
      <c r="AA549" s="803">
        <f t="shared" si="83"/>
        <v>0</v>
      </c>
      <c r="AB549" s="803">
        <f t="shared" si="84"/>
        <v>0</v>
      </c>
    </row>
    <row r="550" spans="1:28" ht="15.75" x14ac:dyDescent="0.25">
      <c r="A550" s="800"/>
      <c r="B550" s="800"/>
      <c r="C550" s="795"/>
      <c r="D550" s="795" t="s">
        <v>94</v>
      </c>
      <c r="E550" s="799"/>
      <c r="F550" s="799"/>
      <c r="G550" s="799">
        <f t="shared" si="73"/>
        <v>0</v>
      </c>
      <c r="H550" s="800">
        <f t="shared" si="74"/>
        <v>0</v>
      </c>
      <c r="I550" s="800">
        <f t="shared" si="75"/>
        <v>0</v>
      </c>
      <c r="J550" s="804" t="e">
        <f t="shared" si="76"/>
        <v>#DIV/0!</v>
      </c>
      <c r="K550" s="805"/>
      <c r="L550" s="804">
        <f t="shared" si="77"/>
        <v>0</v>
      </c>
      <c r="M550" s="798"/>
      <c r="N550" s="806"/>
      <c r="O550" s="801"/>
      <c r="P550" s="801"/>
      <c r="Q550" s="800"/>
      <c r="R550" s="798"/>
      <c r="S550" s="793" t="e">
        <f>VLOOKUP(B550,Table1[],21,FALSE)</f>
        <v>#N/A</v>
      </c>
      <c r="T550" s="793">
        <f t="shared" si="78"/>
        <v>1</v>
      </c>
      <c r="U550" s="793">
        <f t="shared" si="79"/>
        <v>1900</v>
      </c>
      <c r="V550" s="793">
        <f t="shared" si="80"/>
        <v>7</v>
      </c>
      <c r="W550" s="802">
        <f>HLOOKUP(T550,'Feeder Count'!$B$1:$M$74,74,FALSE)</f>
        <v>48925</v>
      </c>
      <c r="X550" s="802" t="e">
        <f>VLOOKUP(ALL!B550,'Feeder Count'!$A$3:$M$73,(ALL!T550+1),FALSE)</f>
        <v>#N/A</v>
      </c>
      <c r="Y550" s="793" t="e">
        <f t="shared" si="81"/>
        <v>#N/A</v>
      </c>
      <c r="Z550" s="793" t="e">
        <f t="shared" si="82"/>
        <v>#N/A</v>
      </c>
      <c r="AA550" s="803">
        <f t="shared" si="83"/>
        <v>0</v>
      </c>
      <c r="AB550" s="803">
        <f t="shared" si="84"/>
        <v>0</v>
      </c>
    </row>
    <row r="551" spans="1:28" ht="15.75" x14ac:dyDescent="0.25">
      <c r="A551" s="800"/>
      <c r="B551" s="800"/>
      <c r="C551" s="795"/>
      <c r="D551" s="795" t="s">
        <v>94</v>
      </c>
      <c r="E551" s="799"/>
      <c r="F551" s="799"/>
      <c r="G551" s="799">
        <f t="shared" si="73"/>
        <v>0</v>
      </c>
      <c r="H551" s="800">
        <f t="shared" si="74"/>
        <v>0</v>
      </c>
      <c r="I551" s="800">
        <f t="shared" si="75"/>
        <v>0</v>
      </c>
      <c r="J551" s="804" t="e">
        <f t="shared" si="76"/>
        <v>#DIV/0!</v>
      </c>
      <c r="K551" s="805"/>
      <c r="L551" s="804">
        <f t="shared" si="77"/>
        <v>0</v>
      </c>
      <c r="M551" s="798"/>
      <c r="N551" s="806"/>
      <c r="O551" s="801"/>
      <c r="P551" s="801"/>
      <c r="Q551" s="800"/>
      <c r="R551" s="798"/>
      <c r="S551" s="793" t="e">
        <f>VLOOKUP(B551,Table1[],21,FALSE)</f>
        <v>#N/A</v>
      </c>
      <c r="T551" s="793">
        <f t="shared" si="78"/>
        <v>1</v>
      </c>
      <c r="U551" s="793">
        <f t="shared" si="79"/>
        <v>1900</v>
      </c>
      <c r="V551" s="793">
        <f t="shared" si="80"/>
        <v>7</v>
      </c>
      <c r="W551" s="802">
        <f>HLOOKUP(T551,'Feeder Count'!$B$1:$M$74,74,FALSE)</f>
        <v>48925</v>
      </c>
      <c r="X551" s="802" t="e">
        <f>VLOOKUP(ALL!B551,'Feeder Count'!$A$3:$M$73,(ALL!T551+1),FALSE)</f>
        <v>#N/A</v>
      </c>
      <c r="Y551" s="793" t="e">
        <f t="shared" si="81"/>
        <v>#N/A</v>
      </c>
      <c r="Z551" s="793" t="e">
        <f t="shared" si="82"/>
        <v>#N/A</v>
      </c>
      <c r="AA551" s="803">
        <f t="shared" si="83"/>
        <v>0</v>
      </c>
      <c r="AB551" s="803">
        <f t="shared" si="84"/>
        <v>0</v>
      </c>
    </row>
    <row r="552" spans="1:28" ht="15.75" x14ac:dyDescent="0.25">
      <c r="A552" s="800"/>
      <c r="B552" s="800"/>
      <c r="C552" s="795"/>
      <c r="D552" s="795" t="s">
        <v>94</v>
      </c>
      <c r="E552" s="799"/>
      <c r="F552" s="799"/>
      <c r="G552" s="799">
        <f t="shared" si="73"/>
        <v>0</v>
      </c>
      <c r="H552" s="800">
        <f t="shared" si="74"/>
        <v>0</v>
      </c>
      <c r="I552" s="800">
        <f t="shared" si="75"/>
        <v>0</v>
      </c>
      <c r="J552" s="804" t="e">
        <f t="shared" si="76"/>
        <v>#DIV/0!</v>
      </c>
      <c r="K552" s="805"/>
      <c r="L552" s="804">
        <f t="shared" si="77"/>
        <v>0</v>
      </c>
      <c r="M552" s="798"/>
      <c r="N552" s="806"/>
      <c r="O552" s="801"/>
      <c r="P552" s="801"/>
      <c r="Q552" s="800"/>
      <c r="R552" s="798"/>
      <c r="S552" s="793" t="e">
        <f>VLOOKUP(B552,Table1[],21,FALSE)</f>
        <v>#N/A</v>
      </c>
      <c r="T552" s="793">
        <f t="shared" si="78"/>
        <v>1</v>
      </c>
      <c r="U552" s="793">
        <f t="shared" si="79"/>
        <v>1900</v>
      </c>
      <c r="V552" s="793">
        <f t="shared" si="80"/>
        <v>7</v>
      </c>
      <c r="W552" s="802">
        <f>HLOOKUP(T552,'Feeder Count'!$B$1:$M$74,74,FALSE)</f>
        <v>48925</v>
      </c>
      <c r="X552" s="802" t="e">
        <f>VLOOKUP(ALL!B552,'Feeder Count'!$A$3:$M$73,(ALL!T552+1),FALSE)</f>
        <v>#N/A</v>
      </c>
      <c r="Y552" s="793" t="e">
        <f t="shared" si="81"/>
        <v>#N/A</v>
      </c>
      <c r="Z552" s="793" t="e">
        <f t="shared" si="82"/>
        <v>#N/A</v>
      </c>
      <c r="AA552" s="803">
        <f t="shared" si="83"/>
        <v>0</v>
      </c>
      <c r="AB552" s="803">
        <f t="shared" si="84"/>
        <v>0</v>
      </c>
    </row>
    <row r="553" spans="1:28" ht="15.75" x14ac:dyDescent="0.25">
      <c r="A553" s="800"/>
      <c r="B553" s="800"/>
      <c r="C553" s="795"/>
      <c r="D553" s="795" t="s">
        <v>94</v>
      </c>
      <c r="E553" s="799"/>
      <c r="F553" s="799"/>
      <c r="G553" s="799">
        <f t="shared" si="73"/>
        <v>0</v>
      </c>
      <c r="H553" s="800">
        <f t="shared" si="74"/>
        <v>0</v>
      </c>
      <c r="I553" s="800">
        <f t="shared" si="75"/>
        <v>0</v>
      </c>
      <c r="J553" s="804" t="e">
        <f t="shared" si="76"/>
        <v>#DIV/0!</v>
      </c>
      <c r="K553" s="805"/>
      <c r="L553" s="804">
        <f t="shared" si="77"/>
        <v>0</v>
      </c>
      <c r="M553" s="798"/>
      <c r="N553" s="806"/>
      <c r="O553" s="801"/>
      <c r="P553" s="801"/>
      <c r="Q553" s="800"/>
      <c r="R553" s="798"/>
      <c r="S553" s="793" t="e">
        <f>VLOOKUP(B553,Table1[],21,FALSE)</f>
        <v>#N/A</v>
      </c>
      <c r="T553" s="793">
        <f t="shared" si="78"/>
        <v>1</v>
      </c>
      <c r="U553" s="793">
        <f t="shared" si="79"/>
        <v>1900</v>
      </c>
      <c r="V553" s="793">
        <f t="shared" si="80"/>
        <v>7</v>
      </c>
      <c r="W553" s="802">
        <f>HLOOKUP(T553,'Feeder Count'!$B$1:$M$74,74,FALSE)</f>
        <v>48925</v>
      </c>
      <c r="X553" s="802" t="e">
        <f>VLOOKUP(ALL!B553,'Feeder Count'!$A$3:$M$73,(ALL!T553+1),FALSE)</f>
        <v>#N/A</v>
      </c>
      <c r="Y553" s="793" t="e">
        <f t="shared" si="81"/>
        <v>#N/A</v>
      </c>
      <c r="Z553" s="793" t="e">
        <f t="shared" si="82"/>
        <v>#N/A</v>
      </c>
      <c r="AA553" s="803">
        <f t="shared" si="83"/>
        <v>0</v>
      </c>
      <c r="AB553" s="803">
        <f t="shared" si="84"/>
        <v>0</v>
      </c>
    </row>
    <row r="554" spans="1:28" ht="15.75" x14ac:dyDescent="0.25">
      <c r="A554" s="800"/>
      <c r="B554" s="800"/>
      <c r="C554" s="795"/>
      <c r="D554" s="795" t="s">
        <v>94</v>
      </c>
      <c r="E554" s="799"/>
      <c r="F554" s="799"/>
      <c r="G554" s="799">
        <f t="shared" si="73"/>
        <v>0</v>
      </c>
      <c r="H554" s="800">
        <f t="shared" si="74"/>
        <v>0</v>
      </c>
      <c r="I554" s="800">
        <f t="shared" si="75"/>
        <v>0</v>
      </c>
      <c r="J554" s="804" t="e">
        <f t="shared" si="76"/>
        <v>#DIV/0!</v>
      </c>
      <c r="K554" s="805"/>
      <c r="L554" s="804">
        <f t="shared" si="77"/>
        <v>0</v>
      </c>
      <c r="M554" s="798"/>
      <c r="N554" s="806"/>
      <c r="O554" s="801"/>
      <c r="P554" s="801"/>
      <c r="Q554" s="800"/>
      <c r="R554" s="798"/>
      <c r="S554" s="793" t="e">
        <f>VLOOKUP(B554,Table1[],21,FALSE)</f>
        <v>#N/A</v>
      </c>
      <c r="T554" s="793">
        <f t="shared" si="78"/>
        <v>1</v>
      </c>
      <c r="U554" s="793">
        <f t="shared" si="79"/>
        <v>1900</v>
      </c>
      <c r="V554" s="793">
        <f t="shared" si="80"/>
        <v>7</v>
      </c>
      <c r="W554" s="802">
        <f>HLOOKUP(T554,'Feeder Count'!$B$1:$M$74,74,FALSE)</f>
        <v>48925</v>
      </c>
      <c r="X554" s="802" t="e">
        <f>VLOOKUP(ALL!B554,'Feeder Count'!$A$3:$M$73,(ALL!T554+1),FALSE)</f>
        <v>#N/A</v>
      </c>
      <c r="Y554" s="793" t="e">
        <f t="shared" si="81"/>
        <v>#N/A</v>
      </c>
      <c r="Z554" s="793" t="e">
        <f t="shared" si="82"/>
        <v>#N/A</v>
      </c>
      <c r="AA554" s="803">
        <f t="shared" si="83"/>
        <v>0</v>
      </c>
      <c r="AB554" s="803">
        <f t="shared" si="84"/>
        <v>0</v>
      </c>
    </row>
    <row r="555" spans="1:28" ht="15.75" x14ac:dyDescent="0.25">
      <c r="A555" s="800"/>
      <c r="B555" s="800"/>
      <c r="C555" s="795"/>
      <c r="D555" s="795" t="s">
        <v>94</v>
      </c>
      <c r="E555" s="799"/>
      <c r="F555" s="799"/>
      <c r="G555" s="799">
        <f t="shared" si="73"/>
        <v>0</v>
      </c>
      <c r="H555" s="800">
        <f t="shared" si="74"/>
        <v>0</v>
      </c>
      <c r="I555" s="800">
        <f t="shared" si="75"/>
        <v>0</v>
      </c>
      <c r="J555" s="804" t="e">
        <f t="shared" si="76"/>
        <v>#DIV/0!</v>
      </c>
      <c r="K555" s="805"/>
      <c r="L555" s="804">
        <f t="shared" si="77"/>
        <v>0</v>
      </c>
      <c r="M555" s="798"/>
      <c r="N555" s="806"/>
      <c r="O555" s="801"/>
      <c r="P555" s="801"/>
      <c r="Q555" s="800"/>
      <c r="R555" s="798"/>
      <c r="S555" s="793" t="e">
        <f>VLOOKUP(B555,Table1[],21,FALSE)</f>
        <v>#N/A</v>
      </c>
      <c r="T555" s="793">
        <f t="shared" si="78"/>
        <v>1</v>
      </c>
      <c r="U555" s="793">
        <f t="shared" si="79"/>
        <v>1900</v>
      </c>
      <c r="V555" s="793">
        <f t="shared" si="80"/>
        <v>7</v>
      </c>
      <c r="W555" s="802">
        <f>HLOOKUP(T555,'Feeder Count'!$B$1:$M$74,74,FALSE)</f>
        <v>48925</v>
      </c>
      <c r="X555" s="802" t="e">
        <f>VLOOKUP(ALL!B555,'Feeder Count'!$A$3:$M$73,(ALL!T555+1),FALSE)</f>
        <v>#N/A</v>
      </c>
      <c r="Y555" s="793" t="e">
        <f t="shared" si="81"/>
        <v>#N/A</v>
      </c>
      <c r="Z555" s="793" t="e">
        <f t="shared" si="82"/>
        <v>#N/A</v>
      </c>
      <c r="AA555" s="803">
        <f t="shared" si="83"/>
        <v>0</v>
      </c>
      <c r="AB555" s="803">
        <f t="shared" si="84"/>
        <v>0</v>
      </c>
    </row>
    <row r="556" spans="1:28" ht="15.75" x14ac:dyDescent="0.25">
      <c r="A556" s="800"/>
      <c r="B556" s="800"/>
      <c r="C556" s="795"/>
      <c r="D556" s="795" t="s">
        <v>94</v>
      </c>
      <c r="E556" s="799"/>
      <c r="F556" s="799"/>
      <c r="G556" s="799">
        <f t="shared" si="73"/>
        <v>0</v>
      </c>
      <c r="H556" s="800">
        <f t="shared" si="74"/>
        <v>0</v>
      </c>
      <c r="I556" s="800">
        <f t="shared" si="75"/>
        <v>0</v>
      </c>
      <c r="J556" s="804" t="e">
        <f t="shared" si="76"/>
        <v>#DIV/0!</v>
      </c>
      <c r="K556" s="805"/>
      <c r="L556" s="804">
        <f t="shared" si="77"/>
        <v>0</v>
      </c>
      <c r="M556" s="798"/>
      <c r="N556" s="806"/>
      <c r="O556" s="801"/>
      <c r="P556" s="801"/>
      <c r="Q556" s="800"/>
      <c r="R556" s="798"/>
      <c r="S556" s="793" t="e">
        <f>VLOOKUP(B556,Table1[],21,FALSE)</f>
        <v>#N/A</v>
      </c>
      <c r="T556" s="793">
        <f t="shared" si="78"/>
        <v>1</v>
      </c>
      <c r="U556" s="793">
        <f t="shared" si="79"/>
        <v>1900</v>
      </c>
      <c r="V556" s="793">
        <f t="shared" si="80"/>
        <v>7</v>
      </c>
      <c r="W556" s="802">
        <f>HLOOKUP(T556,'Feeder Count'!$B$1:$M$74,74,FALSE)</f>
        <v>48925</v>
      </c>
      <c r="X556" s="802" t="e">
        <f>VLOOKUP(ALL!B556,'Feeder Count'!$A$3:$M$73,(ALL!T556+1),FALSE)</f>
        <v>#N/A</v>
      </c>
      <c r="Y556" s="793" t="e">
        <f t="shared" si="81"/>
        <v>#N/A</v>
      </c>
      <c r="Z556" s="793" t="e">
        <f t="shared" si="82"/>
        <v>#N/A</v>
      </c>
      <c r="AA556" s="803">
        <f t="shared" si="83"/>
        <v>0</v>
      </c>
      <c r="AB556" s="803">
        <f t="shared" si="84"/>
        <v>0</v>
      </c>
    </row>
    <row r="557" spans="1:28" ht="15.75" x14ac:dyDescent="0.25">
      <c r="A557" s="800"/>
      <c r="B557" s="800"/>
      <c r="C557" s="795"/>
      <c r="D557" s="795" t="s">
        <v>94</v>
      </c>
      <c r="E557" s="799"/>
      <c r="F557" s="799"/>
      <c r="G557" s="799">
        <f t="shared" si="73"/>
        <v>0</v>
      </c>
      <c r="H557" s="800">
        <f t="shared" si="74"/>
        <v>0</v>
      </c>
      <c r="I557" s="800">
        <f t="shared" si="75"/>
        <v>0</v>
      </c>
      <c r="J557" s="804" t="e">
        <f t="shared" si="76"/>
        <v>#DIV/0!</v>
      </c>
      <c r="K557" s="805"/>
      <c r="L557" s="804">
        <f t="shared" si="77"/>
        <v>0</v>
      </c>
      <c r="M557" s="798"/>
      <c r="N557" s="806"/>
      <c r="O557" s="801"/>
      <c r="P557" s="801"/>
      <c r="Q557" s="800"/>
      <c r="R557" s="798"/>
      <c r="S557" s="793" t="e">
        <f>VLOOKUP(B557,Table1[],21,FALSE)</f>
        <v>#N/A</v>
      </c>
      <c r="T557" s="793">
        <f t="shared" si="78"/>
        <v>1</v>
      </c>
      <c r="U557" s="793">
        <f t="shared" si="79"/>
        <v>1900</v>
      </c>
      <c r="V557" s="793">
        <f t="shared" si="80"/>
        <v>7</v>
      </c>
      <c r="W557" s="802">
        <f>HLOOKUP(T557,'Feeder Count'!$B$1:$M$74,74,FALSE)</f>
        <v>48925</v>
      </c>
      <c r="X557" s="802" t="e">
        <f>VLOOKUP(ALL!B557,'Feeder Count'!$A$3:$M$73,(ALL!T557+1),FALSE)</f>
        <v>#N/A</v>
      </c>
      <c r="Y557" s="793" t="e">
        <f t="shared" si="81"/>
        <v>#N/A</v>
      </c>
      <c r="Z557" s="793" t="e">
        <f t="shared" si="82"/>
        <v>#N/A</v>
      </c>
      <c r="AA557" s="803">
        <f t="shared" si="83"/>
        <v>0</v>
      </c>
      <c r="AB557" s="803">
        <f t="shared" si="84"/>
        <v>0</v>
      </c>
    </row>
    <row r="558" spans="1:28" ht="15.75" x14ac:dyDescent="0.25">
      <c r="A558" s="800"/>
      <c r="B558" s="800"/>
      <c r="C558" s="795"/>
      <c r="D558" s="795" t="s">
        <v>94</v>
      </c>
      <c r="E558" s="799"/>
      <c r="F558" s="799"/>
      <c r="G558" s="799">
        <f t="shared" si="73"/>
        <v>0</v>
      </c>
      <c r="H558" s="800">
        <f t="shared" si="74"/>
        <v>0</v>
      </c>
      <c r="I558" s="800">
        <f t="shared" si="75"/>
        <v>0</v>
      </c>
      <c r="J558" s="804" t="e">
        <f t="shared" si="76"/>
        <v>#DIV/0!</v>
      </c>
      <c r="K558" s="805"/>
      <c r="L558" s="804">
        <f t="shared" si="77"/>
        <v>0</v>
      </c>
      <c r="M558" s="798"/>
      <c r="N558" s="806"/>
      <c r="O558" s="801"/>
      <c r="P558" s="801"/>
      <c r="Q558" s="800"/>
      <c r="R558" s="798"/>
      <c r="S558" s="793" t="e">
        <f>VLOOKUP(B558,Table1[],21,FALSE)</f>
        <v>#N/A</v>
      </c>
      <c r="T558" s="793">
        <f t="shared" si="78"/>
        <v>1</v>
      </c>
      <c r="U558" s="793">
        <f t="shared" si="79"/>
        <v>1900</v>
      </c>
      <c r="V558" s="793">
        <f t="shared" si="80"/>
        <v>7</v>
      </c>
      <c r="W558" s="802">
        <f>HLOOKUP(T558,'Feeder Count'!$B$1:$M$74,74,FALSE)</f>
        <v>48925</v>
      </c>
      <c r="X558" s="802" t="e">
        <f>VLOOKUP(ALL!B558,'Feeder Count'!$A$3:$M$73,(ALL!T558+1),FALSE)</f>
        <v>#N/A</v>
      </c>
      <c r="Y558" s="793" t="e">
        <f t="shared" si="81"/>
        <v>#N/A</v>
      </c>
      <c r="Z558" s="793" t="e">
        <f t="shared" si="82"/>
        <v>#N/A</v>
      </c>
      <c r="AA558" s="803">
        <f t="shared" si="83"/>
        <v>0</v>
      </c>
      <c r="AB558" s="803">
        <f t="shared" si="84"/>
        <v>0</v>
      </c>
    </row>
    <row r="559" spans="1:28" ht="15.75" x14ac:dyDescent="0.25">
      <c r="A559" s="800"/>
      <c r="B559" s="800"/>
      <c r="C559" s="795"/>
      <c r="D559" s="795" t="s">
        <v>94</v>
      </c>
      <c r="E559" s="799"/>
      <c r="F559" s="799"/>
      <c r="G559" s="799">
        <f t="shared" si="73"/>
        <v>0</v>
      </c>
      <c r="H559" s="800">
        <f t="shared" si="74"/>
        <v>0</v>
      </c>
      <c r="I559" s="800">
        <f t="shared" si="75"/>
        <v>0</v>
      </c>
      <c r="J559" s="804" t="e">
        <f t="shared" si="76"/>
        <v>#DIV/0!</v>
      </c>
      <c r="K559" s="805"/>
      <c r="L559" s="804">
        <f t="shared" si="77"/>
        <v>0</v>
      </c>
      <c r="M559" s="798"/>
      <c r="N559" s="806"/>
      <c r="O559" s="801"/>
      <c r="P559" s="801"/>
      <c r="Q559" s="800"/>
      <c r="R559" s="798"/>
      <c r="S559" s="793" t="e">
        <f>VLOOKUP(B559,Table1[],21,FALSE)</f>
        <v>#N/A</v>
      </c>
      <c r="T559" s="793">
        <f t="shared" si="78"/>
        <v>1</v>
      </c>
      <c r="U559" s="793">
        <f t="shared" si="79"/>
        <v>1900</v>
      </c>
      <c r="V559" s="793">
        <f t="shared" si="80"/>
        <v>7</v>
      </c>
      <c r="W559" s="802">
        <f>HLOOKUP(T559,'Feeder Count'!$B$1:$M$74,74,FALSE)</f>
        <v>48925</v>
      </c>
      <c r="X559" s="802" t="e">
        <f>VLOOKUP(ALL!B559,'Feeder Count'!$A$3:$M$73,(ALL!T559+1),FALSE)</f>
        <v>#N/A</v>
      </c>
      <c r="Y559" s="793" t="e">
        <f t="shared" si="81"/>
        <v>#N/A</v>
      </c>
      <c r="Z559" s="793" t="e">
        <f t="shared" si="82"/>
        <v>#N/A</v>
      </c>
      <c r="AA559" s="803">
        <f t="shared" si="83"/>
        <v>0</v>
      </c>
      <c r="AB559" s="803">
        <f t="shared" si="84"/>
        <v>0</v>
      </c>
    </row>
    <row r="560" spans="1:28" ht="15.75" x14ac:dyDescent="0.25">
      <c r="A560" s="800"/>
      <c r="B560" s="800"/>
      <c r="C560" s="795"/>
      <c r="D560" s="795" t="s">
        <v>94</v>
      </c>
      <c r="E560" s="799"/>
      <c r="F560" s="799"/>
      <c r="G560" s="799">
        <f t="shared" si="73"/>
        <v>0</v>
      </c>
      <c r="H560" s="800">
        <f t="shared" si="74"/>
        <v>0</v>
      </c>
      <c r="I560" s="800">
        <f t="shared" si="75"/>
        <v>0</v>
      </c>
      <c r="J560" s="804" t="e">
        <f t="shared" si="76"/>
        <v>#DIV/0!</v>
      </c>
      <c r="K560" s="805"/>
      <c r="L560" s="804">
        <f t="shared" si="77"/>
        <v>0</v>
      </c>
      <c r="M560" s="798"/>
      <c r="N560" s="806"/>
      <c r="O560" s="801"/>
      <c r="P560" s="801"/>
      <c r="Q560" s="800"/>
      <c r="R560" s="798"/>
      <c r="S560" s="793" t="e">
        <f>VLOOKUP(B560,Table1[],21,FALSE)</f>
        <v>#N/A</v>
      </c>
      <c r="T560" s="793">
        <f t="shared" si="78"/>
        <v>1</v>
      </c>
      <c r="U560" s="793">
        <f t="shared" si="79"/>
        <v>1900</v>
      </c>
      <c r="V560" s="793">
        <f t="shared" si="80"/>
        <v>7</v>
      </c>
      <c r="W560" s="802">
        <f>HLOOKUP(T560,'Feeder Count'!$B$1:$M$74,74,FALSE)</f>
        <v>48925</v>
      </c>
      <c r="X560" s="802" t="e">
        <f>VLOOKUP(ALL!B560,'Feeder Count'!$A$3:$M$73,(ALL!T560+1),FALSE)</f>
        <v>#N/A</v>
      </c>
      <c r="Y560" s="793" t="e">
        <f t="shared" si="81"/>
        <v>#N/A</v>
      </c>
      <c r="Z560" s="793" t="e">
        <f t="shared" si="82"/>
        <v>#N/A</v>
      </c>
      <c r="AA560" s="803">
        <f t="shared" si="83"/>
        <v>0</v>
      </c>
      <c r="AB560" s="803">
        <f t="shared" si="84"/>
        <v>0</v>
      </c>
    </row>
    <row r="561" spans="1:28" ht="15.75" x14ac:dyDescent="0.25">
      <c r="A561" s="800"/>
      <c r="B561" s="800"/>
      <c r="C561" s="795"/>
      <c r="D561" s="795" t="s">
        <v>94</v>
      </c>
      <c r="E561" s="799"/>
      <c r="F561" s="799"/>
      <c r="G561" s="799">
        <f t="shared" si="73"/>
        <v>0</v>
      </c>
      <c r="H561" s="800">
        <f t="shared" si="74"/>
        <v>0</v>
      </c>
      <c r="I561" s="800">
        <f t="shared" si="75"/>
        <v>0</v>
      </c>
      <c r="J561" s="804" t="e">
        <f t="shared" si="76"/>
        <v>#DIV/0!</v>
      </c>
      <c r="K561" s="805"/>
      <c r="L561" s="804">
        <f t="shared" si="77"/>
        <v>0</v>
      </c>
      <c r="M561" s="798"/>
      <c r="N561" s="806"/>
      <c r="O561" s="801"/>
      <c r="P561" s="801"/>
      <c r="Q561" s="800"/>
      <c r="R561" s="798"/>
      <c r="S561" s="793" t="e">
        <f>VLOOKUP(B561,Table1[],21,FALSE)</f>
        <v>#N/A</v>
      </c>
      <c r="T561" s="793">
        <f t="shared" si="78"/>
        <v>1</v>
      </c>
      <c r="U561" s="793">
        <f t="shared" si="79"/>
        <v>1900</v>
      </c>
      <c r="V561" s="793">
        <f t="shared" si="80"/>
        <v>7</v>
      </c>
      <c r="W561" s="802">
        <f>HLOOKUP(T561,'Feeder Count'!$B$1:$M$74,74,FALSE)</f>
        <v>48925</v>
      </c>
      <c r="X561" s="802" t="e">
        <f>VLOOKUP(ALL!B561,'Feeder Count'!$A$3:$M$73,(ALL!T561+1),FALSE)</f>
        <v>#N/A</v>
      </c>
      <c r="Y561" s="793" t="e">
        <f t="shared" si="81"/>
        <v>#N/A</v>
      </c>
      <c r="Z561" s="793" t="e">
        <f t="shared" si="82"/>
        <v>#N/A</v>
      </c>
      <c r="AA561" s="803">
        <f t="shared" si="83"/>
        <v>0</v>
      </c>
      <c r="AB561" s="803">
        <f t="shared" si="84"/>
        <v>0</v>
      </c>
    </row>
    <row r="562" spans="1:28" ht="15.75" x14ac:dyDescent="0.25">
      <c r="A562" s="800"/>
      <c r="B562" s="800"/>
      <c r="C562" s="795"/>
      <c r="D562" s="795" t="s">
        <v>94</v>
      </c>
      <c r="E562" s="799"/>
      <c r="F562" s="799"/>
      <c r="G562" s="799">
        <f t="shared" si="73"/>
        <v>0</v>
      </c>
      <c r="H562" s="800">
        <f t="shared" si="74"/>
        <v>0</v>
      </c>
      <c r="I562" s="800">
        <f t="shared" si="75"/>
        <v>0</v>
      </c>
      <c r="J562" s="804" t="e">
        <f t="shared" si="76"/>
        <v>#DIV/0!</v>
      </c>
      <c r="K562" s="805"/>
      <c r="L562" s="804">
        <f t="shared" si="77"/>
        <v>0</v>
      </c>
      <c r="M562" s="798"/>
      <c r="N562" s="806"/>
      <c r="O562" s="801"/>
      <c r="P562" s="801"/>
      <c r="Q562" s="800"/>
      <c r="R562" s="798"/>
      <c r="S562" s="793" t="e">
        <f>VLOOKUP(B562,Table1[],21,FALSE)</f>
        <v>#N/A</v>
      </c>
      <c r="T562" s="793">
        <f t="shared" si="78"/>
        <v>1</v>
      </c>
      <c r="U562" s="793">
        <f t="shared" si="79"/>
        <v>1900</v>
      </c>
      <c r="V562" s="793">
        <f t="shared" si="80"/>
        <v>7</v>
      </c>
      <c r="W562" s="802">
        <f>HLOOKUP(T562,'Feeder Count'!$B$1:$M$74,74,FALSE)</f>
        <v>48925</v>
      </c>
      <c r="X562" s="802" t="e">
        <f>VLOOKUP(ALL!B562,'Feeder Count'!$A$3:$M$73,(ALL!T562+1),FALSE)</f>
        <v>#N/A</v>
      </c>
      <c r="Y562" s="793" t="e">
        <f t="shared" si="81"/>
        <v>#N/A</v>
      </c>
      <c r="Z562" s="793" t="e">
        <f t="shared" si="82"/>
        <v>#N/A</v>
      </c>
      <c r="AA562" s="803">
        <f t="shared" si="83"/>
        <v>0</v>
      </c>
      <c r="AB562" s="803">
        <f t="shared" si="84"/>
        <v>0</v>
      </c>
    </row>
    <row r="563" spans="1:28" ht="15.75" x14ac:dyDescent="0.25">
      <c r="A563" s="800"/>
      <c r="B563" s="800"/>
      <c r="C563" s="795"/>
      <c r="D563" s="795" t="s">
        <v>94</v>
      </c>
      <c r="E563" s="799"/>
      <c r="F563" s="799"/>
      <c r="G563" s="799">
        <f t="shared" si="73"/>
        <v>0</v>
      </c>
      <c r="H563" s="800">
        <f t="shared" si="74"/>
        <v>0</v>
      </c>
      <c r="I563" s="800">
        <f t="shared" si="75"/>
        <v>0</v>
      </c>
      <c r="J563" s="804" t="e">
        <f t="shared" si="76"/>
        <v>#DIV/0!</v>
      </c>
      <c r="K563" s="805"/>
      <c r="L563" s="804">
        <f t="shared" si="77"/>
        <v>0</v>
      </c>
      <c r="M563" s="798"/>
      <c r="N563" s="806"/>
      <c r="O563" s="801"/>
      <c r="P563" s="801"/>
      <c r="Q563" s="800"/>
      <c r="R563" s="798"/>
      <c r="S563" s="793" t="e">
        <f>VLOOKUP(B563,Table1[],21,FALSE)</f>
        <v>#N/A</v>
      </c>
      <c r="T563" s="793">
        <f t="shared" si="78"/>
        <v>1</v>
      </c>
      <c r="U563" s="793">
        <f t="shared" si="79"/>
        <v>1900</v>
      </c>
      <c r="V563" s="793">
        <f t="shared" si="80"/>
        <v>7</v>
      </c>
      <c r="W563" s="802">
        <f>HLOOKUP(T563,'Feeder Count'!$B$1:$M$74,74,FALSE)</f>
        <v>48925</v>
      </c>
      <c r="X563" s="802" t="e">
        <f>VLOOKUP(ALL!B563,'Feeder Count'!$A$3:$M$73,(ALL!T563+1),FALSE)</f>
        <v>#N/A</v>
      </c>
      <c r="Y563" s="793" t="e">
        <f t="shared" si="81"/>
        <v>#N/A</v>
      </c>
      <c r="Z563" s="793" t="e">
        <f t="shared" si="82"/>
        <v>#N/A</v>
      </c>
      <c r="AA563" s="803">
        <f t="shared" si="83"/>
        <v>0</v>
      </c>
      <c r="AB563" s="803">
        <f t="shared" si="84"/>
        <v>0</v>
      </c>
    </row>
    <row r="564" spans="1:28" ht="15.75" x14ac:dyDescent="0.25">
      <c r="A564" s="800"/>
      <c r="B564" s="800"/>
      <c r="C564" s="795"/>
      <c r="D564" s="795" t="s">
        <v>94</v>
      </c>
      <c r="E564" s="799"/>
      <c r="F564" s="799"/>
      <c r="G564" s="799">
        <f t="shared" si="73"/>
        <v>0</v>
      </c>
      <c r="H564" s="800">
        <f t="shared" si="74"/>
        <v>0</v>
      </c>
      <c r="I564" s="800">
        <f t="shared" si="75"/>
        <v>0</v>
      </c>
      <c r="J564" s="804" t="e">
        <f t="shared" si="76"/>
        <v>#DIV/0!</v>
      </c>
      <c r="K564" s="805"/>
      <c r="L564" s="804">
        <f t="shared" si="77"/>
        <v>0</v>
      </c>
      <c r="M564" s="798"/>
      <c r="N564" s="806"/>
      <c r="O564" s="801"/>
      <c r="P564" s="801"/>
      <c r="Q564" s="800"/>
      <c r="R564" s="798"/>
      <c r="S564" s="793" t="e">
        <f>VLOOKUP(B564,Table1[],21,FALSE)</f>
        <v>#N/A</v>
      </c>
      <c r="T564" s="793">
        <f t="shared" si="78"/>
        <v>1</v>
      </c>
      <c r="U564" s="793">
        <f t="shared" si="79"/>
        <v>1900</v>
      </c>
      <c r="V564" s="793">
        <f t="shared" si="80"/>
        <v>7</v>
      </c>
      <c r="W564" s="802">
        <f>HLOOKUP(T564,'Feeder Count'!$B$1:$M$74,74,FALSE)</f>
        <v>48925</v>
      </c>
      <c r="X564" s="802" t="e">
        <f>VLOOKUP(ALL!B564,'Feeder Count'!$A$3:$M$73,(ALL!T564+1),FALSE)</f>
        <v>#N/A</v>
      </c>
      <c r="Y564" s="793" t="e">
        <f t="shared" si="81"/>
        <v>#N/A</v>
      </c>
      <c r="Z564" s="793" t="e">
        <f t="shared" si="82"/>
        <v>#N/A</v>
      </c>
      <c r="AA564" s="803">
        <f t="shared" si="83"/>
        <v>0</v>
      </c>
      <c r="AB564" s="803">
        <f t="shared" si="84"/>
        <v>0</v>
      </c>
    </row>
    <row r="565" spans="1:28" ht="15.75" x14ac:dyDescent="0.25">
      <c r="A565" s="800"/>
      <c r="B565" s="800"/>
      <c r="C565" s="795"/>
      <c r="D565" s="795" t="s">
        <v>94</v>
      </c>
      <c r="E565" s="799"/>
      <c r="F565" s="799"/>
      <c r="G565" s="799">
        <f t="shared" si="73"/>
        <v>0</v>
      </c>
      <c r="H565" s="800">
        <f t="shared" si="74"/>
        <v>0</v>
      </c>
      <c r="I565" s="800">
        <f t="shared" si="75"/>
        <v>0</v>
      </c>
      <c r="J565" s="804" t="e">
        <f t="shared" si="76"/>
        <v>#DIV/0!</v>
      </c>
      <c r="K565" s="805"/>
      <c r="L565" s="804">
        <f t="shared" si="77"/>
        <v>0</v>
      </c>
      <c r="M565" s="798"/>
      <c r="N565" s="806"/>
      <c r="O565" s="801"/>
      <c r="P565" s="801"/>
      <c r="Q565" s="800"/>
      <c r="R565" s="798"/>
      <c r="S565" s="793" t="e">
        <f>VLOOKUP(B565,Table1[],21,FALSE)</f>
        <v>#N/A</v>
      </c>
      <c r="T565" s="793">
        <f t="shared" si="78"/>
        <v>1</v>
      </c>
      <c r="U565" s="793">
        <f t="shared" si="79"/>
        <v>1900</v>
      </c>
      <c r="V565" s="793">
        <f t="shared" si="80"/>
        <v>7</v>
      </c>
      <c r="W565" s="802">
        <f>HLOOKUP(T565,'Feeder Count'!$B$1:$M$74,74,FALSE)</f>
        <v>48925</v>
      </c>
      <c r="X565" s="802" t="e">
        <f>VLOOKUP(ALL!B565,'Feeder Count'!$A$3:$M$73,(ALL!T565+1),FALSE)</f>
        <v>#N/A</v>
      </c>
      <c r="Y565" s="793" t="e">
        <f t="shared" si="81"/>
        <v>#N/A</v>
      </c>
      <c r="Z565" s="793" t="e">
        <f t="shared" si="82"/>
        <v>#N/A</v>
      </c>
      <c r="AA565" s="803">
        <f t="shared" si="83"/>
        <v>0</v>
      </c>
      <c r="AB565" s="803">
        <f t="shared" si="84"/>
        <v>0</v>
      </c>
    </row>
    <row r="566" spans="1:28" ht="15.75" x14ac:dyDescent="0.25">
      <c r="A566" s="800"/>
      <c r="B566" s="800"/>
      <c r="C566" s="795"/>
      <c r="D566" s="795" t="s">
        <v>94</v>
      </c>
      <c r="E566" s="799"/>
      <c r="F566" s="799"/>
      <c r="G566" s="799">
        <f t="shared" si="73"/>
        <v>0</v>
      </c>
      <c r="H566" s="800">
        <f t="shared" si="74"/>
        <v>0</v>
      </c>
      <c r="I566" s="800">
        <f t="shared" si="75"/>
        <v>0</v>
      </c>
      <c r="J566" s="804" t="e">
        <f t="shared" si="76"/>
        <v>#DIV/0!</v>
      </c>
      <c r="K566" s="805"/>
      <c r="L566" s="804">
        <f t="shared" si="77"/>
        <v>0</v>
      </c>
      <c r="M566" s="798"/>
      <c r="N566" s="806"/>
      <c r="O566" s="801"/>
      <c r="P566" s="801"/>
      <c r="Q566" s="800"/>
      <c r="R566" s="798"/>
      <c r="S566" s="793" t="e">
        <f>VLOOKUP(B566,Table1[],21,FALSE)</f>
        <v>#N/A</v>
      </c>
      <c r="T566" s="793">
        <f t="shared" si="78"/>
        <v>1</v>
      </c>
      <c r="U566" s="793">
        <f t="shared" si="79"/>
        <v>1900</v>
      </c>
      <c r="V566" s="793">
        <f t="shared" si="80"/>
        <v>7</v>
      </c>
      <c r="W566" s="802">
        <f>HLOOKUP(T566,'Feeder Count'!$B$1:$M$74,74,FALSE)</f>
        <v>48925</v>
      </c>
      <c r="X566" s="802" t="e">
        <f>VLOOKUP(ALL!B566,'Feeder Count'!$A$3:$M$73,(ALL!T566+1),FALSE)</f>
        <v>#N/A</v>
      </c>
      <c r="Y566" s="793" t="e">
        <f t="shared" si="81"/>
        <v>#N/A</v>
      </c>
      <c r="Z566" s="793" t="e">
        <f t="shared" si="82"/>
        <v>#N/A</v>
      </c>
      <c r="AA566" s="803">
        <f t="shared" si="83"/>
        <v>0</v>
      </c>
      <c r="AB566" s="803">
        <f t="shared" si="84"/>
        <v>0</v>
      </c>
    </row>
    <row r="567" spans="1:28" ht="15.75" x14ac:dyDescent="0.25">
      <c r="A567" s="800"/>
      <c r="B567" s="800"/>
      <c r="C567" s="795"/>
      <c r="D567" s="795" t="s">
        <v>94</v>
      </c>
      <c r="E567" s="799"/>
      <c r="F567" s="799"/>
      <c r="G567" s="799">
        <f t="shared" si="73"/>
        <v>0</v>
      </c>
      <c r="H567" s="800">
        <f t="shared" si="74"/>
        <v>0</v>
      </c>
      <c r="I567" s="800">
        <f t="shared" si="75"/>
        <v>0</v>
      </c>
      <c r="J567" s="804" t="e">
        <f t="shared" si="76"/>
        <v>#DIV/0!</v>
      </c>
      <c r="K567" s="805"/>
      <c r="L567" s="804">
        <f t="shared" si="77"/>
        <v>0</v>
      </c>
      <c r="M567" s="798"/>
      <c r="N567" s="806"/>
      <c r="O567" s="801"/>
      <c r="P567" s="801"/>
      <c r="Q567" s="800"/>
      <c r="R567" s="798"/>
      <c r="S567" s="793" t="e">
        <f>VLOOKUP(B567,Table1[],21,FALSE)</f>
        <v>#N/A</v>
      </c>
      <c r="T567" s="793">
        <f t="shared" si="78"/>
        <v>1</v>
      </c>
      <c r="U567" s="793">
        <f t="shared" si="79"/>
        <v>1900</v>
      </c>
      <c r="V567" s="793">
        <f t="shared" si="80"/>
        <v>7</v>
      </c>
      <c r="W567" s="802">
        <f>HLOOKUP(T567,'Feeder Count'!$B$1:$M$74,74,FALSE)</f>
        <v>48925</v>
      </c>
      <c r="X567" s="802" t="e">
        <f>VLOOKUP(ALL!B567,'Feeder Count'!$A$3:$M$73,(ALL!T567+1),FALSE)</f>
        <v>#N/A</v>
      </c>
      <c r="Y567" s="793" t="e">
        <f t="shared" si="81"/>
        <v>#N/A</v>
      </c>
      <c r="Z567" s="793" t="e">
        <f t="shared" si="82"/>
        <v>#N/A</v>
      </c>
      <c r="AA567" s="803">
        <f t="shared" si="83"/>
        <v>0</v>
      </c>
      <c r="AB567" s="803">
        <f t="shared" si="84"/>
        <v>0</v>
      </c>
    </row>
    <row r="568" spans="1:28" ht="15.75" x14ac:dyDescent="0.25">
      <c r="A568" s="800"/>
      <c r="B568" s="800"/>
      <c r="C568" s="795"/>
      <c r="D568" s="795" t="s">
        <v>94</v>
      </c>
      <c r="E568" s="799"/>
      <c r="F568" s="799"/>
      <c r="G568" s="799">
        <f t="shared" si="73"/>
        <v>0</v>
      </c>
      <c r="H568" s="800">
        <f t="shared" si="74"/>
        <v>0</v>
      </c>
      <c r="I568" s="800">
        <f t="shared" si="75"/>
        <v>0</v>
      </c>
      <c r="J568" s="804" t="e">
        <f t="shared" si="76"/>
        <v>#DIV/0!</v>
      </c>
      <c r="K568" s="805"/>
      <c r="L568" s="804">
        <f t="shared" si="77"/>
        <v>0</v>
      </c>
      <c r="M568" s="798"/>
      <c r="N568" s="806"/>
      <c r="O568" s="801"/>
      <c r="P568" s="801"/>
      <c r="Q568" s="800"/>
      <c r="R568" s="798"/>
      <c r="S568" s="793" t="e">
        <f>VLOOKUP(B568,Table1[],21,FALSE)</f>
        <v>#N/A</v>
      </c>
      <c r="T568" s="793">
        <f t="shared" si="78"/>
        <v>1</v>
      </c>
      <c r="U568" s="793">
        <f t="shared" si="79"/>
        <v>1900</v>
      </c>
      <c r="V568" s="793">
        <f t="shared" si="80"/>
        <v>7</v>
      </c>
      <c r="W568" s="802">
        <f>HLOOKUP(T568,'Feeder Count'!$B$1:$M$74,74,FALSE)</f>
        <v>48925</v>
      </c>
      <c r="X568" s="802" t="e">
        <f>VLOOKUP(ALL!B568,'Feeder Count'!$A$3:$M$73,(ALL!T568+1),FALSE)</f>
        <v>#N/A</v>
      </c>
      <c r="Y568" s="793" t="e">
        <f t="shared" si="81"/>
        <v>#N/A</v>
      </c>
      <c r="Z568" s="793" t="e">
        <f t="shared" si="82"/>
        <v>#N/A</v>
      </c>
      <c r="AA568" s="803">
        <f t="shared" si="83"/>
        <v>0</v>
      </c>
      <c r="AB568" s="803">
        <f t="shared" si="84"/>
        <v>0</v>
      </c>
    </row>
    <row r="569" spans="1:28" ht="15.75" x14ac:dyDescent="0.25">
      <c r="A569" s="800"/>
      <c r="B569" s="800"/>
      <c r="C569" s="795"/>
      <c r="D569" s="795" t="s">
        <v>94</v>
      </c>
      <c r="E569" s="799"/>
      <c r="F569" s="799"/>
      <c r="G569" s="799">
        <f t="shared" si="73"/>
        <v>0</v>
      </c>
      <c r="H569" s="800">
        <f t="shared" si="74"/>
        <v>0</v>
      </c>
      <c r="I569" s="800">
        <f t="shared" si="75"/>
        <v>0</v>
      </c>
      <c r="J569" s="804" t="e">
        <f t="shared" si="76"/>
        <v>#DIV/0!</v>
      </c>
      <c r="K569" s="805"/>
      <c r="L569" s="804">
        <f t="shared" si="77"/>
        <v>0</v>
      </c>
      <c r="M569" s="798"/>
      <c r="N569" s="806"/>
      <c r="O569" s="801"/>
      <c r="P569" s="801"/>
      <c r="Q569" s="800"/>
      <c r="R569" s="798"/>
      <c r="S569" s="793" t="e">
        <f>VLOOKUP(B569,Table1[],21,FALSE)</f>
        <v>#N/A</v>
      </c>
      <c r="T569" s="793">
        <f t="shared" si="78"/>
        <v>1</v>
      </c>
      <c r="U569" s="793">
        <f t="shared" si="79"/>
        <v>1900</v>
      </c>
      <c r="V569" s="793">
        <f t="shared" si="80"/>
        <v>7</v>
      </c>
      <c r="W569" s="802">
        <f>HLOOKUP(T569,'Feeder Count'!$B$1:$M$74,74,FALSE)</f>
        <v>48925</v>
      </c>
      <c r="X569" s="802" t="e">
        <f>VLOOKUP(ALL!B569,'Feeder Count'!$A$3:$M$73,(ALL!T569+1),FALSE)</f>
        <v>#N/A</v>
      </c>
      <c r="Y569" s="793" t="e">
        <f t="shared" si="81"/>
        <v>#N/A</v>
      </c>
      <c r="Z569" s="793" t="e">
        <f t="shared" si="82"/>
        <v>#N/A</v>
      </c>
      <c r="AA569" s="803">
        <f t="shared" si="83"/>
        <v>0</v>
      </c>
      <c r="AB569" s="803">
        <f t="shared" si="84"/>
        <v>0</v>
      </c>
    </row>
    <row r="570" spans="1:28" ht="15.75" x14ac:dyDescent="0.25">
      <c r="A570" s="800"/>
      <c r="B570" s="800"/>
      <c r="C570" s="795"/>
      <c r="D570" s="795" t="s">
        <v>94</v>
      </c>
      <c r="E570" s="799"/>
      <c r="F570" s="799"/>
      <c r="G570" s="799">
        <f t="shared" si="73"/>
        <v>0</v>
      </c>
      <c r="H570" s="800">
        <f t="shared" si="74"/>
        <v>0</v>
      </c>
      <c r="I570" s="800">
        <f t="shared" si="75"/>
        <v>0</v>
      </c>
      <c r="J570" s="804" t="e">
        <f t="shared" si="76"/>
        <v>#DIV/0!</v>
      </c>
      <c r="K570" s="805"/>
      <c r="L570" s="804">
        <f t="shared" si="77"/>
        <v>0</v>
      </c>
      <c r="M570" s="798"/>
      <c r="N570" s="806"/>
      <c r="O570" s="801"/>
      <c r="P570" s="801"/>
      <c r="Q570" s="800"/>
      <c r="R570" s="798"/>
      <c r="S570" s="793" t="e">
        <f>VLOOKUP(B570,Table1[],21,FALSE)</f>
        <v>#N/A</v>
      </c>
      <c r="T570" s="793">
        <f t="shared" si="78"/>
        <v>1</v>
      </c>
      <c r="U570" s="793">
        <f t="shared" si="79"/>
        <v>1900</v>
      </c>
      <c r="V570" s="793">
        <f t="shared" si="80"/>
        <v>7</v>
      </c>
      <c r="W570" s="802">
        <f>HLOOKUP(T570,'Feeder Count'!$B$1:$M$74,74,FALSE)</f>
        <v>48925</v>
      </c>
      <c r="X570" s="802" t="e">
        <f>VLOOKUP(ALL!B570,'Feeder Count'!$A$3:$M$73,(ALL!T570+1),FALSE)</f>
        <v>#N/A</v>
      </c>
      <c r="Y570" s="793" t="e">
        <f t="shared" si="81"/>
        <v>#N/A</v>
      </c>
      <c r="Z570" s="793" t="e">
        <f t="shared" si="82"/>
        <v>#N/A</v>
      </c>
      <c r="AA570" s="803">
        <f t="shared" si="83"/>
        <v>0</v>
      </c>
      <c r="AB570" s="803">
        <f t="shared" si="84"/>
        <v>0</v>
      </c>
    </row>
    <row r="571" spans="1:28" ht="15.75" x14ac:dyDescent="0.25">
      <c r="A571" s="800"/>
      <c r="B571" s="800"/>
      <c r="C571" s="795"/>
      <c r="D571" s="795" t="s">
        <v>94</v>
      </c>
      <c r="E571" s="799"/>
      <c r="F571" s="799"/>
      <c r="G571" s="799">
        <f t="shared" si="73"/>
        <v>0</v>
      </c>
      <c r="H571" s="800">
        <f t="shared" si="74"/>
        <v>0</v>
      </c>
      <c r="I571" s="800">
        <f t="shared" si="75"/>
        <v>0</v>
      </c>
      <c r="J571" s="804" t="e">
        <f t="shared" si="76"/>
        <v>#DIV/0!</v>
      </c>
      <c r="K571" s="805"/>
      <c r="L571" s="804">
        <f t="shared" si="77"/>
        <v>0</v>
      </c>
      <c r="M571" s="798"/>
      <c r="N571" s="806"/>
      <c r="O571" s="801"/>
      <c r="P571" s="801"/>
      <c r="Q571" s="800"/>
      <c r="R571" s="798"/>
      <c r="S571" s="793" t="e">
        <f>VLOOKUP(B571,Table1[],21,FALSE)</f>
        <v>#N/A</v>
      </c>
      <c r="T571" s="793">
        <f t="shared" si="78"/>
        <v>1</v>
      </c>
      <c r="U571" s="793">
        <f t="shared" si="79"/>
        <v>1900</v>
      </c>
      <c r="V571" s="793">
        <f t="shared" si="80"/>
        <v>7</v>
      </c>
      <c r="W571" s="802">
        <f>HLOOKUP(T571,'Feeder Count'!$B$1:$M$74,74,FALSE)</f>
        <v>48925</v>
      </c>
      <c r="X571" s="802" t="e">
        <f>VLOOKUP(ALL!B571,'Feeder Count'!$A$3:$M$73,(ALL!T571+1),FALSE)</f>
        <v>#N/A</v>
      </c>
      <c r="Y571" s="793" t="e">
        <f t="shared" si="81"/>
        <v>#N/A</v>
      </c>
      <c r="Z571" s="793" t="e">
        <f t="shared" si="82"/>
        <v>#N/A</v>
      </c>
      <c r="AA571" s="803">
        <f t="shared" si="83"/>
        <v>0</v>
      </c>
      <c r="AB571" s="803">
        <f t="shared" si="84"/>
        <v>0</v>
      </c>
    </row>
    <row r="572" spans="1:28" ht="15.75" x14ac:dyDescent="0.25">
      <c r="A572" s="800"/>
      <c r="B572" s="800"/>
      <c r="C572" s="795"/>
      <c r="D572" s="795" t="s">
        <v>94</v>
      </c>
      <c r="E572" s="799"/>
      <c r="F572" s="799"/>
      <c r="G572" s="799">
        <f t="shared" si="73"/>
        <v>0</v>
      </c>
      <c r="H572" s="800">
        <f t="shared" si="74"/>
        <v>0</v>
      </c>
      <c r="I572" s="800">
        <f t="shared" si="75"/>
        <v>0</v>
      </c>
      <c r="J572" s="804" t="e">
        <f t="shared" si="76"/>
        <v>#DIV/0!</v>
      </c>
      <c r="K572" s="805"/>
      <c r="L572" s="804">
        <f t="shared" si="77"/>
        <v>0</v>
      </c>
      <c r="M572" s="798"/>
      <c r="N572" s="806"/>
      <c r="O572" s="801"/>
      <c r="P572" s="801"/>
      <c r="Q572" s="800"/>
      <c r="R572" s="798"/>
      <c r="S572" s="793" t="e">
        <f>VLOOKUP(B572,Table1[],21,FALSE)</f>
        <v>#N/A</v>
      </c>
      <c r="T572" s="793">
        <f t="shared" si="78"/>
        <v>1</v>
      </c>
      <c r="U572" s="793">
        <f t="shared" si="79"/>
        <v>1900</v>
      </c>
      <c r="V572" s="793">
        <f t="shared" si="80"/>
        <v>7</v>
      </c>
      <c r="W572" s="802">
        <f>HLOOKUP(T572,'Feeder Count'!$B$1:$M$74,74,FALSE)</f>
        <v>48925</v>
      </c>
      <c r="X572" s="802" t="e">
        <f>VLOOKUP(ALL!B572,'Feeder Count'!$A$3:$M$73,(ALL!T572+1),FALSE)</f>
        <v>#N/A</v>
      </c>
      <c r="Y572" s="793" t="e">
        <f t="shared" si="81"/>
        <v>#N/A</v>
      </c>
      <c r="Z572" s="793" t="e">
        <f t="shared" si="82"/>
        <v>#N/A</v>
      </c>
      <c r="AA572" s="803">
        <f t="shared" si="83"/>
        <v>0</v>
      </c>
      <c r="AB572" s="803">
        <f t="shared" si="84"/>
        <v>0</v>
      </c>
    </row>
    <row r="573" spans="1:28" ht="15.75" x14ac:dyDescent="0.25">
      <c r="A573" s="800"/>
      <c r="B573" s="800"/>
      <c r="C573" s="795"/>
      <c r="D573" s="795" t="s">
        <v>94</v>
      </c>
      <c r="E573" s="799"/>
      <c r="F573" s="799"/>
      <c r="G573" s="799">
        <f t="shared" si="73"/>
        <v>0</v>
      </c>
      <c r="H573" s="800">
        <f t="shared" si="74"/>
        <v>0</v>
      </c>
      <c r="I573" s="800">
        <f t="shared" si="75"/>
        <v>0</v>
      </c>
      <c r="J573" s="804" t="e">
        <f t="shared" si="76"/>
        <v>#DIV/0!</v>
      </c>
      <c r="K573" s="805"/>
      <c r="L573" s="804">
        <f t="shared" si="77"/>
        <v>0</v>
      </c>
      <c r="M573" s="798"/>
      <c r="N573" s="806"/>
      <c r="O573" s="801"/>
      <c r="P573" s="801"/>
      <c r="Q573" s="800"/>
      <c r="R573" s="798"/>
      <c r="S573" s="793" t="e">
        <f>VLOOKUP(B573,Table1[],21,FALSE)</f>
        <v>#N/A</v>
      </c>
      <c r="T573" s="793">
        <f t="shared" si="78"/>
        <v>1</v>
      </c>
      <c r="U573" s="793">
        <f t="shared" si="79"/>
        <v>1900</v>
      </c>
      <c r="V573" s="793">
        <f t="shared" si="80"/>
        <v>7</v>
      </c>
      <c r="W573" s="802">
        <f>HLOOKUP(T573,'Feeder Count'!$B$1:$M$74,74,FALSE)</f>
        <v>48925</v>
      </c>
      <c r="X573" s="802" t="e">
        <f>VLOOKUP(ALL!B573,'Feeder Count'!$A$3:$M$73,(ALL!T573+1),FALSE)</f>
        <v>#N/A</v>
      </c>
      <c r="Y573" s="793" t="e">
        <f t="shared" si="81"/>
        <v>#N/A</v>
      </c>
      <c r="Z573" s="793" t="e">
        <f t="shared" si="82"/>
        <v>#N/A</v>
      </c>
      <c r="AA573" s="803">
        <f t="shared" si="83"/>
        <v>0</v>
      </c>
      <c r="AB573" s="803">
        <f t="shared" si="84"/>
        <v>0</v>
      </c>
    </row>
    <row r="574" spans="1:28" ht="15.75" x14ac:dyDescent="0.25">
      <c r="A574" s="800"/>
      <c r="B574" s="800"/>
      <c r="C574" s="795"/>
      <c r="D574" s="795" t="s">
        <v>94</v>
      </c>
      <c r="E574" s="799"/>
      <c r="F574" s="799"/>
      <c r="G574" s="799">
        <f t="shared" si="73"/>
        <v>0</v>
      </c>
      <c r="H574" s="800">
        <f t="shared" si="74"/>
        <v>0</v>
      </c>
      <c r="I574" s="800">
        <f t="shared" si="75"/>
        <v>0</v>
      </c>
      <c r="J574" s="804" t="e">
        <f t="shared" si="76"/>
        <v>#DIV/0!</v>
      </c>
      <c r="K574" s="805"/>
      <c r="L574" s="804">
        <f t="shared" si="77"/>
        <v>0</v>
      </c>
      <c r="M574" s="798"/>
      <c r="N574" s="806"/>
      <c r="O574" s="801"/>
      <c r="P574" s="801"/>
      <c r="Q574" s="800"/>
      <c r="R574" s="798"/>
      <c r="S574" s="793" t="e">
        <f>VLOOKUP(B574,Table1[],21,FALSE)</f>
        <v>#N/A</v>
      </c>
      <c r="T574" s="793">
        <f t="shared" si="78"/>
        <v>1</v>
      </c>
      <c r="U574" s="793">
        <f t="shared" si="79"/>
        <v>1900</v>
      </c>
      <c r="V574" s="793">
        <f t="shared" si="80"/>
        <v>7</v>
      </c>
      <c r="W574" s="802">
        <f>HLOOKUP(T574,'Feeder Count'!$B$1:$M$74,74,FALSE)</f>
        <v>48925</v>
      </c>
      <c r="X574" s="802" t="e">
        <f>VLOOKUP(ALL!B574,'Feeder Count'!$A$3:$M$73,(ALL!T574+1),FALSE)</f>
        <v>#N/A</v>
      </c>
      <c r="Y574" s="793" t="e">
        <f t="shared" si="81"/>
        <v>#N/A</v>
      </c>
      <c r="Z574" s="793" t="e">
        <f t="shared" si="82"/>
        <v>#N/A</v>
      </c>
      <c r="AA574" s="803">
        <f t="shared" si="83"/>
        <v>0</v>
      </c>
      <c r="AB574" s="803">
        <f t="shared" si="84"/>
        <v>0</v>
      </c>
    </row>
    <row r="575" spans="1:28" ht="15.75" x14ac:dyDescent="0.25">
      <c r="A575" s="800"/>
      <c r="B575" s="800"/>
      <c r="C575" s="795"/>
      <c r="D575" s="795" t="s">
        <v>94</v>
      </c>
      <c r="E575" s="799"/>
      <c r="F575" s="799"/>
      <c r="G575" s="799">
        <f t="shared" si="73"/>
        <v>0</v>
      </c>
      <c r="H575" s="800">
        <f t="shared" si="74"/>
        <v>0</v>
      </c>
      <c r="I575" s="800">
        <f t="shared" si="75"/>
        <v>0</v>
      </c>
      <c r="J575" s="804" t="e">
        <f t="shared" si="76"/>
        <v>#DIV/0!</v>
      </c>
      <c r="K575" s="805"/>
      <c r="L575" s="804">
        <f t="shared" si="77"/>
        <v>0</v>
      </c>
      <c r="M575" s="798"/>
      <c r="N575" s="806"/>
      <c r="O575" s="801"/>
      <c r="P575" s="801"/>
      <c r="Q575" s="800"/>
      <c r="R575" s="798"/>
      <c r="S575" s="793" t="e">
        <f>VLOOKUP(B575,Table1[],21,FALSE)</f>
        <v>#N/A</v>
      </c>
      <c r="T575" s="793">
        <f t="shared" si="78"/>
        <v>1</v>
      </c>
      <c r="U575" s="793">
        <f t="shared" si="79"/>
        <v>1900</v>
      </c>
      <c r="V575" s="793">
        <f t="shared" si="80"/>
        <v>7</v>
      </c>
      <c r="W575" s="802">
        <f>HLOOKUP(T575,'Feeder Count'!$B$1:$M$74,74,FALSE)</f>
        <v>48925</v>
      </c>
      <c r="X575" s="802" t="e">
        <f>VLOOKUP(ALL!B575,'Feeder Count'!$A$3:$M$73,(ALL!T575+1),FALSE)</f>
        <v>#N/A</v>
      </c>
      <c r="Y575" s="793" t="e">
        <f t="shared" si="81"/>
        <v>#N/A</v>
      </c>
      <c r="Z575" s="793" t="e">
        <f t="shared" si="82"/>
        <v>#N/A</v>
      </c>
      <c r="AA575" s="803">
        <f t="shared" si="83"/>
        <v>0</v>
      </c>
      <c r="AB575" s="803">
        <f t="shared" si="84"/>
        <v>0</v>
      </c>
    </row>
    <row r="576" spans="1:28" ht="15.75" x14ac:dyDescent="0.25">
      <c r="A576" s="800"/>
      <c r="B576" s="800"/>
      <c r="C576" s="795"/>
      <c r="D576" s="795" t="s">
        <v>94</v>
      </c>
      <c r="E576" s="799"/>
      <c r="F576" s="799"/>
      <c r="G576" s="799">
        <f t="shared" si="73"/>
        <v>0</v>
      </c>
      <c r="H576" s="800">
        <f t="shared" si="74"/>
        <v>0</v>
      </c>
      <c r="I576" s="800">
        <f t="shared" si="75"/>
        <v>0</v>
      </c>
      <c r="J576" s="804" t="e">
        <f t="shared" si="76"/>
        <v>#DIV/0!</v>
      </c>
      <c r="K576" s="805"/>
      <c r="L576" s="804">
        <f t="shared" si="77"/>
        <v>0</v>
      </c>
      <c r="M576" s="798"/>
      <c r="N576" s="806"/>
      <c r="O576" s="801"/>
      <c r="P576" s="801"/>
      <c r="Q576" s="800"/>
      <c r="R576" s="798"/>
      <c r="S576" s="793" t="e">
        <f>VLOOKUP(B576,Table1[],21,FALSE)</f>
        <v>#N/A</v>
      </c>
      <c r="T576" s="793">
        <f t="shared" si="78"/>
        <v>1</v>
      </c>
      <c r="U576" s="793">
        <f t="shared" si="79"/>
        <v>1900</v>
      </c>
      <c r="V576" s="793">
        <f t="shared" si="80"/>
        <v>7</v>
      </c>
      <c r="W576" s="802">
        <f>HLOOKUP(T576,'Feeder Count'!$B$1:$M$74,74,FALSE)</f>
        <v>48925</v>
      </c>
      <c r="X576" s="802" t="e">
        <f>VLOOKUP(ALL!B576,'Feeder Count'!$A$3:$M$73,(ALL!T576+1),FALSE)</f>
        <v>#N/A</v>
      </c>
      <c r="Y576" s="793" t="e">
        <f t="shared" si="81"/>
        <v>#N/A</v>
      </c>
      <c r="Z576" s="793" t="e">
        <f t="shared" si="82"/>
        <v>#N/A</v>
      </c>
      <c r="AA576" s="803">
        <f t="shared" si="83"/>
        <v>0</v>
      </c>
      <c r="AB576" s="803">
        <f t="shared" si="84"/>
        <v>0</v>
      </c>
    </row>
    <row r="577" spans="1:28" ht="15.75" x14ac:dyDescent="0.25">
      <c r="A577" s="800"/>
      <c r="B577" s="800"/>
      <c r="C577" s="795"/>
      <c r="D577" s="795" t="s">
        <v>94</v>
      </c>
      <c r="E577" s="799"/>
      <c r="F577" s="799"/>
      <c r="G577" s="799">
        <f t="shared" si="73"/>
        <v>0</v>
      </c>
      <c r="H577" s="800">
        <f t="shared" si="74"/>
        <v>0</v>
      </c>
      <c r="I577" s="800">
        <f t="shared" si="75"/>
        <v>0</v>
      </c>
      <c r="J577" s="804" t="e">
        <f t="shared" si="76"/>
        <v>#DIV/0!</v>
      </c>
      <c r="K577" s="805"/>
      <c r="L577" s="804">
        <f t="shared" si="77"/>
        <v>0</v>
      </c>
      <c r="M577" s="798"/>
      <c r="N577" s="806"/>
      <c r="O577" s="801"/>
      <c r="P577" s="801"/>
      <c r="Q577" s="800"/>
      <c r="R577" s="798"/>
      <c r="S577" s="793" t="e">
        <f>VLOOKUP(B577,Table1[],21,FALSE)</f>
        <v>#N/A</v>
      </c>
      <c r="T577" s="793">
        <f t="shared" si="78"/>
        <v>1</v>
      </c>
      <c r="U577" s="793">
        <f t="shared" si="79"/>
        <v>1900</v>
      </c>
      <c r="V577" s="793">
        <f t="shared" si="80"/>
        <v>7</v>
      </c>
      <c r="W577" s="802">
        <f>HLOOKUP(T577,'Feeder Count'!$B$1:$M$74,74,FALSE)</f>
        <v>48925</v>
      </c>
      <c r="X577" s="802" t="e">
        <f>VLOOKUP(ALL!B577,'Feeder Count'!$A$3:$M$73,(ALL!T577+1),FALSE)</f>
        <v>#N/A</v>
      </c>
      <c r="Y577" s="793" t="e">
        <f t="shared" si="81"/>
        <v>#N/A</v>
      </c>
      <c r="Z577" s="793" t="e">
        <f t="shared" si="82"/>
        <v>#N/A</v>
      </c>
      <c r="AA577" s="803">
        <f t="shared" si="83"/>
        <v>0</v>
      </c>
      <c r="AB577" s="803">
        <f t="shared" si="84"/>
        <v>0</v>
      </c>
    </row>
    <row r="578" spans="1:28" ht="15.75" x14ac:dyDescent="0.25">
      <c r="A578" s="800"/>
      <c r="B578" s="800"/>
      <c r="C578" s="795"/>
      <c r="D578" s="795" t="s">
        <v>94</v>
      </c>
      <c r="E578" s="799"/>
      <c r="F578" s="799"/>
      <c r="G578" s="799">
        <f t="shared" si="73"/>
        <v>0</v>
      </c>
      <c r="H578" s="800">
        <f t="shared" si="74"/>
        <v>0</v>
      </c>
      <c r="I578" s="800">
        <f t="shared" si="75"/>
        <v>0</v>
      </c>
      <c r="J578" s="804" t="e">
        <f t="shared" si="76"/>
        <v>#DIV/0!</v>
      </c>
      <c r="K578" s="805"/>
      <c r="L578" s="804">
        <f t="shared" si="77"/>
        <v>0</v>
      </c>
      <c r="M578" s="798"/>
      <c r="N578" s="806"/>
      <c r="O578" s="801"/>
      <c r="P578" s="801"/>
      <c r="Q578" s="800"/>
      <c r="R578" s="798"/>
      <c r="S578" s="793" t="e">
        <f>VLOOKUP(B578,Table1[],21,FALSE)</f>
        <v>#N/A</v>
      </c>
      <c r="T578" s="793">
        <f t="shared" si="78"/>
        <v>1</v>
      </c>
      <c r="U578" s="793">
        <f t="shared" si="79"/>
        <v>1900</v>
      </c>
      <c r="V578" s="793">
        <f t="shared" si="80"/>
        <v>7</v>
      </c>
      <c r="W578" s="802">
        <f>HLOOKUP(T578,'Feeder Count'!$B$1:$M$74,74,FALSE)</f>
        <v>48925</v>
      </c>
      <c r="X578" s="802" t="e">
        <f>VLOOKUP(ALL!B578,'Feeder Count'!$A$3:$M$73,(ALL!T578+1),FALSE)</f>
        <v>#N/A</v>
      </c>
      <c r="Y578" s="793" t="e">
        <f t="shared" si="81"/>
        <v>#N/A</v>
      </c>
      <c r="Z578" s="793" t="e">
        <f t="shared" si="82"/>
        <v>#N/A</v>
      </c>
      <c r="AA578" s="803">
        <f t="shared" si="83"/>
        <v>0</v>
      </c>
      <c r="AB578" s="803">
        <f t="shared" si="84"/>
        <v>0</v>
      </c>
    </row>
    <row r="579" spans="1:28" ht="15.75" x14ac:dyDescent="0.25">
      <c r="A579" s="800"/>
      <c r="B579" s="800"/>
      <c r="C579" s="795"/>
      <c r="D579" s="795" t="s">
        <v>94</v>
      </c>
      <c r="E579" s="799"/>
      <c r="F579" s="799"/>
      <c r="G579" s="799">
        <f t="shared" si="73"/>
        <v>0</v>
      </c>
      <c r="H579" s="800">
        <f t="shared" si="74"/>
        <v>0</v>
      </c>
      <c r="I579" s="800">
        <f t="shared" si="75"/>
        <v>0</v>
      </c>
      <c r="J579" s="804" t="e">
        <f t="shared" si="76"/>
        <v>#DIV/0!</v>
      </c>
      <c r="K579" s="805"/>
      <c r="L579" s="804">
        <f t="shared" si="77"/>
        <v>0</v>
      </c>
      <c r="M579" s="798"/>
      <c r="N579" s="806"/>
      <c r="O579" s="801"/>
      <c r="P579" s="801"/>
      <c r="Q579" s="800"/>
      <c r="R579" s="798"/>
      <c r="S579" s="793" t="e">
        <f>VLOOKUP(B579,Table1[],21,FALSE)</f>
        <v>#N/A</v>
      </c>
      <c r="T579" s="793">
        <f t="shared" si="78"/>
        <v>1</v>
      </c>
      <c r="U579" s="793">
        <f t="shared" si="79"/>
        <v>1900</v>
      </c>
      <c r="V579" s="793">
        <f t="shared" si="80"/>
        <v>7</v>
      </c>
      <c r="W579" s="802">
        <f>HLOOKUP(T579,'Feeder Count'!$B$1:$M$74,74,FALSE)</f>
        <v>48925</v>
      </c>
      <c r="X579" s="802" t="e">
        <f>VLOOKUP(ALL!B579,'Feeder Count'!$A$3:$M$73,(ALL!T579+1),FALSE)</f>
        <v>#N/A</v>
      </c>
      <c r="Y579" s="793" t="e">
        <f t="shared" si="81"/>
        <v>#N/A</v>
      </c>
      <c r="Z579" s="793" t="e">
        <f t="shared" si="82"/>
        <v>#N/A</v>
      </c>
      <c r="AA579" s="803">
        <f t="shared" si="83"/>
        <v>0</v>
      </c>
      <c r="AB579" s="803">
        <f t="shared" si="84"/>
        <v>0</v>
      </c>
    </row>
    <row r="580" spans="1:28" ht="15.75" x14ac:dyDescent="0.25">
      <c r="A580" s="800"/>
      <c r="B580" s="800"/>
      <c r="C580" s="795"/>
      <c r="D580" s="795" t="s">
        <v>94</v>
      </c>
      <c r="E580" s="799"/>
      <c r="F580" s="799"/>
      <c r="G580" s="799">
        <f t="shared" si="73"/>
        <v>0</v>
      </c>
      <c r="H580" s="800">
        <f t="shared" si="74"/>
        <v>0</v>
      </c>
      <c r="I580" s="800">
        <f t="shared" si="75"/>
        <v>0</v>
      </c>
      <c r="J580" s="804" t="e">
        <f t="shared" si="76"/>
        <v>#DIV/0!</v>
      </c>
      <c r="K580" s="805"/>
      <c r="L580" s="804">
        <f t="shared" si="77"/>
        <v>0</v>
      </c>
      <c r="M580" s="798"/>
      <c r="N580" s="806"/>
      <c r="O580" s="801"/>
      <c r="P580" s="801"/>
      <c r="Q580" s="800"/>
      <c r="R580" s="798"/>
      <c r="S580" s="793" t="e">
        <f>VLOOKUP(B580,Table1[],21,FALSE)</f>
        <v>#N/A</v>
      </c>
      <c r="T580" s="793">
        <f t="shared" si="78"/>
        <v>1</v>
      </c>
      <c r="U580" s="793">
        <f t="shared" si="79"/>
        <v>1900</v>
      </c>
      <c r="V580" s="793">
        <f t="shared" si="80"/>
        <v>7</v>
      </c>
      <c r="W580" s="802">
        <f>HLOOKUP(T580,'Feeder Count'!$B$1:$M$74,74,FALSE)</f>
        <v>48925</v>
      </c>
      <c r="X580" s="802" t="e">
        <f>VLOOKUP(ALL!B580,'Feeder Count'!$A$3:$M$73,(ALL!T580+1),FALSE)</f>
        <v>#N/A</v>
      </c>
      <c r="Y580" s="793" t="e">
        <f t="shared" si="81"/>
        <v>#N/A</v>
      </c>
      <c r="Z580" s="793" t="e">
        <f t="shared" si="82"/>
        <v>#N/A</v>
      </c>
      <c r="AA580" s="803">
        <f t="shared" si="83"/>
        <v>0</v>
      </c>
      <c r="AB580" s="803">
        <f t="shared" si="84"/>
        <v>0</v>
      </c>
    </row>
    <row r="581" spans="1:28" ht="15.75" x14ac:dyDescent="0.25">
      <c r="A581" s="800"/>
      <c r="B581" s="800"/>
      <c r="C581" s="795"/>
      <c r="D581" s="795" t="s">
        <v>94</v>
      </c>
      <c r="E581" s="799"/>
      <c r="F581" s="799"/>
      <c r="G581" s="799">
        <f t="shared" si="73"/>
        <v>0</v>
      </c>
      <c r="H581" s="800">
        <f t="shared" si="74"/>
        <v>0</v>
      </c>
      <c r="I581" s="800">
        <f t="shared" si="75"/>
        <v>0</v>
      </c>
      <c r="J581" s="804" t="e">
        <f t="shared" si="76"/>
        <v>#DIV/0!</v>
      </c>
      <c r="K581" s="805"/>
      <c r="L581" s="804">
        <f t="shared" si="77"/>
        <v>0</v>
      </c>
      <c r="M581" s="798"/>
      <c r="N581" s="806"/>
      <c r="O581" s="801"/>
      <c r="P581" s="801"/>
      <c r="Q581" s="800"/>
      <c r="R581" s="798"/>
      <c r="S581" s="793" t="e">
        <f>VLOOKUP(B581,Table1[],21,FALSE)</f>
        <v>#N/A</v>
      </c>
      <c r="T581" s="793">
        <f t="shared" si="78"/>
        <v>1</v>
      </c>
      <c r="U581" s="793">
        <f t="shared" si="79"/>
        <v>1900</v>
      </c>
      <c r="V581" s="793">
        <f t="shared" si="80"/>
        <v>7</v>
      </c>
      <c r="W581" s="802">
        <f>HLOOKUP(T581,'Feeder Count'!$B$1:$M$74,74,FALSE)</f>
        <v>48925</v>
      </c>
      <c r="X581" s="802" t="e">
        <f>VLOOKUP(ALL!B581,'Feeder Count'!$A$3:$M$73,(ALL!T581+1),FALSE)</f>
        <v>#N/A</v>
      </c>
      <c r="Y581" s="793" t="e">
        <f t="shared" si="81"/>
        <v>#N/A</v>
      </c>
      <c r="Z581" s="793" t="e">
        <f t="shared" si="82"/>
        <v>#N/A</v>
      </c>
      <c r="AA581" s="803">
        <f t="shared" si="83"/>
        <v>0</v>
      </c>
      <c r="AB581" s="803">
        <f t="shared" si="84"/>
        <v>0</v>
      </c>
    </row>
    <row r="582" spans="1:28" ht="15.75" x14ac:dyDescent="0.25">
      <c r="A582" s="800"/>
      <c r="B582" s="800"/>
      <c r="C582" s="795"/>
      <c r="D582" s="795" t="s">
        <v>94</v>
      </c>
      <c r="E582" s="799"/>
      <c r="F582" s="799"/>
      <c r="G582" s="799">
        <f t="shared" si="73"/>
        <v>0</v>
      </c>
      <c r="H582" s="800">
        <f t="shared" si="74"/>
        <v>0</v>
      </c>
      <c r="I582" s="800">
        <f t="shared" si="75"/>
        <v>0</v>
      </c>
      <c r="J582" s="804" t="e">
        <f t="shared" si="76"/>
        <v>#DIV/0!</v>
      </c>
      <c r="K582" s="805"/>
      <c r="L582" s="804">
        <f t="shared" si="77"/>
        <v>0</v>
      </c>
      <c r="M582" s="798"/>
      <c r="N582" s="806"/>
      <c r="O582" s="801"/>
      <c r="P582" s="801"/>
      <c r="Q582" s="800"/>
      <c r="R582" s="798"/>
      <c r="S582" s="793" t="e">
        <f>VLOOKUP(B582,Table1[],21,FALSE)</f>
        <v>#N/A</v>
      </c>
      <c r="T582" s="793">
        <f t="shared" si="78"/>
        <v>1</v>
      </c>
      <c r="U582" s="793">
        <f t="shared" si="79"/>
        <v>1900</v>
      </c>
      <c r="V582" s="793">
        <f t="shared" si="80"/>
        <v>7</v>
      </c>
      <c r="W582" s="802">
        <f>HLOOKUP(T582,'Feeder Count'!$B$1:$M$74,74,FALSE)</f>
        <v>48925</v>
      </c>
      <c r="X582" s="802" t="e">
        <f>VLOOKUP(ALL!B582,'Feeder Count'!$A$3:$M$73,(ALL!T582+1),FALSE)</f>
        <v>#N/A</v>
      </c>
      <c r="Y582" s="793" t="e">
        <f t="shared" si="81"/>
        <v>#N/A</v>
      </c>
      <c r="Z582" s="793" t="e">
        <f t="shared" si="82"/>
        <v>#N/A</v>
      </c>
      <c r="AA582" s="803">
        <f t="shared" si="83"/>
        <v>0</v>
      </c>
      <c r="AB582" s="803">
        <f t="shared" si="84"/>
        <v>0</v>
      </c>
    </row>
    <row r="583" spans="1:28" ht="15.75" x14ac:dyDescent="0.25">
      <c r="A583" s="800"/>
      <c r="B583" s="800"/>
      <c r="C583" s="795"/>
      <c r="D583" s="795" t="s">
        <v>94</v>
      </c>
      <c r="E583" s="799"/>
      <c r="F583" s="799"/>
      <c r="G583" s="799">
        <f t="shared" si="73"/>
        <v>0</v>
      </c>
      <c r="H583" s="800">
        <f t="shared" si="74"/>
        <v>0</v>
      </c>
      <c r="I583" s="800">
        <f t="shared" si="75"/>
        <v>0</v>
      </c>
      <c r="J583" s="804" t="e">
        <f t="shared" si="76"/>
        <v>#DIV/0!</v>
      </c>
      <c r="K583" s="805"/>
      <c r="L583" s="804">
        <f t="shared" si="77"/>
        <v>0</v>
      </c>
      <c r="M583" s="798"/>
      <c r="N583" s="806"/>
      <c r="O583" s="801"/>
      <c r="P583" s="801"/>
      <c r="Q583" s="800"/>
      <c r="R583" s="798"/>
      <c r="S583" s="793" t="e">
        <f>VLOOKUP(B583,Table1[],21,FALSE)</f>
        <v>#N/A</v>
      </c>
      <c r="T583" s="793">
        <f t="shared" si="78"/>
        <v>1</v>
      </c>
      <c r="U583" s="793">
        <f t="shared" si="79"/>
        <v>1900</v>
      </c>
      <c r="V583" s="793">
        <f t="shared" si="80"/>
        <v>7</v>
      </c>
      <c r="W583" s="802">
        <f>HLOOKUP(T583,'Feeder Count'!$B$1:$M$74,74,FALSE)</f>
        <v>48925</v>
      </c>
      <c r="X583" s="802" t="e">
        <f>VLOOKUP(ALL!B583,'Feeder Count'!$A$3:$M$73,(ALL!T583+1),FALSE)</f>
        <v>#N/A</v>
      </c>
      <c r="Y583" s="793" t="e">
        <f t="shared" si="81"/>
        <v>#N/A</v>
      </c>
      <c r="Z583" s="793" t="e">
        <f t="shared" si="82"/>
        <v>#N/A</v>
      </c>
      <c r="AA583" s="803">
        <f t="shared" si="83"/>
        <v>0</v>
      </c>
      <c r="AB583" s="803">
        <f t="shared" si="84"/>
        <v>0</v>
      </c>
    </row>
    <row r="584" spans="1:28" ht="15.75" x14ac:dyDescent="0.25">
      <c r="A584" s="800"/>
      <c r="B584" s="800"/>
      <c r="C584" s="795"/>
      <c r="D584" s="795" t="s">
        <v>94</v>
      </c>
      <c r="E584" s="799"/>
      <c r="F584" s="799"/>
      <c r="G584" s="799">
        <f t="shared" si="73"/>
        <v>0</v>
      </c>
      <c r="H584" s="800">
        <f t="shared" si="74"/>
        <v>0</v>
      </c>
      <c r="I584" s="800">
        <f t="shared" si="75"/>
        <v>0</v>
      </c>
      <c r="J584" s="804" t="e">
        <f t="shared" si="76"/>
        <v>#DIV/0!</v>
      </c>
      <c r="K584" s="805"/>
      <c r="L584" s="804">
        <f t="shared" si="77"/>
        <v>0</v>
      </c>
      <c r="M584" s="798"/>
      <c r="N584" s="806"/>
      <c r="O584" s="801"/>
      <c r="P584" s="801"/>
      <c r="Q584" s="800"/>
      <c r="R584" s="798"/>
      <c r="S584" s="793" t="e">
        <f>VLOOKUP(B584,Table1[],21,FALSE)</f>
        <v>#N/A</v>
      </c>
      <c r="T584" s="793">
        <f t="shared" si="78"/>
        <v>1</v>
      </c>
      <c r="U584" s="793">
        <f t="shared" si="79"/>
        <v>1900</v>
      </c>
      <c r="V584" s="793">
        <f t="shared" si="80"/>
        <v>7</v>
      </c>
      <c r="W584" s="802">
        <f>HLOOKUP(T584,'Feeder Count'!$B$1:$M$74,74,FALSE)</f>
        <v>48925</v>
      </c>
      <c r="X584" s="802" t="e">
        <f>VLOOKUP(ALL!B584,'Feeder Count'!$A$3:$M$73,(ALL!T584+1),FALSE)</f>
        <v>#N/A</v>
      </c>
      <c r="Y584" s="793" t="e">
        <f t="shared" si="81"/>
        <v>#N/A</v>
      </c>
      <c r="Z584" s="793" t="e">
        <f t="shared" si="82"/>
        <v>#N/A</v>
      </c>
      <c r="AA584" s="803">
        <f t="shared" si="83"/>
        <v>0</v>
      </c>
      <c r="AB584" s="803">
        <f t="shared" si="84"/>
        <v>0</v>
      </c>
    </row>
    <row r="585" spans="1:28" ht="15.75" x14ac:dyDescent="0.25">
      <c r="A585" s="800"/>
      <c r="B585" s="800"/>
      <c r="C585" s="795"/>
      <c r="D585" s="795" t="s">
        <v>94</v>
      </c>
      <c r="E585" s="799"/>
      <c r="F585" s="799"/>
      <c r="G585" s="799">
        <f t="shared" si="73"/>
        <v>0</v>
      </c>
      <c r="H585" s="800">
        <f t="shared" si="74"/>
        <v>0</v>
      </c>
      <c r="I585" s="800">
        <f t="shared" si="75"/>
        <v>0</v>
      </c>
      <c r="J585" s="804" t="e">
        <f t="shared" si="76"/>
        <v>#DIV/0!</v>
      </c>
      <c r="K585" s="805"/>
      <c r="L585" s="804">
        <f t="shared" si="77"/>
        <v>0</v>
      </c>
      <c r="M585" s="798"/>
      <c r="N585" s="806"/>
      <c r="O585" s="801"/>
      <c r="P585" s="801"/>
      <c r="Q585" s="800"/>
      <c r="R585" s="798"/>
      <c r="S585" s="793" t="e">
        <f>VLOOKUP(B585,Table1[],21,FALSE)</f>
        <v>#N/A</v>
      </c>
      <c r="T585" s="793">
        <f t="shared" si="78"/>
        <v>1</v>
      </c>
      <c r="U585" s="793">
        <f t="shared" si="79"/>
        <v>1900</v>
      </c>
      <c r="V585" s="793">
        <f t="shared" si="80"/>
        <v>7</v>
      </c>
      <c r="W585" s="802">
        <f>HLOOKUP(T585,'Feeder Count'!$B$1:$M$74,74,FALSE)</f>
        <v>48925</v>
      </c>
      <c r="X585" s="802" t="e">
        <f>VLOOKUP(ALL!B585,'Feeder Count'!$A$3:$M$73,(ALL!T585+1),FALSE)</f>
        <v>#N/A</v>
      </c>
      <c r="Y585" s="793" t="e">
        <f t="shared" si="81"/>
        <v>#N/A</v>
      </c>
      <c r="Z585" s="793" t="e">
        <f t="shared" si="82"/>
        <v>#N/A</v>
      </c>
      <c r="AA585" s="803">
        <f t="shared" si="83"/>
        <v>0</v>
      </c>
      <c r="AB585" s="803">
        <f t="shared" si="84"/>
        <v>0</v>
      </c>
    </row>
    <row r="586" spans="1:28" ht="15.75" x14ac:dyDescent="0.25">
      <c r="A586" s="800"/>
      <c r="B586" s="800"/>
      <c r="C586" s="795"/>
      <c r="D586" s="795" t="s">
        <v>94</v>
      </c>
      <c r="E586" s="799"/>
      <c r="F586" s="799"/>
      <c r="G586" s="799">
        <f t="shared" si="73"/>
        <v>0</v>
      </c>
      <c r="H586" s="800">
        <f t="shared" si="74"/>
        <v>0</v>
      </c>
      <c r="I586" s="800">
        <f t="shared" si="75"/>
        <v>0</v>
      </c>
      <c r="J586" s="804" t="e">
        <f t="shared" si="76"/>
        <v>#DIV/0!</v>
      </c>
      <c r="K586" s="805"/>
      <c r="L586" s="804">
        <f t="shared" si="77"/>
        <v>0</v>
      </c>
      <c r="M586" s="798"/>
      <c r="N586" s="806"/>
      <c r="O586" s="801"/>
      <c r="P586" s="801"/>
      <c r="Q586" s="800"/>
      <c r="R586" s="798"/>
      <c r="S586" s="793" t="e">
        <f>VLOOKUP(B586,Table1[],21,FALSE)</f>
        <v>#N/A</v>
      </c>
      <c r="T586" s="793">
        <f t="shared" si="78"/>
        <v>1</v>
      </c>
      <c r="U586" s="793">
        <f t="shared" si="79"/>
        <v>1900</v>
      </c>
      <c r="V586" s="793">
        <f t="shared" si="80"/>
        <v>7</v>
      </c>
      <c r="W586" s="802">
        <f>HLOOKUP(T586,'Feeder Count'!$B$1:$M$74,74,FALSE)</f>
        <v>48925</v>
      </c>
      <c r="X586" s="802" t="e">
        <f>VLOOKUP(ALL!B586,'Feeder Count'!$A$3:$M$73,(ALL!T586+1),FALSE)</f>
        <v>#N/A</v>
      </c>
      <c r="Y586" s="793" t="e">
        <f t="shared" si="81"/>
        <v>#N/A</v>
      </c>
      <c r="Z586" s="793" t="e">
        <f t="shared" si="82"/>
        <v>#N/A</v>
      </c>
      <c r="AA586" s="803">
        <f t="shared" si="83"/>
        <v>0</v>
      </c>
      <c r="AB586" s="803">
        <f t="shared" si="84"/>
        <v>0</v>
      </c>
    </row>
    <row r="587" spans="1:28" ht="15.75" x14ac:dyDescent="0.25">
      <c r="A587" s="800"/>
      <c r="B587" s="800"/>
      <c r="C587" s="795"/>
      <c r="D587" s="795" t="s">
        <v>94</v>
      </c>
      <c r="E587" s="799"/>
      <c r="F587" s="799"/>
      <c r="G587" s="799">
        <f t="shared" si="73"/>
        <v>0</v>
      </c>
      <c r="H587" s="800">
        <f t="shared" si="74"/>
        <v>0</v>
      </c>
      <c r="I587" s="800">
        <f t="shared" si="75"/>
        <v>0</v>
      </c>
      <c r="J587" s="804" t="e">
        <f t="shared" si="76"/>
        <v>#DIV/0!</v>
      </c>
      <c r="K587" s="805"/>
      <c r="L587" s="804">
        <f t="shared" si="77"/>
        <v>0</v>
      </c>
      <c r="M587" s="798"/>
      <c r="N587" s="806"/>
      <c r="O587" s="801"/>
      <c r="P587" s="801"/>
      <c r="Q587" s="800"/>
      <c r="R587" s="798"/>
      <c r="S587" s="793" t="e">
        <f>VLOOKUP(B587,Table1[],21,FALSE)</f>
        <v>#N/A</v>
      </c>
      <c r="T587" s="793">
        <f t="shared" si="78"/>
        <v>1</v>
      </c>
      <c r="U587" s="793">
        <f t="shared" si="79"/>
        <v>1900</v>
      </c>
      <c r="V587" s="793">
        <f t="shared" si="80"/>
        <v>7</v>
      </c>
      <c r="W587" s="802">
        <f>HLOOKUP(T587,'Feeder Count'!$B$1:$M$74,74,FALSE)</f>
        <v>48925</v>
      </c>
      <c r="X587" s="802" t="e">
        <f>VLOOKUP(ALL!B587,'Feeder Count'!$A$3:$M$73,(ALL!T587+1),FALSE)</f>
        <v>#N/A</v>
      </c>
      <c r="Y587" s="793" t="e">
        <f t="shared" si="81"/>
        <v>#N/A</v>
      </c>
      <c r="Z587" s="793" t="e">
        <f t="shared" si="82"/>
        <v>#N/A</v>
      </c>
      <c r="AA587" s="803">
        <f t="shared" si="83"/>
        <v>0</v>
      </c>
      <c r="AB587" s="803">
        <f t="shared" si="84"/>
        <v>0</v>
      </c>
    </row>
    <row r="588" spans="1:28" ht="15.75" x14ac:dyDescent="0.25">
      <c r="A588" s="800"/>
      <c r="B588" s="800"/>
      <c r="C588" s="795"/>
      <c r="D588" s="795" t="s">
        <v>94</v>
      </c>
      <c r="E588" s="799"/>
      <c r="F588" s="799"/>
      <c r="G588" s="799">
        <f t="shared" ref="G588:G650" si="85">F588-E588</f>
        <v>0</v>
      </c>
      <c r="H588" s="800">
        <f t="shared" ref="H588:H650" si="86">HOUR(G588)</f>
        <v>0</v>
      </c>
      <c r="I588" s="800">
        <f t="shared" ref="I588:I650" si="87">MINUTE(G588)</f>
        <v>0</v>
      </c>
      <c r="J588" s="804" t="e">
        <f t="shared" ref="J588:J650" si="88">L588/K588</f>
        <v>#DIV/0!</v>
      </c>
      <c r="K588" s="805"/>
      <c r="L588" s="804">
        <f t="shared" ref="L588:L650" si="89">((60*H588)+I588)*K588</f>
        <v>0</v>
      </c>
      <c r="M588" s="798"/>
      <c r="N588" s="806"/>
      <c r="O588" s="801"/>
      <c r="P588" s="801"/>
      <c r="Q588" s="800"/>
      <c r="R588" s="798"/>
      <c r="S588" s="793" t="e">
        <f>VLOOKUP(B588,Table1[],21,FALSE)</f>
        <v>#N/A</v>
      </c>
      <c r="T588" s="793">
        <f t="shared" ref="T588:T650" si="90">MONTH(C588)</f>
        <v>1</v>
      </c>
      <c r="U588" s="793">
        <f t="shared" ref="U588:U650" si="91">YEAR(C588)</f>
        <v>1900</v>
      </c>
      <c r="V588" s="793">
        <f t="shared" ref="V588:V650" si="92">WEEKDAY(C588)</f>
        <v>7</v>
      </c>
      <c r="W588" s="802">
        <f>HLOOKUP(T588,'Feeder Count'!$B$1:$M$74,74,FALSE)</f>
        <v>48925</v>
      </c>
      <c r="X588" s="802" t="e">
        <f>VLOOKUP(ALL!B588,'Feeder Count'!$A$3:$M$73,(ALL!T588+1),FALSE)</f>
        <v>#N/A</v>
      </c>
      <c r="Y588" s="793" t="e">
        <f t="shared" ref="Y588:Y650" si="93">K588/X588</f>
        <v>#N/A</v>
      </c>
      <c r="Z588" s="793" t="e">
        <f t="shared" ref="Z588:Z650" si="94">L588/X588</f>
        <v>#N/A</v>
      </c>
      <c r="AA588" s="803">
        <f t="shared" ref="AA588:AA650" si="95">K588/W588</f>
        <v>0</v>
      </c>
      <c r="AB588" s="803">
        <f t="shared" ref="AB588:AB650" si="96">L588/W588</f>
        <v>0</v>
      </c>
    </row>
    <row r="589" spans="1:28" ht="15.75" x14ac:dyDescent="0.25">
      <c r="A589" s="800"/>
      <c r="B589" s="800"/>
      <c r="C589" s="795"/>
      <c r="D589" s="795" t="s">
        <v>94</v>
      </c>
      <c r="E589" s="799"/>
      <c r="F589" s="799"/>
      <c r="G589" s="799">
        <f t="shared" si="85"/>
        <v>0</v>
      </c>
      <c r="H589" s="800">
        <f t="shared" si="86"/>
        <v>0</v>
      </c>
      <c r="I589" s="800">
        <f t="shared" si="87"/>
        <v>0</v>
      </c>
      <c r="J589" s="804" t="e">
        <f t="shared" si="88"/>
        <v>#DIV/0!</v>
      </c>
      <c r="K589" s="805"/>
      <c r="L589" s="804">
        <f t="shared" si="89"/>
        <v>0</v>
      </c>
      <c r="M589" s="798"/>
      <c r="N589" s="806"/>
      <c r="O589" s="801"/>
      <c r="P589" s="801"/>
      <c r="Q589" s="800"/>
      <c r="R589" s="798"/>
      <c r="S589" s="793" t="e">
        <f>VLOOKUP(B589,Table1[],21,FALSE)</f>
        <v>#N/A</v>
      </c>
      <c r="T589" s="793">
        <f t="shared" si="90"/>
        <v>1</v>
      </c>
      <c r="U589" s="793">
        <f t="shared" si="91"/>
        <v>1900</v>
      </c>
      <c r="V589" s="793">
        <f t="shared" si="92"/>
        <v>7</v>
      </c>
      <c r="W589" s="802">
        <f>HLOOKUP(T589,'Feeder Count'!$B$1:$M$74,74,FALSE)</f>
        <v>48925</v>
      </c>
      <c r="X589" s="802" t="e">
        <f>VLOOKUP(ALL!B589,'Feeder Count'!$A$3:$M$73,(ALL!T589+1),FALSE)</f>
        <v>#N/A</v>
      </c>
      <c r="Y589" s="793" t="e">
        <f t="shared" si="93"/>
        <v>#N/A</v>
      </c>
      <c r="Z589" s="793" t="e">
        <f t="shared" si="94"/>
        <v>#N/A</v>
      </c>
      <c r="AA589" s="803">
        <f t="shared" si="95"/>
        <v>0</v>
      </c>
      <c r="AB589" s="803">
        <f t="shared" si="96"/>
        <v>0</v>
      </c>
    </row>
    <row r="590" spans="1:28" ht="15.75" x14ac:dyDescent="0.25">
      <c r="A590" s="800"/>
      <c r="B590" s="800"/>
      <c r="C590" s="795"/>
      <c r="D590" s="795" t="s">
        <v>94</v>
      </c>
      <c r="E590" s="799"/>
      <c r="F590" s="799"/>
      <c r="G590" s="799">
        <f t="shared" si="85"/>
        <v>0</v>
      </c>
      <c r="H590" s="800">
        <f t="shared" si="86"/>
        <v>0</v>
      </c>
      <c r="I590" s="800">
        <f t="shared" si="87"/>
        <v>0</v>
      </c>
      <c r="J590" s="804" t="e">
        <f t="shared" si="88"/>
        <v>#DIV/0!</v>
      </c>
      <c r="K590" s="805"/>
      <c r="L590" s="804">
        <f t="shared" si="89"/>
        <v>0</v>
      </c>
      <c r="M590" s="798"/>
      <c r="N590" s="806"/>
      <c r="O590" s="801"/>
      <c r="P590" s="801"/>
      <c r="Q590" s="800"/>
      <c r="R590" s="798"/>
      <c r="S590" s="793" t="e">
        <f>VLOOKUP(B590,Table1[],21,FALSE)</f>
        <v>#N/A</v>
      </c>
      <c r="T590" s="793">
        <f t="shared" si="90"/>
        <v>1</v>
      </c>
      <c r="U590" s="793">
        <f t="shared" si="91"/>
        <v>1900</v>
      </c>
      <c r="V590" s="793">
        <f t="shared" si="92"/>
        <v>7</v>
      </c>
      <c r="W590" s="802">
        <f>HLOOKUP(T590,'Feeder Count'!$B$1:$M$74,74,FALSE)</f>
        <v>48925</v>
      </c>
      <c r="X590" s="802" t="e">
        <f>VLOOKUP(ALL!B590,'Feeder Count'!$A$3:$M$73,(ALL!T590+1),FALSE)</f>
        <v>#N/A</v>
      </c>
      <c r="Y590" s="793" t="e">
        <f t="shared" si="93"/>
        <v>#N/A</v>
      </c>
      <c r="Z590" s="793" t="e">
        <f t="shared" si="94"/>
        <v>#N/A</v>
      </c>
      <c r="AA590" s="803">
        <f t="shared" si="95"/>
        <v>0</v>
      </c>
      <c r="AB590" s="803">
        <f t="shared" si="96"/>
        <v>0</v>
      </c>
    </row>
    <row r="591" spans="1:28" ht="15.75" x14ac:dyDescent="0.25">
      <c r="A591" s="800"/>
      <c r="B591" s="800"/>
      <c r="C591" s="795"/>
      <c r="D591" s="795" t="s">
        <v>94</v>
      </c>
      <c r="E591" s="799"/>
      <c r="F591" s="799"/>
      <c r="G591" s="799">
        <f t="shared" si="85"/>
        <v>0</v>
      </c>
      <c r="H591" s="800">
        <f t="shared" si="86"/>
        <v>0</v>
      </c>
      <c r="I591" s="800">
        <f t="shared" si="87"/>
        <v>0</v>
      </c>
      <c r="J591" s="804" t="e">
        <f t="shared" si="88"/>
        <v>#DIV/0!</v>
      </c>
      <c r="K591" s="805"/>
      <c r="L591" s="804">
        <f t="shared" si="89"/>
        <v>0</v>
      </c>
      <c r="M591" s="798"/>
      <c r="N591" s="806"/>
      <c r="O591" s="801"/>
      <c r="P591" s="801"/>
      <c r="Q591" s="800"/>
      <c r="R591" s="798"/>
      <c r="S591" s="793" t="e">
        <f>VLOOKUP(B591,Table1[],21,FALSE)</f>
        <v>#N/A</v>
      </c>
      <c r="T591" s="793">
        <f t="shared" si="90"/>
        <v>1</v>
      </c>
      <c r="U591" s="793">
        <f t="shared" si="91"/>
        <v>1900</v>
      </c>
      <c r="V591" s="793">
        <f t="shared" si="92"/>
        <v>7</v>
      </c>
      <c r="W591" s="802">
        <f>HLOOKUP(T591,'Feeder Count'!$B$1:$M$74,74,FALSE)</f>
        <v>48925</v>
      </c>
      <c r="X591" s="802" t="e">
        <f>VLOOKUP(ALL!B591,'Feeder Count'!$A$3:$M$73,(ALL!T591+1),FALSE)</f>
        <v>#N/A</v>
      </c>
      <c r="Y591" s="793" t="e">
        <f t="shared" si="93"/>
        <v>#N/A</v>
      </c>
      <c r="Z591" s="793" t="e">
        <f t="shared" si="94"/>
        <v>#N/A</v>
      </c>
      <c r="AA591" s="803">
        <f t="shared" si="95"/>
        <v>0</v>
      </c>
      <c r="AB591" s="803">
        <f t="shared" si="96"/>
        <v>0</v>
      </c>
    </row>
    <row r="592" spans="1:28" ht="15.75" x14ac:dyDescent="0.25">
      <c r="A592" s="800"/>
      <c r="B592" s="800"/>
      <c r="C592" s="795"/>
      <c r="D592" s="795" t="s">
        <v>94</v>
      </c>
      <c r="E592" s="799"/>
      <c r="F592" s="799"/>
      <c r="G592" s="799">
        <f t="shared" si="85"/>
        <v>0</v>
      </c>
      <c r="H592" s="800">
        <f t="shared" si="86"/>
        <v>0</v>
      </c>
      <c r="I592" s="800">
        <f t="shared" si="87"/>
        <v>0</v>
      </c>
      <c r="J592" s="804" t="e">
        <f t="shared" si="88"/>
        <v>#DIV/0!</v>
      </c>
      <c r="K592" s="805"/>
      <c r="L592" s="804">
        <f t="shared" si="89"/>
        <v>0</v>
      </c>
      <c r="M592" s="798"/>
      <c r="N592" s="806"/>
      <c r="O592" s="801"/>
      <c r="P592" s="801"/>
      <c r="Q592" s="800"/>
      <c r="R592" s="798"/>
      <c r="S592" s="793" t="e">
        <f>VLOOKUP(B592,Table1[],21,FALSE)</f>
        <v>#N/A</v>
      </c>
      <c r="T592" s="793">
        <f t="shared" si="90"/>
        <v>1</v>
      </c>
      <c r="U592" s="793">
        <f t="shared" si="91"/>
        <v>1900</v>
      </c>
      <c r="V592" s="793">
        <f t="shared" si="92"/>
        <v>7</v>
      </c>
      <c r="W592" s="802">
        <f>HLOOKUP(T592,'Feeder Count'!$B$1:$M$74,74,FALSE)</f>
        <v>48925</v>
      </c>
      <c r="X592" s="802" t="e">
        <f>VLOOKUP(ALL!B592,'Feeder Count'!$A$3:$M$73,(ALL!T592+1),FALSE)</f>
        <v>#N/A</v>
      </c>
      <c r="Y592" s="793" t="e">
        <f t="shared" si="93"/>
        <v>#N/A</v>
      </c>
      <c r="Z592" s="793" t="e">
        <f t="shared" si="94"/>
        <v>#N/A</v>
      </c>
      <c r="AA592" s="803">
        <f t="shared" si="95"/>
        <v>0</v>
      </c>
      <c r="AB592" s="803">
        <f t="shared" si="96"/>
        <v>0</v>
      </c>
    </row>
    <row r="593" spans="1:28" ht="15.75" x14ac:dyDescent="0.25">
      <c r="A593" s="800"/>
      <c r="B593" s="800"/>
      <c r="C593" s="795"/>
      <c r="D593" s="795" t="s">
        <v>94</v>
      </c>
      <c r="E593" s="799"/>
      <c r="F593" s="799"/>
      <c r="G593" s="799">
        <f t="shared" si="85"/>
        <v>0</v>
      </c>
      <c r="H593" s="800">
        <f t="shared" si="86"/>
        <v>0</v>
      </c>
      <c r="I593" s="800">
        <f t="shared" si="87"/>
        <v>0</v>
      </c>
      <c r="J593" s="804" t="e">
        <f t="shared" si="88"/>
        <v>#DIV/0!</v>
      </c>
      <c r="K593" s="805"/>
      <c r="L593" s="804">
        <f t="shared" si="89"/>
        <v>0</v>
      </c>
      <c r="M593" s="798"/>
      <c r="N593" s="806"/>
      <c r="O593" s="801"/>
      <c r="P593" s="801"/>
      <c r="Q593" s="800"/>
      <c r="R593" s="798"/>
      <c r="S593" s="793" t="e">
        <f>VLOOKUP(B593,Table1[],21,FALSE)</f>
        <v>#N/A</v>
      </c>
      <c r="T593" s="793">
        <f t="shared" si="90"/>
        <v>1</v>
      </c>
      <c r="U593" s="793">
        <f t="shared" si="91"/>
        <v>1900</v>
      </c>
      <c r="V593" s="793">
        <f t="shared" si="92"/>
        <v>7</v>
      </c>
      <c r="W593" s="802">
        <f>HLOOKUP(T593,'Feeder Count'!$B$1:$M$74,74,FALSE)</f>
        <v>48925</v>
      </c>
      <c r="X593" s="802" t="e">
        <f>VLOOKUP(ALL!B593,'Feeder Count'!$A$3:$M$73,(ALL!T593+1),FALSE)</f>
        <v>#N/A</v>
      </c>
      <c r="Y593" s="793" t="e">
        <f t="shared" si="93"/>
        <v>#N/A</v>
      </c>
      <c r="Z593" s="793" t="e">
        <f t="shared" si="94"/>
        <v>#N/A</v>
      </c>
      <c r="AA593" s="803">
        <f t="shared" si="95"/>
        <v>0</v>
      </c>
      <c r="AB593" s="803">
        <f t="shared" si="96"/>
        <v>0</v>
      </c>
    </row>
    <row r="594" spans="1:28" ht="15.75" x14ac:dyDescent="0.25">
      <c r="A594" s="800"/>
      <c r="B594" s="800"/>
      <c r="C594" s="795"/>
      <c r="D594" s="795" t="s">
        <v>94</v>
      </c>
      <c r="E594" s="799"/>
      <c r="F594" s="799"/>
      <c r="G594" s="799">
        <f t="shared" si="85"/>
        <v>0</v>
      </c>
      <c r="H594" s="800">
        <f t="shared" si="86"/>
        <v>0</v>
      </c>
      <c r="I594" s="800">
        <f t="shared" si="87"/>
        <v>0</v>
      </c>
      <c r="J594" s="804" t="e">
        <f t="shared" si="88"/>
        <v>#DIV/0!</v>
      </c>
      <c r="K594" s="805"/>
      <c r="L594" s="804">
        <f t="shared" si="89"/>
        <v>0</v>
      </c>
      <c r="M594" s="798"/>
      <c r="N594" s="806"/>
      <c r="O594" s="801"/>
      <c r="P594" s="801"/>
      <c r="Q594" s="800"/>
      <c r="R594" s="798"/>
      <c r="S594" s="793" t="e">
        <f>VLOOKUP(B594,Table1[],21,FALSE)</f>
        <v>#N/A</v>
      </c>
      <c r="T594" s="793">
        <f t="shared" si="90"/>
        <v>1</v>
      </c>
      <c r="U594" s="793">
        <f t="shared" si="91"/>
        <v>1900</v>
      </c>
      <c r="V594" s="793">
        <f t="shared" si="92"/>
        <v>7</v>
      </c>
      <c r="W594" s="802">
        <f>HLOOKUP(T594,'Feeder Count'!$B$1:$M$74,74,FALSE)</f>
        <v>48925</v>
      </c>
      <c r="X594" s="802" t="e">
        <f>VLOOKUP(ALL!B594,'Feeder Count'!$A$3:$M$73,(ALL!T594+1),FALSE)</f>
        <v>#N/A</v>
      </c>
      <c r="Y594" s="793" t="e">
        <f t="shared" si="93"/>
        <v>#N/A</v>
      </c>
      <c r="Z594" s="793" t="e">
        <f t="shared" si="94"/>
        <v>#N/A</v>
      </c>
      <c r="AA594" s="803">
        <f t="shared" si="95"/>
        <v>0</v>
      </c>
      <c r="AB594" s="803">
        <f t="shared" si="96"/>
        <v>0</v>
      </c>
    </row>
    <row r="595" spans="1:28" ht="15.75" x14ac:dyDescent="0.25">
      <c r="A595" s="800"/>
      <c r="B595" s="800"/>
      <c r="C595" s="795"/>
      <c r="D595" s="795" t="s">
        <v>94</v>
      </c>
      <c r="E595" s="799"/>
      <c r="F595" s="799"/>
      <c r="G595" s="799">
        <f t="shared" si="85"/>
        <v>0</v>
      </c>
      <c r="H595" s="800">
        <f t="shared" si="86"/>
        <v>0</v>
      </c>
      <c r="I595" s="800">
        <f t="shared" si="87"/>
        <v>0</v>
      </c>
      <c r="J595" s="804" t="e">
        <f t="shared" si="88"/>
        <v>#DIV/0!</v>
      </c>
      <c r="K595" s="805"/>
      <c r="L595" s="804">
        <f t="shared" si="89"/>
        <v>0</v>
      </c>
      <c r="M595" s="798"/>
      <c r="N595" s="806"/>
      <c r="O595" s="801"/>
      <c r="P595" s="801"/>
      <c r="Q595" s="800"/>
      <c r="R595" s="798"/>
      <c r="S595" s="793" t="e">
        <f>VLOOKUP(B595,Table1[],21,FALSE)</f>
        <v>#N/A</v>
      </c>
      <c r="T595" s="793">
        <f t="shared" si="90"/>
        <v>1</v>
      </c>
      <c r="U595" s="793">
        <f t="shared" si="91"/>
        <v>1900</v>
      </c>
      <c r="V595" s="793">
        <f t="shared" si="92"/>
        <v>7</v>
      </c>
      <c r="W595" s="802">
        <f>HLOOKUP(T595,'Feeder Count'!$B$1:$M$74,74,FALSE)</f>
        <v>48925</v>
      </c>
      <c r="X595" s="802" t="e">
        <f>VLOOKUP(ALL!B595,'Feeder Count'!$A$3:$M$73,(ALL!T595+1),FALSE)</f>
        <v>#N/A</v>
      </c>
      <c r="Y595" s="793" t="e">
        <f t="shared" si="93"/>
        <v>#N/A</v>
      </c>
      <c r="Z595" s="793" t="e">
        <f t="shared" si="94"/>
        <v>#N/A</v>
      </c>
      <c r="AA595" s="803">
        <f t="shared" si="95"/>
        <v>0</v>
      </c>
      <c r="AB595" s="803">
        <f t="shared" si="96"/>
        <v>0</v>
      </c>
    </row>
    <row r="596" spans="1:28" ht="15.75" x14ac:dyDescent="0.25">
      <c r="A596" s="800"/>
      <c r="B596" s="800"/>
      <c r="C596" s="795"/>
      <c r="D596" s="795" t="s">
        <v>94</v>
      </c>
      <c r="E596" s="799"/>
      <c r="F596" s="799"/>
      <c r="G596" s="799">
        <f t="shared" si="85"/>
        <v>0</v>
      </c>
      <c r="H596" s="800">
        <f t="shared" si="86"/>
        <v>0</v>
      </c>
      <c r="I596" s="800">
        <f t="shared" si="87"/>
        <v>0</v>
      </c>
      <c r="J596" s="804" t="e">
        <f t="shared" si="88"/>
        <v>#DIV/0!</v>
      </c>
      <c r="K596" s="805"/>
      <c r="L596" s="804">
        <f t="shared" si="89"/>
        <v>0</v>
      </c>
      <c r="M596" s="798"/>
      <c r="N596" s="806"/>
      <c r="O596" s="801"/>
      <c r="P596" s="801"/>
      <c r="Q596" s="800"/>
      <c r="R596" s="798"/>
      <c r="S596" s="793" t="e">
        <f>VLOOKUP(B596,Table1[],21,FALSE)</f>
        <v>#N/A</v>
      </c>
      <c r="T596" s="793">
        <f t="shared" si="90"/>
        <v>1</v>
      </c>
      <c r="U596" s="793">
        <f t="shared" si="91"/>
        <v>1900</v>
      </c>
      <c r="V596" s="793">
        <f t="shared" si="92"/>
        <v>7</v>
      </c>
      <c r="W596" s="802">
        <f>HLOOKUP(T596,'Feeder Count'!$B$1:$M$74,74,FALSE)</f>
        <v>48925</v>
      </c>
      <c r="X596" s="802" t="e">
        <f>VLOOKUP(ALL!B596,'Feeder Count'!$A$3:$M$73,(ALL!T596+1),FALSE)</f>
        <v>#N/A</v>
      </c>
      <c r="Y596" s="793" t="e">
        <f t="shared" si="93"/>
        <v>#N/A</v>
      </c>
      <c r="Z596" s="793" t="e">
        <f t="shared" si="94"/>
        <v>#N/A</v>
      </c>
      <c r="AA596" s="803">
        <f t="shared" si="95"/>
        <v>0</v>
      </c>
      <c r="AB596" s="803">
        <f t="shared" si="96"/>
        <v>0</v>
      </c>
    </row>
    <row r="597" spans="1:28" ht="15.75" x14ac:dyDescent="0.25">
      <c r="A597" s="800"/>
      <c r="B597" s="800"/>
      <c r="C597" s="795"/>
      <c r="D597" s="795" t="s">
        <v>94</v>
      </c>
      <c r="E597" s="799"/>
      <c r="F597" s="799"/>
      <c r="G597" s="799">
        <f t="shared" si="85"/>
        <v>0</v>
      </c>
      <c r="H597" s="800">
        <f t="shared" si="86"/>
        <v>0</v>
      </c>
      <c r="I597" s="800">
        <f t="shared" si="87"/>
        <v>0</v>
      </c>
      <c r="J597" s="804" t="e">
        <f t="shared" si="88"/>
        <v>#DIV/0!</v>
      </c>
      <c r="K597" s="805"/>
      <c r="L597" s="804">
        <f t="shared" si="89"/>
        <v>0</v>
      </c>
      <c r="M597" s="798"/>
      <c r="N597" s="806"/>
      <c r="O597" s="801"/>
      <c r="P597" s="801"/>
      <c r="Q597" s="800"/>
      <c r="R597" s="798"/>
      <c r="S597" s="793" t="e">
        <f>VLOOKUP(B597,Table1[],21,FALSE)</f>
        <v>#N/A</v>
      </c>
      <c r="T597" s="793">
        <f t="shared" si="90"/>
        <v>1</v>
      </c>
      <c r="U597" s="793">
        <f t="shared" si="91"/>
        <v>1900</v>
      </c>
      <c r="V597" s="793">
        <f t="shared" si="92"/>
        <v>7</v>
      </c>
      <c r="W597" s="802">
        <f>HLOOKUP(T597,'Feeder Count'!$B$1:$M$74,74,FALSE)</f>
        <v>48925</v>
      </c>
      <c r="X597" s="802" t="e">
        <f>VLOOKUP(ALL!B597,'Feeder Count'!$A$3:$M$73,(ALL!T597+1),FALSE)</f>
        <v>#N/A</v>
      </c>
      <c r="Y597" s="793" t="e">
        <f t="shared" si="93"/>
        <v>#N/A</v>
      </c>
      <c r="Z597" s="793" t="e">
        <f t="shared" si="94"/>
        <v>#N/A</v>
      </c>
      <c r="AA597" s="803">
        <f t="shared" si="95"/>
        <v>0</v>
      </c>
      <c r="AB597" s="803">
        <f t="shared" si="96"/>
        <v>0</v>
      </c>
    </row>
    <row r="598" spans="1:28" ht="15.75" x14ac:dyDescent="0.25">
      <c r="A598" s="800"/>
      <c r="B598" s="800"/>
      <c r="C598" s="795"/>
      <c r="D598" s="795" t="s">
        <v>94</v>
      </c>
      <c r="E598" s="799"/>
      <c r="F598" s="799"/>
      <c r="G598" s="799">
        <f t="shared" si="85"/>
        <v>0</v>
      </c>
      <c r="H598" s="800">
        <f t="shared" si="86"/>
        <v>0</v>
      </c>
      <c r="I598" s="800">
        <f t="shared" si="87"/>
        <v>0</v>
      </c>
      <c r="J598" s="804" t="e">
        <f t="shared" si="88"/>
        <v>#DIV/0!</v>
      </c>
      <c r="K598" s="805"/>
      <c r="L598" s="804">
        <f t="shared" si="89"/>
        <v>0</v>
      </c>
      <c r="M598" s="798"/>
      <c r="N598" s="806"/>
      <c r="O598" s="801"/>
      <c r="P598" s="801"/>
      <c r="Q598" s="800"/>
      <c r="R598" s="798"/>
      <c r="S598" s="793" t="e">
        <f>VLOOKUP(B598,Table1[],21,FALSE)</f>
        <v>#N/A</v>
      </c>
      <c r="T598" s="793">
        <f t="shared" si="90"/>
        <v>1</v>
      </c>
      <c r="U598" s="793">
        <f t="shared" si="91"/>
        <v>1900</v>
      </c>
      <c r="V598" s="793">
        <f t="shared" si="92"/>
        <v>7</v>
      </c>
      <c r="W598" s="802">
        <f>HLOOKUP(T598,'Feeder Count'!$B$1:$M$74,74,FALSE)</f>
        <v>48925</v>
      </c>
      <c r="X598" s="802" t="e">
        <f>VLOOKUP(ALL!B598,'Feeder Count'!$A$3:$M$73,(ALL!T598+1),FALSE)</f>
        <v>#N/A</v>
      </c>
      <c r="Y598" s="793" t="e">
        <f t="shared" si="93"/>
        <v>#N/A</v>
      </c>
      <c r="Z598" s="793" t="e">
        <f t="shared" si="94"/>
        <v>#N/A</v>
      </c>
      <c r="AA598" s="803">
        <f t="shared" si="95"/>
        <v>0</v>
      </c>
      <c r="AB598" s="803">
        <f t="shared" si="96"/>
        <v>0</v>
      </c>
    </row>
    <row r="599" spans="1:28" ht="15.75" x14ac:dyDescent="0.25">
      <c r="A599" s="800"/>
      <c r="B599" s="800"/>
      <c r="C599" s="795"/>
      <c r="D599" s="795" t="s">
        <v>94</v>
      </c>
      <c r="E599" s="799"/>
      <c r="F599" s="799"/>
      <c r="G599" s="799">
        <f t="shared" si="85"/>
        <v>0</v>
      </c>
      <c r="H599" s="800">
        <f t="shared" si="86"/>
        <v>0</v>
      </c>
      <c r="I599" s="800">
        <f t="shared" si="87"/>
        <v>0</v>
      </c>
      <c r="J599" s="804" t="e">
        <f t="shared" si="88"/>
        <v>#DIV/0!</v>
      </c>
      <c r="K599" s="805"/>
      <c r="L599" s="804">
        <f t="shared" si="89"/>
        <v>0</v>
      </c>
      <c r="M599" s="798"/>
      <c r="N599" s="806"/>
      <c r="O599" s="801"/>
      <c r="P599" s="801"/>
      <c r="Q599" s="800"/>
      <c r="R599" s="798"/>
      <c r="S599" s="793" t="e">
        <f>VLOOKUP(B599,Table1[],21,FALSE)</f>
        <v>#N/A</v>
      </c>
      <c r="T599" s="793">
        <f t="shared" si="90"/>
        <v>1</v>
      </c>
      <c r="U599" s="793">
        <f t="shared" si="91"/>
        <v>1900</v>
      </c>
      <c r="V599" s="793">
        <f t="shared" si="92"/>
        <v>7</v>
      </c>
      <c r="W599" s="802">
        <f>HLOOKUP(T599,'Feeder Count'!$B$1:$M$74,74,FALSE)</f>
        <v>48925</v>
      </c>
      <c r="X599" s="802" t="e">
        <f>VLOOKUP(ALL!B599,'Feeder Count'!$A$3:$M$73,(ALL!T599+1),FALSE)</f>
        <v>#N/A</v>
      </c>
      <c r="Y599" s="793" t="e">
        <f t="shared" si="93"/>
        <v>#N/A</v>
      </c>
      <c r="Z599" s="793" t="e">
        <f t="shared" si="94"/>
        <v>#N/A</v>
      </c>
      <c r="AA599" s="803">
        <f t="shared" si="95"/>
        <v>0</v>
      </c>
      <c r="AB599" s="803">
        <f t="shared" si="96"/>
        <v>0</v>
      </c>
    </row>
    <row r="600" spans="1:28" ht="15.75" x14ac:dyDescent="0.25">
      <c r="A600" s="800"/>
      <c r="B600" s="800"/>
      <c r="C600" s="795"/>
      <c r="D600" s="795" t="s">
        <v>94</v>
      </c>
      <c r="E600" s="799"/>
      <c r="F600" s="799"/>
      <c r="G600" s="799">
        <f t="shared" si="85"/>
        <v>0</v>
      </c>
      <c r="H600" s="800">
        <f t="shared" si="86"/>
        <v>0</v>
      </c>
      <c r="I600" s="800">
        <f t="shared" si="87"/>
        <v>0</v>
      </c>
      <c r="J600" s="804" t="e">
        <f t="shared" si="88"/>
        <v>#DIV/0!</v>
      </c>
      <c r="K600" s="805"/>
      <c r="L600" s="804">
        <f t="shared" si="89"/>
        <v>0</v>
      </c>
      <c r="M600" s="798"/>
      <c r="N600" s="806"/>
      <c r="O600" s="801"/>
      <c r="P600" s="801"/>
      <c r="Q600" s="800"/>
      <c r="R600" s="798"/>
      <c r="S600" s="793" t="e">
        <f>VLOOKUP(B600,Table1[],21,FALSE)</f>
        <v>#N/A</v>
      </c>
      <c r="T600" s="793">
        <f t="shared" si="90"/>
        <v>1</v>
      </c>
      <c r="U600" s="793">
        <f t="shared" si="91"/>
        <v>1900</v>
      </c>
      <c r="V600" s="793">
        <f t="shared" si="92"/>
        <v>7</v>
      </c>
      <c r="W600" s="802">
        <f>HLOOKUP(T600,'Feeder Count'!$B$1:$M$74,74,FALSE)</f>
        <v>48925</v>
      </c>
      <c r="X600" s="802" t="e">
        <f>VLOOKUP(ALL!B600,'Feeder Count'!$A$3:$M$73,(ALL!T600+1),FALSE)</f>
        <v>#N/A</v>
      </c>
      <c r="Y600" s="793" t="e">
        <f t="shared" si="93"/>
        <v>#N/A</v>
      </c>
      <c r="Z600" s="793" t="e">
        <f t="shared" si="94"/>
        <v>#N/A</v>
      </c>
      <c r="AA600" s="803">
        <f t="shared" si="95"/>
        <v>0</v>
      </c>
      <c r="AB600" s="803">
        <f t="shared" si="96"/>
        <v>0</v>
      </c>
    </row>
    <row r="601" spans="1:28" ht="15.75" x14ac:dyDescent="0.25">
      <c r="A601" s="800"/>
      <c r="B601" s="800"/>
      <c r="C601" s="795"/>
      <c r="D601" s="795" t="s">
        <v>94</v>
      </c>
      <c r="E601" s="799"/>
      <c r="F601" s="799"/>
      <c r="G601" s="799">
        <f t="shared" si="85"/>
        <v>0</v>
      </c>
      <c r="H601" s="800">
        <f t="shared" si="86"/>
        <v>0</v>
      </c>
      <c r="I601" s="800">
        <f t="shared" si="87"/>
        <v>0</v>
      </c>
      <c r="J601" s="804" t="e">
        <f t="shared" si="88"/>
        <v>#DIV/0!</v>
      </c>
      <c r="K601" s="805"/>
      <c r="L601" s="804">
        <f t="shared" si="89"/>
        <v>0</v>
      </c>
      <c r="M601" s="798"/>
      <c r="N601" s="806"/>
      <c r="O601" s="801"/>
      <c r="P601" s="801"/>
      <c r="Q601" s="800"/>
      <c r="R601" s="798"/>
      <c r="S601" s="793" t="e">
        <f>VLOOKUP(B601,Table1[],21,FALSE)</f>
        <v>#N/A</v>
      </c>
      <c r="T601" s="793">
        <f t="shared" si="90"/>
        <v>1</v>
      </c>
      <c r="U601" s="793">
        <f t="shared" si="91"/>
        <v>1900</v>
      </c>
      <c r="V601" s="793">
        <f t="shared" si="92"/>
        <v>7</v>
      </c>
      <c r="W601" s="802">
        <f>HLOOKUP(T601,'Feeder Count'!$B$1:$M$74,74,FALSE)</f>
        <v>48925</v>
      </c>
      <c r="X601" s="802" t="e">
        <f>VLOOKUP(ALL!B601,'Feeder Count'!$A$3:$M$73,(ALL!T601+1),FALSE)</f>
        <v>#N/A</v>
      </c>
      <c r="Y601" s="793" t="e">
        <f t="shared" si="93"/>
        <v>#N/A</v>
      </c>
      <c r="Z601" s="793" t="e">
        <f t="shared" si="94"/>
        <v>#N/A</v>
      </c>
      <c r="AA601" s="803">
        <f t="shared" si="95"/>
        <v>0</v>
      </c>
      <c r="AB601" s="803">
        <f t="shared" si="96"/>
        <v>0</v>
      </c>
    </row>
    <row r="602" spans="1:28" ht="15.75" x14ac:dyDescent="0.25">
      <c r="A602" s="800"/>
      <c r="B602" s="800"/>
      <c r="C602" s="795"/>
      <c r="D602" s="795" t="s">
        <v>94</v>
      </c>
      <c r="E602" s="799"/>
      <c r="F602" s="799"/>
      <c r="G602" s="799">
        <f t="shared" si="85"/>
        <v>0</v>
      </c>
      <c r="H602" s="800">
        <f t="shared" si="86"/>
        <v>0</v>
      </c>
      <c r="I602" s="800">
        <f t="shared" si="87"/>
        <v>0</v>
      </c>
      <c r="J602" s="804" t="e">
        <f t="shared" si="88"/>
        <v>#DIV/0!</v>
      </c>
      <c r="K602" s="805"/>
      <c r="L602" s="804">
        <f t="shared" si="89"/>
        <v>0</v>
      </c>
      <c r="M602" s="798"/>
      <c r="N602" s="806"/>
      <c r="O602" s="801"/>
      <c r="P602" s="801"/>
      <c r="Q602" s="800"/>
      <c r="R602" s="798"/>
      <c r="S602" s="793" t="e">
        <f>VLOOKUP(B602,Table1[],21,FALSE)</f>
        <v>#N/A</v>
      </c>
      <c r="T602" s="793">
        <f t="shared" si="90"/>
        <v>1</v>
      </c>
      <c r="U602" s="793">
        <f t="shared" si="91"/>
        <v>1900</v>
      </c>
      <c r="V602" s="793">
        <f t="shared" si="92"/>
        <v>7</v>
      </c>
      <c r="W602" s="802">
        <f>HLOOKUP(T602,'Feeder Count'!$B$1:$M$74,74,FALSE)</f>
        <v>48925</v>
      </c>
      <c r="X602" s="802" t="e">
        <f>VLOOKUP(ALL!B602,'Feeder Count'!$A$3:$M$73,(ALL!T602+1),FALSE)</f>
        <v>#N/A</v>
      </c>
      <c r="Y602" s="793" t="e">
        <f t="shared" si="93"/>
        <v>#N/A</v>
      </c>
      <c r="Z602" s="793" t="e">
        <f t="shared" si="94"/>
        <v>#N/A</v>
      </c>
      <c r="AA602" s="803">
        <f t="shared" si="95"/>
        <v>0</v>
      </c>
      <c r="AB602" s="803">
        <f t="shared" si="96"/>
        <v>0</v>
      </c>
    </row>
    <row r="603" spans="1:28" ht="15.75" x14ac:dyDescent="0.25">
      <c r="A603" s="800"/>
      <c r="B603" s="800"/>
      <c r="C603" s="795"/>
      <c r="D603" s="795" t="s">
        <v>94</v>
      </c>
      <c r="E603" s="799"/>
      <c r="F603" s="799"/>
      <c r="G603" s="799">
        <f t="shared" si="85"/>
        <v>0</v>
      </c>
      <c r="H603" s="800">
        <f t="shared" si="86"/>
        <v>0</v>
      </c>
      <c r="I603" s="800">
        <f t="shared" si="87"/>
        <v>0</v>
      </c>
      <c r="J603" s="804" t="e">
        <f t="shared" si="88"/>
        <v>#DIV/0!</v>
      </c>
      <c r="K603" s="805"/>
      <c r="L603" s="804">
        <f t="shared" si="89"/>
        <v>0</v>
      </c>
      <c r="M603" s="798"/>
      <c r="N603" s="806"/>
      <c r="O603" s="801"/>
      <c r="P603" s="801"/>
      <c r="Q603" s="800"/>
      <c r="R603" s="798"/>
      <c r="S603" s="793" t="e">
        <f>VLOOKUP(B603,Table1[],21,FALSE)</f>
        <v>#N/A</v>
      </c>
      <c r="T603" s="793">
        <f t="shared" si="90"/>
        <v>1</v>
      </c>
      <c r="U603" s="793">
        <f t="shared" si="91"/>
        <v>1900</v>
      </c>
      <c r="V603" s="793">
        <f t="shared" si="92"/>
        <v>7</v>
      </c>
      <c r="W603" s="802">
        <f>HLOOKUP(T603,'Feeder Count'!$B$1:$M$74,74,FALSE)</f>
        <v>48925</v>
      </c>
      <c r="X603" s="802" t="e">
        <f>VLOOKUP(ALL!B603,'Feeder Count'!$A$3:$M$73,(ALL!T603+1),FALSE)</f>
        <v>#N/A</v>
      </c>
      <c r="Y603" s="793" t="e">
        <f t="shared" si="93"/>
        <v>#N/A</v>
      </c>
      <c r="Z603" s="793" t="e">
        <f t="shared" si="94"/>
        <v>#N/A</v>
      </c>
      <c r="AA603" s="803">
        <f t="shared" si="95"/>
        <v>0</v>
      </c>
      <c r="AB603" s="803">
        <f t="shared" si="96"/>
        <v>0</v>
      </c>
    </row>
    <row r="604" spans="1:28" ht="15.75" x14ac:dyDescent="0.25">
      <c r="A604" s="800"/>
      <c r="B604" s="800"/>
      <c r="C604" s="795"/>
      <c r="D604" s="795" t="s">
        <v>94</v>
      </c>
      <c r="E604" s="799"/>
      <c r="F604" s="799"/>
      <c r="G604" s="799">
        <f t="shared" si="85"/>
        <v>0</v>
      </c>
      <c r="H604" s="800">
        <f t="shared" si="86"/>
        <v>0</v>
      </c>
      <c r="I604" s="800">
        <f t="shared" si="87"/>
        <v>0</v>
      </c>
      <c r="J604" s="804" t="e">
        <f t="shared" si="88"/>
        <v>#DIV/0!</v>
      </c>
      <c r="K604" s="805"/>
      <c r="L604" s="804">
        <f t="shared" si="89"/>
        <v>0</v>
      </c>
      <c r="M604" s="798"/>
      <c r="N604" s="806"/>
      <c r="O604" s="801"/>
      <c r="P604" s="801"/>
      <c r="Q604" s="800"/>
      <c r="R604" s="798"/>
      <c r="S604" s="793" t="e">
        <f>VLOOKUP(B604,Table1[],21,FALSE)</f>
        <v>#N/A</v>
      </c>
      <c r="T604" s="793">
        <f t="shared" si="90"/>
        <v>1</v>
      </c>
      <c r="U604" s="793">
        <f t="shared" si="91"/>
        <v>1900</v>
      </c>
      <c r="V604" s="793">
        <f t="shared" si="92"/>
        <v>7</v>
      </c>
      <c r="W604" s="802">
        <f>HLOOKUP(T604,'Feeder Count'!$B$1:$M$74,74,FALSE)</f>
        <v>48925</v>
      </c>
      <c r="X604" s="802" t="e">
        <f>VLOOKUP(ALL!B604,'Feeder Count'!$A$3:$M$73,(ALL!T604+1),FALSE)</f>
        <v>#N/A</v>
      </c>
      <c r="Y604" s="793" t="e">
        <f t="shared" si="93"/>
        <v>#N/A</v>
      </c>
      <c r="Z604" s="793" t="e">
        <f t="shared" si="94"/>
        <v>#N/A</v>
      </c>
      <c r="AA604" s="803">
        <f t="shared" si="95"/>
        <v>0</v>
      </c>
      <c r="AB604" s="803">
        <f t="shared" si="96"/>
        <v>0</v>
      </c>
    </row>
    <row r="605" spans="1:28" ht="15.75" x14ac:dyDescent="0.25">
      <c r="A605" s="800"/>
      <c r="B605" s="800"/>
      <c r="C605" s="795"/>
      <c r="D605" s="795" t="s">
        <v>94</v>
      </c>
      <c r="E605" s="799"/>
      <c r="F605" s="799"/>
      <c r="G605" s="799">
        <f t="shared" si="85"/>
        <v>0</v>
      </c>
      <c r="H605" s="800">
        <f t="shared" si="86"/>
        <v>0</v>
      </c>
      <c r="I605" s="800">
        <f t="shared" si="87"/>
        <v>0</v>
      </c>
      <c r="J605" s="804" t="e">
        <f t="shared" si="88"/>
        <v>#DIV/0!</v>
      </c>
      <c r="K605" s="805"/>
      <c r="L605" s="804">
        <f t="shared" si="89"/>
        <v>0</v>
      </c>
      <c r="M605" s="798"/>
      <c r="N605" s="806"/>
      <c r="O605" s="801"/>
      <c r="P605" s="801"/>
      <c r="Q605" s="800"/>
      <c r="R605" s="798"/>
      <c r="S605" s="793" t="e">
        <f>VLOOKUP(B605,Table1[],21,FALSE)</f>
        <v>#N/A</v>
      </c>
      <c r="T605" s="793">
        <f t="shared" si="90"/>
        <v>1</v>
      </c>
      <c r="U605" s="793">
        <f t="shared" si="91"/>
        <v>1900</v>
      </c>
      <c r="V605" s="793">
        <f t="shared" si="92"/>
        <v>7</v>
      </c>
      <c r="W605" s="802">
        <f>HLOOKUP(T605,'Feeder Count'!$B$1:$M$74,74,FALSE)</f>
        <v>48925</v>
      </c>
      <c r="X605" s="802" t="e">
        <f>VLOOKUP(ALL!B605,'Feeder Count'!$A$3:$M$73,(ALL!T605+1),FALSE)</f>
        <v>#N/A</v>
      </c>
      <c r="Y605" s="793" t="e">
        <f t="shared" si="93"/>
        <v>#N/A</v>
      </c>
      <c r="Z605" s="793" t="e">
        <f t="shared" si="94"/>
        <v>#N/A</v>
      </c>
      <c r="AA605" s="803">
        <f t="shared" si="95"/>
        <v>0</v>
      </c>
      <c r="AB605" s="803">
        <f t="shared" si="96"/>
        <v>0</v>
      </c>
    </row>
    <row r="606" spans="1:28" ht="15.75" x14ac:dyDescent="0.25">
      <c r="A606" s="800"/>
      <c r="B606" s="800"/>
      <c r="C606" s="795"/>
      <c r="D606" s="795" t="s">
        <v>94</v>
      </c>
      <c r="E606" s="799"/>
      <c r="F606" s="799"/>
      <c r="G606" s="799">
        <f t="shared" si="85"/>
        <v>0</v>
      </c>
      <c r="H606" s="800">
        <f t="shared" si="86"/>
        <v>0</v>
      </c>
      <c r="I606" s="800">
        <f t="shared" si="87"/>
        <v>0</v>
      </c>
      <c r="J606" s="804" t="e">
        <f t="shared" si="88"/>
        <v>#DIV/0!</v>
      </c>
      <c r="K606" s="805"/>
      <c r="L606" s="804">
        <f t="shared" si="89"/>
        <v>0</v>
      </c>
      <c r="M606" s="798"/>
      <c r="N606" s="806"/>
      <c r="O606" s="801"/>
      <c r="P606" s="801"/>
      <c r="Q606" s="800"/>
      <c r="R606" s="798"/>
      <c r="S606" s="793" t="e">
        <f>VLOOKUP(B606,Table1[],21,FALSE)</f>
        <v>#N/A</v>
      </c>
      <c r="T606" s="793">
        <f t="shared" si="90"/>
        <v>1</v>
      </c>
      <c r="U606" s="793">
        <f t="shared" si="91"/>
        <v>1900</v>
      </c>
      <c r="V606" s="793">
        <f t="shared" si="92"/>
        <v>7</v>
      </c>
      <c r="W606" s="802">
        <f>HLOOKUP(T606,'Feeder Count'!$B$1:$M$74,74,FALSE)</f>
        <v>48925</v>
      </c>
      <c r="X606" s="802" t="e">
        <f>VLOOKUP(ALL!B606,'Feeder Count'!$A$3:$M$73,(ALL!T606+1),FALSE)</f>
        <v>#N/A</v>
      </c>
      <c r="Y606" s="793" t="e">
        <f t="shared" si="93"/>
        <v>#N/A</v>
      </c>
      <c r="Z606" s="793" t="e">
        <f t="shared" si="94"/>
        <v>#N/A</v>
      </c>
      <c r="AA606" s="803">
        <f t="shared" si="95"/>
        <v>0</v>
      </c>
      <c r="AB606" s="803">
        <f t="shared" si="96"/>
        <v>0</v>
      </c>
    </row>
    <row r="607" spans="1:28" ht="15.75" x14ac:dyDescent="0.25">
      <c r="A607" s="800"/>
      <c r="B607" s="800"/>
      <c r="C607" s="795"/>
      <c r="D607" s="795" t="s">
        <v>94</v>
      </c>
      <c r="E607" s="799"/>
      <c r="F607" s="799"/>
      <c r="G607" s="799">
        <f t="shared" si="85"/>
        <v>0</v>
      </c>
      <c r="H607" s="800">
        <f t="shared" si="86"/>
        <v>0</v>
      </c>
      <c r="I607" s="800">
        <f t="shared" si="87"/>
        <v>0</v>
      </c>
      <c r="J607" s="804" t="e">
        <f t="shared" si="88"/>
        <v>#DIV/0!</v>
      </c>
      <c r="K607" s="805"/>
      <c r="L607" s="804">
        <f t="shared" si="89"/>
        <v>0</v>
      </c>
      <c r="M607" s="798"/>
      <c r="N607" s="806"/>
      <c r="O607" s="801"/>
      <c r="P607" s="801"/>
      <c r="Q607" s="800"/>
      <c r="R607" s="798"/>
      <c r="S607" s="793" t="e">
        <f>VLOOKUP(B607,Table1[],21,FALSE)</f>
        <v>#N/A</v>
      </c>
      <c r="T607" s="793">
        <f t="shared" si="90"/>
        <v>1</v>
      </c>
      <c r="U607" s="793">
        <f t="shared" si="91"/>
        <v>1900</v>
      </c>
      <c r="V607" s="793">
        <f t="shared" si="92"/>
        <v>7</v>
      </c>
      <c r="W607" s="802">
        <f>HLOOKUP(T607,'Feeder Count'!$B$1:$M$74,74,FALSE)</f>
        <v>48925</v>
      </c>
      <c r="X607" s="802" t="e">
        <f>VLOOKUP(ALL!B607,'Feeder Count'!$A$3:$M$73,(ALL!T607+1),FALSE)</f>
        <v>#N/A</v>
      </c>
      <c r="Y607" s="793" t="e">
        <f t="shared" si="93"/>
        <v>#N/A</v>
      </c>
      <c r="Z607" s="793" t="e">
        <f t="shared" si="94"/>
        <v>#N/A</v>
      </c>
      <c r="AA607" s="803">
        <f t="shared" si="95"/>
        <v>0</v>
      </c>
      <c r="AB607" s="803">
        <f t="shared" si="96"/>
        <v>0</v>
      </c>
    </row>
    <row r="608" spans="1:28" ht="15.75" x14ac:dyDescent="0.25">
      <c r="A608" s="800"/>
      <c r="B608" s="800"/>
      <c r="C608" s="795"/>
      <c r="D608" s="795" t="s">
        <v>94</v>
      </c>
      <c r="E608" s="799"/>
      <c r="F608" s="799"/>
      <c r="G608" s="799">
        <f t="shared" si="85"/>
        <v>0</v>
      </c>
      <c r="H608" s="800">
        <f t="shared" si="86"/>
        <v>0</v>
      </c>
      <c r="I608" s="800">
        <f t="shared" si="87"/>
        <v>0</v>
      </c>
      <c r="J608" s="804" t="e">
        <f t="shared" si="88"/>
        <v>#DIV/0!</v>
      </c>
      <c r="K608" s="805"/>
      <c r="L608" s="804">
        <f t="shared" si="89"/>
        <v>0</v>
      </c>
      <c r="M608" s="798"/>
      <c r="N608" s="806"/>
      <c r="O608" s="801"/>
      <c r="P608" s="801"/>
      <c r="Q608" s="800"/>
      <c r="R608" s="798"/>
      <c r="S608" s="793" t="e">
        <f>VLOOKUP(B608,Table1[],21,FALSE)</f>
        <v>#N/A</v>
      </c>
      <c r="T608" s="793">
        <f t="shared" si="90"/>
        <v>1</v>
      </c>
      <c r="U608" s="793">
        <f t="shared" si="91"/>
        <v>1900</v>
      </c>
      <c r="V608" s="793">
        <f t="shared" si="92"/>
        <v>7</v>
      </c>
      <c r="W608" s="802">
        <f>HLOOKUP(T608,'Feeder Count'!$B$1:$M$74,74,FALSE)</f>
        <v>48925</v>
      </c>
      <c r="X608" s="802" t="e">
        <f>VLOOKUP(ALL!B608,'Feeder Count'!$A$3:$M$73,(ALL!T608+1),FALSE)</f>
        <v>#N/A</v>
      </c>
      <c r="Y608" s="793" t="e">
        <f t="shared" si="93"/>
        <v>#N/A</v>
      </c>
      <c r="Z608" s="793" t="e">
        <f t="shared" si="94"/>
        <v>#N/A</v>
      </c>
      <c r="AA608" s="803">
        <f t="shared" si="95"/>
        <v>0</v>
      </c>
      <c r="AB608" s="803">
        <f t="shared" si="96"/>
        <v>0</v>
      </c>
    </row>
    <row r="609" spans="1:28" ht="15.75" x14ac:dyDescent="0.25">
      <c r="A609" s="800"/>
      <c r="B609" s="800"/>
      <c r="C609" s="795"/>
      <c r="D609" s="795" t="s">
        <v>94</v>
      </c>
      <c r="E609" s="799"/>
      <c r="F609" s="799"/>
      <c r="G609" s="799">
        <f t="shared" si="85"/>
        <v>0</v>
      </c>
      <c r="H609" s="800">
        <f t="shared" si="86"/>
        <v>0</v>
      </c>
      <c r="I609" s="800">
        <f t="shared" si="87"/>
        <v>0</v>
      </c>
      <c r="J609" s="804" t="e">
        <f t="shared" si="88"/>
        <v>#DIV/0!</v>
      </c>
      <c r="K609" s="805"/>
      <c r="L609" s="804">
        <f t="shared" si="89"/>
        <v>0</v>
      </c>
      <c r="M609" s="798"/>
      <c r="N609" s="806"/>
      <c r="O609" s="801"/>
      <c r="P609" s="801"/>
      <c r="Q609" s="800"/>
      <c r="R609" s="798"/>
      <c r="S609" s="793" t="e">
        <f>VLOOKUP(B609,Table1[],21,FALSE)</f>
        <v>#N/A</v>
      </c>
      <c r="T609" s="793">
        <f t="shared" si="90"/>
        <v>1</v>
      </c>
      <c r="U609" s="793">
        <f t="shared" si="91"/>
        <v>1900</v>
      </c>
      <c r="V609" s="793">
        <f t="shared" si="92"/>
        <v>7</v>
      </c>
      <c r="W609" s="802">
        <f>HLOOKUP(T609,'Feeder Count'!$B$1:$M$74,74,FALSE)</f>
        <v>48925</v>
      </c>
      <c r="X609" s="802" t="e">
        <f>VLOOKUP(ALL!B609,'Feeder Count'!$A$3:$M$73,(ALL!T609+1),FALSE)</f>
        <v>#N/A</v>
      </c>
      <c r="Y609" s="793" t="e">
        <f t="shared" si="93"/>
        <v>#N/A</v>
      </c>
      <c r="Z609" s="793" t="e">
        <f t="shared" si="94"/>
        <v>#N/A</v>
      </c>
      <c r="AA609" s="803">
        <f t="shared" si="95"/>
        <v>0</v>
      </c>
      <c r="AB609" s="803">
        <f t="shared" si="96"/>
        <v>0</v>
      </c>
    </row>
    <row r="610" spans="1:28" ht="15.75" x14ac:dyDescent="0.25">
      <c r="A610" s="800"/>
      <c r="B610" s="800"/>
      <c r="C610" s="795"/>
      <c r="D610" s="795" t="s">
        <v>94</v>
      </c>
      <c r="E610" s="799"/>
      <c r="F610" s="799"/>
      <c r="G610" s="799">
        <f t="shared" si="85"/>
        <v>0</v>
      </c>
      <c r="H610" s="800">
        <f t="shared" si="86"/>
        <v>0</v>
      </c>
      <c r="I610" s="800">
        <f t="shared" si="87"/>
        <v>0</v>
      </c>
      <c r="J610" s="804" t="e">
        <f t="shared" si="88"/>
        <v>#DIV/0!</v>
      </c>
      <c r="K610" s="805"/>
      <c r="L610" s="804">
        <f t="shared" si="89"/>
        <v>0</v>
      </c>
      <c r="M610" s="798"/>
      <c r="N610" s="806"/>
      <c r="O610" s="801"/>
      <c r="P610" s="801"/>
      <c r="Q610" s="800"/>
      <c r="R610" s="798"/>
      <c r="S610" s="793" t="e">
        <f>VLOOKUP(B610,Table1[],21,FALSE)</f>
        <v>#N/A</v>
      </c>
      <c r="T610" s="793">
        <f t="shared" si="90"/>
        <v>1</v>
      </c>
      <c r="U610" s="793">
        <f t="shared" si="91"/>
        <v>1900</v>
      </c>
      <c r="V610" s="793">
        <f t="shared" si="92"/>
        <v>7</v>
      </c>
      <c r="W610" s="802">
        <f>HLOOKUP(T610,'Feeder Count'!$B$1:$M$74,74,FALSE)</f>
        <v>48925</v>
      </c>
      <c r="X610" s="802" t="e">
        <f>VLOOKUP(ALL!B610,'Feeder Count'!$A$3:$M$73,(ALL!T610+1),FALSE)</f>
        <v>#N/A</v>
      </c>
      <c r="Y610" s="793" t="e">
        <f t="shared" si="93"/>
        <v>#N/A</v>
      </c>
      <c r="Z610" s="793" t="e">
        <f t="shared" si="94"/>
        <v>#N/A</v>
      </c>
      <c r="AA610" s="803">
        <f t="shared" si="95"/>
        <v>0</v>
      </c>
      <c r="AB610" s="803">
        <f t="shared" si="96"/>
        <v>0</v>
      </c>
    </row>
    <row r="611" spans="1:28" ht="15.75" x14ac:dyDescent="0.25">
      <c r="A611" s="800"/>
      <c r="B611" s="800"/>
      <c r="C611" s="795"/>
      <c r="D611" s="795" t="s">
        <v>94</v>
      </c>
      <c r="E611" s="799"/>
      <c r="F611" s="799"/>
      <c r="G611" s="799">
        <f t="shared" si="85"/>
        <v>0</v>
      </c>
      <c r="H611" s="800">
        <f t="shared" si="86"/>
        <v>0</v>
      </c>
      <c r="I611" s="800">
        <f t="shared" si="87"/>
        <v>0</v>
      </c>
      <c r="J611" s="804" t="e">
        <f t="shared" si="88"/>
        <v>#DIV/0!</v>
      </c>
      <c r="K611" s="805"/>
      <c r="L611" s="804">
        <f t="shared" si="89"/>
        <v>0</v>
      </c>
      <c r="M611" s="798"/>
      <c r="N611" s="806"/>
      <c r="O611" s="801"/>
      <c r="P611" s="801"/>
      <c r="Q611" s="800"/>
      <c r="R611" s="798"/>
      <c r="S611" s="793" t="e">
        <f>VLOOKUP(B611,Table1[],21,FALSE)</f>
        <v>#N/A</v>
      </c>
      <c r="T611" s="793">
        <f t="shared" si="90"/>
        <v>1</v>
      </c>
      <c r="U611" s="793">
        <f t="shared" si="91"/>
        <v>1900</v>
      </c>
      <c r="V611" s="793">
        <f t="shared" si="92"/>
        <v>7</v>
      </c>
      <c r="W611" s="802">
        <f>HLOOKUP(T611,'Feeder Count'!$B$1:$M$74,74,FALSE)</f>
        <v>48925</v>
      </c>
      <c r="X611" s="802" t="e">
        <f>VLOOKUP(ALL!B611,'Feeder Count'!$A$3:$M$73,(ALL!T611+1),FALSE)</f>
        <v>#N/A</v>
      </c>
      <c r="Y611" s="793" t="e">
        <f t="shared" si="93"/>
        <v>#N/A</v>
      </c>
      <c r="Z611" s="793" t="e">
        <f t="shared" si="94"/>
        <v>#N/A</v>
      </c>
      <c r="AA611" s="803">
        <f t="shared" si="95"/>
        <v>0</v>
      </c>
      <c r="AB611" s="803">
        <f t="shared" si="96"/>
        <v>0</v>
      </c>
    </row>
    <row r="612" spans="1:28" ht="15.75" x14ac:dyDescent="0.25">
      <c r="A612" s="800"/>
      <c r="B612" s="800"/>
      <c r="C612" s="795"/>
      <c r="D612" s="795" t="s">
        <v>94</v>
      </c>
      <c r="E612" s="799"/>
      <c r="F612" s="799"/>
      <c r="G612" s="799">
        <f t="shared" si="85"/>
        <v>0</v>
      </c>
      <c r="H612" s="800">
        <f t="shared" si="86"/>
        <v>0</v>
      </c>
      <c r="I612" s="800">
        <f t="shared" si="87"/>
        <v>0</v>
      </c>
      <c r="J612" s="804" t="e">
        <f t="shared" si="88"/>
        <v>#DIV/0!</v>
      </c>
      <c r="K612" s="805"/>
      <c r="L612" s="804">
        <f t="shared" si="89"/>
        <v>0</v>
      </c>
      <c r="M612" s="798"/>
      <c r="N612" s="806"/>
      <c r="O612" s="801"/>
      <c r="P612" s="801"/>
      <c r="Q612" s="800"/>
      <c r="R612" s="798"/>
      <c r="S612" s="793" t="e">
        <f>VLOOKUP(B612,Table1[],21,FALSE)</f>
        <v>#N/A</v>
      </c>
      <c r="T612" s="793">
        <f t="shared" si="90"/>
        <v>1</v>
      </c>
      <c r="U612" s="793">
        <f t="shared" si="91"/>
        <v>1900</v>
      </c>
      <c r="V612" s="793">
        <f t="shared" si="92"/>
        <v>7</v>
      </c>
      <c r="W612" s="802">
        <f>HLOOKUP(T612,'Feeder Count'!$B$1:$M$74,74,FALSE)</f>
        <v>48925</v>
      </c>
      <c r="X612" s="802" t="e">
        <f>VLOOKUP(ALL!B612,'Feeder Count'!$A$3:$M$73,(ALL!T612+1),FALSE)</f>
        <v>#N/A</v>
      </c>
      <c r="Y612" s="793" t="e">
        <f t="shared" si="93"/>
        <v>#N/A</v>
      </c>
      <c r="Z612" s="793" t="e">
        <f t="shared" si="94"/>
        <v>#N/A</v>
      </c>
      <c r="AA612" s="803">
        <f t="shared" si="95"/>
        <v>0</v>
      </c>
      <c r="AB612" s="803">
        <f t="shared" si="96"/>
        <v>0</v>
      </c>
    </row>
    <row r="613" spans="1:28" ht="15.75" x14ac:dyDescent="0.25">
      <c r="A613" s="800"/>
      <c r="B613" s="800"/>
      <c r="C613" s="795"/>
      <c r="D613" s="795" t="s">
        <v>94</v>
      </c>
      <c r="E613" s="799"/>
      <c r="F613" s="799"/>
      <c r="G613" s="799">
        <f t="shared" si="85"/>
        <v>0</v>
      </c>
      <c r="H613" s="800">
        <f t="shared" si="86"/>
        <v>0</v>
      </c>
      <c r="I613" s="800">
        <f t="shared" si="87"/>
        <v>0</v>
      </c>
      <c r="J613" s="804" t="e">
        <f t="shared" si="88"/>
        <v>#DIV/0!</v>
      </c>
      <c r="K613" s="805"/>
      <c r="L613" s="804">
        <f t="shared" si="89"/>
        <v>0</v>
      </c>
      <c r="M613" s="798"/>
      <c r="N613" s="806"/>
      <c r="O613" s="801"/>
      <c r="P613" s="801"/>
      <c r="Q613" s="800"/>
      <c r="R613" s="798"/>
      <c r="S613" s="793" t="e">
        <f>VLOOKUP(B613,Table1[],21,FALSE)</f>
        <v>#N/A</v>
      </c>
      <c r="T613" s="793">
        <f t="shared" si="90"/>
        <v>1</v>
      </c>
      <c r="U613" s="793">
        <f t="shared" si="91"/>
        <v>1900</v>
      </c>
      <c r="V613" s="793">
        <f t="shared" si="92"/>
        <v>7</v>
      </c>
      <c r="W613" s="802">
        <f>HLOOKUP(T613,'Feeder Count'!$B$1:$M$74,74,FALSE)</f>
        <v>48925</v>
      </c>
      <c r="X613" s="802" t="e">
        <f>VLOOKUP(ALL!B613,'Feeder Count'!$A$3:$M$73,(ALL!T613+1),FALSE)</f>
        <v>#N/A</v>
      </c>
      <c r="Y613" s="793" t="e">
        <f t="shared" si="93"/>
        <v>#N/A</v>
      </c>
      <c r="Z613" s="793" t="e">
        <f t="shared" si="94"/>
        <v>#N/A</v>
      </c>
      <c r="AA613" s="803">
        <f t="shared" si="95"/>
        <v>0</v>
      </c>
      <c r="AB613" s="803">
        <f t="shared" si="96"/>
        <v>0</v>
      </c>
    </row>
    <row r="614" spans="1:28" ht="15.75" x14ac:dyDescent="0.25">
      <c r="A614" s="800"/>
      <c r="B614" s="800"/>
      <c r="C614" s="795"/>
      <c r="D614" s="795" t="s">
        <v>94</v>
      </c>
      <c r="E614" s="799"/>
      <c r="F614" s="799"/>
      <c r="G614" s="799">
        <f t="shared" si="85"/>
        <v>0</v>
      </c>
      <c r="H614" s="800">
        <f t="shared" si="86"/>
        <v>0</v>
      </c>
      <c r="I614" s="800">
        <f t="shared" si="87"/>
        <v>0</v>
      </c>
      <c r="J614" s="804" t="e">
        <f t="shared" si="88"/>
        <v>#DIV/0!</v>
      </c>
      <c r="K614" s="805"/>
      <c r="L614" s="804">
        <f t="shared" si="89"/>
        <v>0</v>
      </c>
      <c r="M614" s="798"/>
      <c r="N614" s="806"/>
      <c r="O614" s="801"/>
      <c r="P614" s="801"/>
      <c r="Q614" s="800"/>
      <c r="R614" s="798"/>
      <c r="S614" s="793" t="e">
        <f>VLOOKUP(B614,Table1[],21,FALSE)</f>
        <v>#N/A</v>
      </c>
      <c r="T614" s="793">
        <f t="shared" si="90"/>
        <v>1</v>
      </c>
      <c r="U614" s="793">
        <f t="shared" si="91"/>
        <v>1900</v>
      </c>
      <c r="V614" s="793">
        <f t="shared" si="92"/>
        <v>7</v>
      </c>
      <c r="W614" s="802">
        <f>HLOOKUP(T614,'Feeder Count'!$B$1:$M$74,74,FALSE)</f>
        <v>48925</v>
      </c>
      <c r="X614" s="802" t="e">
        <f>VLOOKUP(ALL!B614,'Feeder Count'!$A$3:$M$73,(ALL!T614+1),FALSE)</f>
        <v>#N/A</v>
      </c>
      <c r="Y614" s="793" t="e">
        <f t="shared" si="93"/>
        <v>#N/A</v>
      </c>
      <c r="Z614" s="793" t="e">
        <f t="shared" si="94"/>
        <v>#N/A</v>
      </c>
      <c r="AA614" s="803">
        <f t="shared" si="95"/>
        <v>0</v>
      </c>
      <c r="AB614" s="803">
        <f t="shared" si="96"/>
        <v>0</v>
      </c>
    </row>
    <row r="615" spans="1:28" ht="15.75" x14ac:dyDescent="0.25">
      <c r="A615" s="800"/>
      <c r="B615" s="800"/>
      <c r="C615" s="795"/>
      <c r="D615" s="795" t="s">
        <v>94</v>
      </c>
      <c r="E615" s="799"/>
      <c r="F615" s="799"/>
      <c r="G615" s="799">
        <f t="shared" si="85"/>
        <v>0</v>
      </c>
      <c r="H615" s="800">
        <f t="shared" si="86"/>
        <v>0</v>
      </c>
      <c r="I615" s="800">
        <f t="shared" si="87"/>
        <v>0</v>
      </c>
      <c r="J615" s="804" t="e">
        <f t="shared" si="88"/>
        <v>#DIV/0!</v>
      </c>
      <c r="K615" s="805"/>
      <c r="L615" s="804">
        <f t="shared" si="89"/>
        <v>0</v>
      </c>
      <c r="M615" s="798"/>
      <c r="N615" s="806"/>
      <c r="O615" s="801"/>
      <c r="P615" s="801"/>
      <c r="Q615" s="800"/>
      <c r="R615" s="798"/>
      <c r="S615" s="793" t="e">
        <f>VLOOKUP(B615,Table1[],21,FALSE)</f>
        <v>#N/A</v>
      </c>
      <c r="T615" s="793">
        <f t="shared" si="90"/>
        <v>1</v>
      </c>
      <c r="U615" s="793">
        <f t="shared" si="91"/>
        <v>1900</v>
      </c>
      <c r="V615" s="793">
        <f t="shared" si="92"/>
        <v>7</v>
      </c>
      <c r="W615" s="802">
        <f>HLOOKUP(T615,'Feeder Count'!$B$1:$M$74,74,FALSE)</f>
        <v>48925</v>
      </c>
      <c r="X615" s="802" t="e">
        <f>VLOOKUP(ALL!B615,'Feeder Count'!$A$3:$M$73,(ALL!T615+1),FALSE)</f>
        <v>#N/A</v>
      </c>
      <c r="Y615" s="793" t="e">
        <f t="shared" si="93"/>
        <v>#N/A</v>
      </c>
      <c r="Z615" s="793" t="e">
        <f t="shared" si="94"/>
        <v>#N/A</v>
      </c>
      <c r="AA615" s="803">
        <f t="shared" si="95"/>
        <v>0</v>
      </c>
      <c r="AB615" s="803">
        <f t="shared" si="96"/>
        <v>0</v>
      </c>
    </row>
    <row r="616" spans="1:28" ht="15.75" x14ac:dyDescent="0.25">
      <c r="A616" s="800"/>
      <c r="B616" s="800"/>
      <c r="C616" s="795"/>
      <c r="D616" s="795" t="s">
        <v>94</v>
      </c>
      <c r="E616" s="799"/>
      <c r="F616" s="799"/>
      <c r="G616" s="799">
        <f t="shared" si="85"/>
        <v>0</v>
      </c>
      <c r="H616" s="800">
        <f t="shared" si="86"/>
        <v>0</v>
      </c>
      <c r="I616" s="800">
        <f t="shared" si="87"/>
        <v>0</v>
      </c>
      <c r="J616" s="804" t="e">
        <f t="shared" si="88"/>
        <v>#DIV/0!</v>
      </c>
      <c r="K616" s="805"/>
      <c r="L616" s="804">
        <f t="shared" si="89"/>
        <v>0</v>
      </c>
      <c r="M616" s="798"/>
      <c r="N616" s="806"/>
      <c r="O616" s="801"/>
      <c r="P616" s="801"/>
      <c r="Q616" s="800"/>
      <c r="R616" s="798"/>
      <c r="S616" s="793" t="e">
        <f>VLOOKUP(B616,Table1[],21,FALSE)</f>
        <v>#N/A</v>
      </c>
      <c r="T616" s="793">
        <f t="shared" si="90"/>
        <v>1</v>
      </c>
      <c r="U616" s="793">
        <f t="shared" si="91"/>
        <v>1900</v>
      </c>
      <c r="V616" s="793">
        <f t="shared" si="92"/>
        <v>7</v>
      </c>
      <c r="W616" s="802">
        <f>HLOOKUP(T616,'Feeder Count'!$B$1:$M$74,74,FALSE)</f>
        <v>48925</v>
      </c>
      <c r="X616" s="802" t="e">
        <f>VLOOKUP(ALL!B616,'Feeder Count'!$A$3:$M$73,(ALL!T616+1),FALSE)</f>
        <v>#N/A</v>
      </c>
      <c r="Y616" s="793" t="e">
        <f t="shared" si="93"/>
        <v>#N/A</v>
      </c>
      <c r="Z616" s="793" t="e">
        <f t="shared" si="94"/>
        <v>#N/A</v>
      </c>
      <c r="AA616" s="803">
        <f t="shared" si="95"/>
        <v>0</v>
      </c>
      <c r="AB616" s="803">
        <f t="shared" si="96"/>
        <v>0</v>
      </c>
    </row>
    <row r="617" spans="1:28" ht="15.75" x14ac:dyDescent="0.25">
      <c r="A617" s="800"/>
      <c r="B617" s="800"/>
      <c r="C617" s="795"/>
      <c r="D617" s="795" t="s">
        <v>94</v>
      </c>
      <c r="E617" s="799"/>
      <c r="F617" s="799"/>
      <c r="G617" s="799">
        <f t="shared" si="85"/>
        <v>0</v>
      </c>
      <c r="H617" s="800">
        <f t="shared" si="86"/>
        <v>0</v>
      </c>
      <c r="I617" s="800">
        <f t="shared" si="87"/>
        <v>0</v>
      </c>
      <c r="J617" s="804" t="e">
        <f t="shared" si="88"/>
        <v>#DIV/0!</v>
      </c>
      <c r="K617" s="805"/>
      <c r="L617" s="804">
        <f t="shared" si="89"/>
        <v>0</v>
      </c>
      <c r="M617" s="798"/>
      <c r="N617" s="806"/>
      <c r="O617" s="801"/>
      <c r="P617" s="801"/>
      <c r="Q617" s="800"/>
      <c r="R617" s="798"/>
      <c r="S617" s="793" t="e">
        <f>VLOOKUP(B617,Table1[],21,FALSE)</f>
        <v>#N/A</v>
      </c>
      <c r="T617" s="793">
        <f t="shared" si="90"/>
        <v>1</v>
      </c>
      <c r="U617" s="793">
        <f t="shared" si="91"/>
        <v>1900</v>
      </c>
      <c r="V617" s="793">
        <f t="shared" si="92"/>
        <v>7</v>
      </c>
      <c r="W617" s="802">
        <f>HLOOKUP(T617,'Feeder Count'!$B$1:$M$74,74,FALSE)</f>
        <v>48925</v>
      </c>
      <c r="X617" s="802" t="e">
        <f>VLOOKUP(ALL!B617,'Feeder Count'!$A$3:$M$73,(ALL!T617+1),FALSE)</f>
        <v>#N/A</v>
      </c>
      <c r="Y617" s="793" t="e">
        <f t="shared" si="93"/>
        <v>#N/A</v>
      </c>
      <c r="Z617" s="793" t="e">
        <f t="shared" si="94"/>
        <v>#N/A</v>
      </c>
      <c r="AA617" s="803">
        <f t="shared" si="95"/>
        <v>0</v>
      </c>
      <c r="AB617" s="803">
        <f t="shared" si="96"/>
        <v>0</v>
      </c>
    </row>
    <row r="618" spans="1:28" ht="15.75" x14ac:dyDescent="0.25">
      <c r="A618" s="800"/>
      <c r="B618" s="800"/>
      <c r="C618" s="795"/>
      <c r="D618" s="795" t="s">
        <v>94</v>
      </c>
      <c r="E618" s="799"/>
      <c r="F618" s="799"/>
      <c r="G618" s="799">
        <f t="shared" si="85"/>
        <v>0</v>
      </c>
      <c r="H618" s="800">
        <f t="shared" si="86"/>
        <v>0</v>
      </c>
      <c r="I618" s="800">
        <f t="shared" si="87"/>
        <v>0</v>
      </c>
      <c r="J618" s="804" t="e">
        <f t="shared" si="88"/>
        <v>#DIV/0!</v>
      </c>
      <c r="K618" s="805"/>
      <c r="L618" s="804">
        <f t="shared" si="89"/>
        <v>0</v>
      </c>
      <c r="M618" s="798"/>
      <c r="N618" s="806"/>
      <c r="O618" s="801"/>
      <c r="P618" s="801"/>
      <c r="Q618" s="800"/>
      <c r="R618" s="798"/>
      <c r="S618" s="793" t="e">
        <f>VLOOKUP(B618,Table1[],21,FALSE)</f>
        <v>#N/A</v>
      </c>
      <c r="T618" s="793">
        <f t="shared" si="90"/>
        <v>1</v>
      </c>
      <c r="U618" s="793">
        <f t="shared" si="91"/>
        <v>1900</v>
      </c>
      <c r="V618" s="793">
        <f t="shared" si="92"/>
        <v>7</v>
      </c>
      <c r="W618" s="802">
        <f>HLOOKUP(T618,'Feeder Count'!$B$1:$M$74,74,FALSE)</f>
        <v>48925</v>
      </c>
      <c r="X618" s="802" t="e">
        <f>VLOOKUP(ALL!B618,'Feeder Count'!$A$3:$M$73,(ALL!T618+1),FALSE)</f>
        <v>#N/A</v>
      </c>
      <c r="Y618" s="793" t="e">
        <f t="shared" si="93"/>
        <v>#N/A</v>
      </c>
      <c r="Z618" s="793" t="e">
        <f t="shared" si="94"/>
        <v>#N/A</v>
      </c>
      <c r="AA618" s="803">
        <f t="shared" si="95"/>
        <v>0</v>
      </c>
      <c r="AB618" s="803">
        <f t="shared" si="96"/>
        <v>0</v>
      </c>
    </row>
    <row r="619" spans="1:28" ht="15.75" x14ac:dyDescent="0.25">
      <c r="A619" s="800"/>
      <c r="B619" s="800"/>
      <c r="C619" s="795"/>
      <c r="D619" s="795" t="s">
        <v>94</v>
      </c>
      <c r="E619" s="799"/>
      <c r="F619" s="799"/>
      <c r="G619" s="799">
        <f t="shared" si="85"/>
        <v>0</v>
      </c>
      <c r="H619" s="800">
        <f t="shared" si="86"/>
        <v>0</v>
      </c>
      <c r="I619" s="800">
        <f t="shared" si="87"/>
        <v>0</v>
      </c>
      <c r="J619" s="804" t="e">
        <f t="shared" si="88"/>
        <v>#DIV/0!</v>
      </c>
      <c r="K619" s="805"/>
      <c r="L619" s="804">
        <f t="shared" si="89"/>
        <v>0</v>
      </c>
      <c r="M619" s="798"/>
      <c r="N619" s="806"/>
      <c r="O619" s="801"/>
      <c r="P619" s="801"/>
      <c r="Q619" s="800"/>
      <c r="R619" s="798"/>
      <c r="S619" s="793" t="e">
        <f>VLOOKUP(B619,Table1[],21,FALSE)</f>
        <v>#N/A</v>
      </c>
      <c r="T619" s="793">
        <f t="shared" si="90"/>
        <v>1</v>
      </c>
      <c r="U619" s="793">
        <f t="shared" si="91"/>
        <v>1900</v>
      </c>
      <c r="V619" s="793">
        <f t="shared" si="92"/>
        <v>7</v>
      </c>
      <c r="W619" s="802">
        <f>HLOOKUP(T619,'Feeder Count'!$B$1:$M$74,74,FALSE)</f>
        <v>48925</v>
      </c>
      <c r="X619" s="802" t="e">
        <f>VLOOKUP(ALL!B619,'Feeder Count'!$A$3:$M$73,(ALL!T619+1),FALSE)</f>
        <v>#N/A</v>
      </c>
      <c r="Y619" s="793" t="e">
        <f t="shared" si="93"/>
        <v>#N/A</v>
      </c>
      <c r="Z619" s="793" t="e">
        <f t="shared" si="94"/>
        <v>#N/A</v>
      </c>
      <c r="AA619" s="803">
        <f t="shared" si="95"/>
        <v>0</v>
      </c>
      <c r="AB619" s="803">
        <f t="shared" si="96"/>
        <v>0</v>
      </c>
    </row>
    <row r="620" spans="1:28" ht="15.75" x14ac:dyDescent="0.25">
      <c r="A620" s="800"/>
      <c r="B620" s="800"/>
      <c r="C620" s="795"/>
      <c r="D620" s="795" t="s">
        <v>94</v>
      </c>
      <c r="E620" s="799"/>
      <c r="F620" s="799"/>
      <c r="G620" s="799">
        <f t="shared" si="85"/>
        <v>0</v>
      </c>
      <c r="H620" s="800">
        <f t="shared" si="86"/>
        <v>0</v>
      </c>
      <c r="I620" s="800">
        <f t="shared" si="87"/>
        <v>0</v>
      </c>
      <c r="J620" s="804" t="e">
        <f t="shared" si="88"/>
        <v>#DIV/0!</v>
      </c>
      <c r="K620" s="805"/>
      <c r="L620" s="804">
        <f t="shared" si="89"/>
        <v>0</v>
      </c>
      <c r="M620" s="798"/>
      <c r="N620" s="806"/>
      <c r="O620" s="801"/>
      <c r="P620" s="801"/>
      <c r="Q620" s="800"/>
      <c r="R620" s="798"/>
      <c r="S620" s="793" t="e">
        <f>VLOOKUP(B620,Table1[],21,FALSE)</f>
        <v>#N/A</v>
      </c>
      <c r="T620" s="793">
        <f t="shared" si="90"/>
        <v>1</v>
      </c>
      <c r="U620" s="793">
        <f t="shared" si="91"/>
        <v>1900</v>
      </c>
      <c r="V620" s="793">
        <f t="shared" si="92"/>
        <v>7</v>
      </c>
      <c r="W620" s="802">
        <f>HLOOKUP(T620,'Feeder Count'!$B$1:$M$74,74,FALSE)</f>
        <v>48925</v>
      </c>
      <c r="X620" s="802" t="e">
        <f>VLOOKUP(ALL!B620,'Feeder Count'!$A$3:$M$73,(ALL!T620+1),FALSE)</f>
        <v>#N/A</v>
      </c>
      <c r="Y620" s="793" t="e">
        <f t="shared" si="93"/>
        <v>#N/A</v>
      </c>
      <c r="Z620" s="793" t="e">
        <f t="shared" si="94"/>
        <v>#N/A</v>
      </c>
      <c r="AA620" s="803">
        <f t="shared" si="95"/>
        <v>0</v>
      </c>
      <c r="AB620" s="803">
        <f t="shared" si="96"/>
        <v>0</v>
      </c>
    </row>
    <row r="621" spans="1:28" ht="15.75" x14ac:dyDescent="0.25">
      <c r="A621" s="800"/>
      <c r="B621" s="800"/>
      <c r="C621" s="795"/>
      <c r="D621" s="795" t="s">
        <v>94</v>
      </c>
      <c r="E621" s="799"/>
      <c r="F621" s="799"/>
      <c r="G621" s="799">
        <f t="shared" si="85"/>
        <v>0</v>
      </c>
      <c r="H621" s="800">
        <f t="shared" si="86"/>
        <v>0</v>
      </c>
      <c r="I621" s="800">
        <f t="shared" si="87"/>
        <v>0</v>
      </c>
      <c r="J621" s="804" t="e">
        <f t="shared" si="88"/>
        <v>#DIV/0!</v>
      </c>
      <c r="K621" s="805"/>
      <c r="L621" s="804">
        <f t="shared" si="89"/>
        <v>0</v>
      </c>
      <c r="M621" s="798"/>
      <c r="N621" s="806"/>
      <c r="O621" s="801"/>
      <c r="P621" s="801"/>
      <c r="Q621" s="800"/>
      <c r="R621" s="798"/>
      <c r="S621" s="793" t="e">
        <f>VLOOKUP(B621,Table1[],21,FALSE)</f>
        <v>#N/A</v>
      </c>
      <c r="T621" s="793">
        <f t="shared" si="90"/>
        <v>1</v>
      </c>
      <c r="U621" s="793">
        <f t="shared" si="91"/>
        <v>1900</v>
      </c>
      <c r="V621" s="793">
        <f t="shared" si="92"/>
        <v>7</v>
      </c>
      <c r="W621" s="802">
        <f>HLOOKUP(T621,'Feeder Count'!$B$1:$M$74,74,FALSE)</f>
        <v>48925</v>
      </c>
      <c r="X621" s="802" t="e">
        <f>VLOOKUP(ALL!B621,'Feeder Count'!$A$3:$M$73,(ALL!T621+1),FALSE)</f>
        <v>#N/A</v>
      </c>
      <c r="Y621" s="793" t="e">
        <f t="shared" si="93"/>
        <v>#N/A</v>
      </c>
      <c r="Z621" s="793" t="e">
        <f t="shared" si="94"/>
        <v>#N/A</v>
      </c>
      <c r="AA621" s="803">
        <f t="shared" si="95"/>
        <v>0</v>
      </c>
      <c r="AB621" s="803">
        <f t="shared" si="96"/>
        <v>0</v>
      </c>
    </row>
    <row r="622" spans="1:28" ht="15.75" x14ac:dyDescent="0.25">
      <c r="A622" s="800"/>
      <c r="B622" s="800"/>
      <c r="C622" s="795"/>
      <c r="D622" s="795" t="s">
        <v>94</v>
      </c>
      <c r="E622" s="799"/>
      <c r="F622" s="799"/>
      <c r="G622" s="799">
        <f t="shared" si="85"/>
        <v>0</v>
      </c>
      <c r="H622" s="800">
        <f t="shared" si="86"/>
        <v>0</v>
      </c>
      <c r="I622" s="800">
        <f t="shared" si="87"/>
        <v>0</v>
      </c>
      <c r="J622" s="804" t="e">
        <f t="shared" si="88"/>
        <v>#DIV/0!</v>
      </c>
      <c r="K622" s="805"/>
      <c r="L622" s="804">
        <f t="shared" si="89"/>
        <v>0</v>
      </c>
      <c r="M622" s="798"/>
      <c r="N622" s="806"/>
      <c r="O622" s="801"/>
      <c r="P622" s="801"/>
      <c r="Q622" s="800"/>
      <c r="R622" s="798"/>
      <c r="S622" s="793" t="e">
        <f>VLOOKUP(B622,Table1[],21,FALSE)</f>
        <v>#N/A</v>
      </c>
      <c r="T622" s="793">
        <f t="shared" si="90"/>
        <v>1</v>
      </c>
      <c r="U622" s="793">
        <f t="shared" si="91"/>
        <v>1900</v>
      </c>
      <c r="V622" s="793">
        <f t="shared" si="92"/>
        <v>7</v>
      </c>
      <c r="W622" s="802">
        <f>HLOOKUP(T622,'Feeder Count'!$B$1:$M$74,74,FALSE)</f>
        <v>48925</v>
      </c>
      <c r="X622" s="802" t="e">
        <f>VLOOKUP(ALL!B622,'Feeder Count'!$A$3:$M$73,(ALL!T622+1),FALSE)</f>
        <v>#N/A</v>
      </c>
      <c r="Y622" s="793" t="e">
        <f t="shared" si="93"/>
        <v>#N/A</v>
      </c>
      <c r="Z622" s="793" t="e">
        <f t="shared" si="94"/>
        <v>#N/A</v>
      </c>
      <c r="AA622" s="803">
        <f t="shared" si="95"/>
        <v>0</v>
      </c>
      <c r="AB622" s="803">
        <f t="shared" si="96"/>
        <v>0</v>
      </c>
    </row>
    <row r="623" spans="1:28" ht="15.75" x14ac:dyDescent="0.25">
      <c r="A623" s="800"/>
      <c r="B623" s="800"/>
      <c r="C623" s="795"/>
      <c r="D623" s="795" t="s">
        <v>94</v>
      </c>
      <c r="E623" s="799"/>
      <c r="F623" s="799"/>
      <c r="G623" s="799">
        <f t="shared" si="85"/>
        <v>0</v>
      </c>
      <c r="H623" s="800">
        <f t="shared" si="86"/>
        <v>0</v>
      </c>
      <c r="I623" s="800">
        <f t="shared" si="87"/>
        <v>0</v>
      </c>
      <c r="J623" s="804" t="e">
        <f t="shared" si="88"/>
        <v>#DIV/0!</v>
      </c>
      <c r="K623" s="805"/>
      <c r="L623" s="804">
        <f t="shared" si="89"/>
        <v>0</v>
      </c>
      <c r="M623" s="798"/>
      <c r="N623" s="806"/>
      <c r="O623" s="801"/>
      <c r="P623" s="801"/>
      <c r="Q623" s="800"/>
      <c r="R623" s="798"/>
      <c r="S623" s="793" t="e">
        <f>VLOOKUP(B623,Table1[],21,FALSE)</f>
        <v>#N/A</v>
      </c>
      <c r="T623" s="793">
        <f t="shared" si="90"/>
        <v>1</v>
      </c>
      <c r="U623" s="793">
        <f t="shared" si="91"/>
        <v>1900</v>
      </c>
      <c r="V623" s="793">
        <f t="shared" si="92"/>
        <v>7</v>
      </c>
      <c r="W623" s="802">
        <f>HLOOKUP(T623,'Feeder Count'!$B$1:$M$74,74,FALSE)</f>
        <v>48925</v>
      </c>
      <c r="X623" s="802" t="e">
        <f>VLOOKUP(ALL!B623,'Feeder Count'!$A$3:$M$73,(ALL!T623+1),FALSE)</f>
        <v>#N/A</v>
      </c>
      <c r="Y623" s="793" t="e">
        <f t="shared" si="93"/>
        <v>#N/A</v>
      </c>
      <c r="Z623" s="793" t="e">
        <f t="shared" si="94"/>
        <v>#N/A</v>
      </c>
      <c r="AA623" s="803">
        <f t="shared" si="95"/>
        <v>0</v>
      </c>
      <c r="AB623" s="803">
        <f t="shared" si="96"/>
        <v>0</v>
      </c>
    </row>
    <row r="624" spans="1:28" ht="15.75" x14ac:dyDescent="0.25">
      <c r="A624" s="800"/>
      <c r="B624" s="800"/>
      <c r="C624" s="795"/>
      <c r="D624" s="795" t="s">
        <v>94</v>
      </c>
      <c r="E624" s="799"/>
      <c r="F624" s="799"/>
      <c r="G624" s="799">
        <f t="shared" si="85"/>
        <v>0</v>
      </c>
      <c r="H624" s="800">
        <f t="shared" si="86"/>
        <v>0</v>
      </c>
      <c r="I624" s="800">
        <f t="shared" si="87"/>
        <v>0</v>
      </c>
      <c r="J624" s="804" t="e">
        <f t="shared" si="88"/>
        <v>#DIV/0!</v>
      </c>
      <c r="K624" s="805"/>
      <c r="L624" s="804">
        <f t="shared" si="89"/>
        <v>0</v>
      </c>
      <c r="M624" s="798"/>
      <c r="N624" s="806"/>
      <c r="O624" s="801"/>
      <c r="P624" s="801"/>
      <c r="Q624" s="800"/>
      <c r="R624" s="798"/>
      <c r="S624" s="793" t="e">
        <f>VLOOKUP(B624,Table1[],21,FALSE)</f>
        <v>#N/A</v>
      </c>
      <c r="T624" s="793">
        <f t="shared" si="90"/>
        <v>1</v>
      </c>
      <c r="U624" s="793">
        <f t="shared" si="91"/>
        <v>1900</v>
      </c>
      <c r="V624" s="793">
        <f t="shared" si="92"/>
        <v>7</v>
      </c>
      <c r="W624" s="802">
        <f>HLOOKUP(T624,'Feeder Count'!$B$1:$M$74,74,FALSE)</f>
        <v>48925</v>
      </c>
      <c r="X624" s="802" t="e">
        <f>VLOOKUP(ALL!B624,'Feeder Count'!$A$3:$M$73,(ALL!T624+1),FALSE)</f>
        <v>#N/A</v>
      </c>
      <c r="Y624" s="793" t="e">
        <f t="shared" si="93"/>
        <v>#N/A</v>
      </c>
      <c r="Z624" s="793" t="e">
        <f t="shared" si="94"/>
        <v>#N/A</v>
      </c>
      <c r="AA624" s="803">
        <f t="shared" si="95"/>
        <v>0</v>
      </c>
      <c r="AB624" s="803">
        <f t="shared" si="96"/>
        <v>0</v>
      </c>
    </row>
    <row r="625" spans="1:28" ht="15.75" x14ac:dyDescent="0.25">
      <c r="A625" s="800"/>
      <c r="B625" s="800"/>
      <c r="C625" s="795"/>
      <c r="D625" s="795" t="s">
        <v>94</v>
      </c>
      <c r="E625" s="799"/>
      <c r="F625" s="799"/>
      <c r="G625" s="799">
        <f t="shared" si="85"/>
        <v>0</v>
      </c>
      <c r="H625" s="800">
        <f t="shared" si="86"/>
        <v>0</v>
      </c>
      <c r="I625" s="800">
        <f t="shared" si="87"/>
        <v>0</v>
      </c>
      <c r="J625" s="804" t="e">
        <f t="shared" si="88"/>
        <v>#DIV/0!</v>
      </c>
      <c r="K625" s="805"/>
      <c r="L625" s="804">
        <f t="shared" si="89"/>
        <v>0</v>
      </c>
      <c r="M625" s="798"/>
      <c r="N625" s="806"/>
      <c r="O625" s="801"/>
      <c r="P625" s="801"/>
      <c r="Q625" s="800"/>
      <c r="R625" s="798"/>
      <c r="S625" s="793" t="e">
        <f>VLOOKUP(B625,Table1[],21,FALSE)</f>
        <v>#N/A</v>
      </c>
      <c r="T625" s="793">
        <f t="shared" si="90"/>
        <v>1</v>
      </c>
      <c r="U625" s="793">
        <f t="shared" si="91"/>
        <v>1900</v>
      </c>
      <c r="V625" s="793">
        <f t="shared" si="92"/>
        <v>7</v>
      </c>
      <c r="W625" s="802">
        <f>HLOOKUP(T625,'Feeder Count'!$B$1:$M$74,74,FALSE)</f>
        <v>48925</v>
      </c>
      <c r="X625" s="802" t="e">
        <f>VLOOKUP(ALL!B625,'Feeder Count'!$A$3:$M$73,(ALL!T625+1),FALSE)</f>
        <v>#N/A</v>
      </c>
      <c r="Y625" s="793" t="e">
        <f t="shared" si="93"/>
        <v>#N/A</v>
      </c>
      <c r="Z625" s="793" t="e">
        <f t="shared" si="94"/>
        <v>#N/A</v>
      </c>
      <c r="AA625" s="803">
        <f t="shared" si="95"/>
        <v>0</v>
      </c>
      <c r="AB625" s="803">
        <f t="shared" si="96"/>
        <v>0</v>
      </c>
    </row>
    <row r="626" spans="1:28" ht="15.75" x14ac:dyDescent="0.25">
      <c r="A626" s="800"/>
      <c r="B626" s="800"/>
      <c r="C626" s="795"/>
      <c r="D626" s="795" t="s">
        <v>94</v>
      </c>
      <c r="E626" s="799"/>
      <c r="F626" s="799"/>
      <c r="G626" s="799">
        <f t="shared" si="85"/>
        <v>0</v>
      </c>
      <c r="H626" s="800">
        <f t="shared" si="86"/>
        <v>0</v>
      </c>
      <c r="I626" s="800">
        <f t="shared" si="87"/>
        <v>0</v>
      </c>
      <c r="J626" s="804" t="e">
        <f t="shared" si="88"/>
        <v>#DIV/0!</v>
      </c>
      <c r="K626" s="805"/>
      <c r="L626" s="804">
        <f t="shared" si="89"/>
        <v>0</v>
      </c>
      <c r="M626" s="798"/>
      <c r="N626" s="806"/>
      <c r="O626" s="801"/>
      <c r="P626" s="801"/>
      <c r="Q626" s="800"/>
      <c r="R626" s="798"/>
      <c r="S626" s="793" t="e">
        <f>VLOOKUP(B626,Table1[],21,FALSE)</f>
        <v>#N/A</v>
      </c>
      <c r="T626" s="793">
        <f t="shared" si="90"/>
        <v>1</v>
      </c>
      <c r="U626" s="793">
        <f t="shared" si="91"/>
        <v>1900</v>
      </c>
      <c r="V626" s="793">
        <f t="shared" si="92"/>
        <v>7</v>
      </c>
      <c r="W626" s="802">
        <f>HLOOKUP(T626,'Feeder Count'!$B$1:$M$74,74,FALSE)</f>
        <v>48925</v>
      </c>
      <c r="X626" s="802" t="e">
        <f>VLOOKUP(ALL!B626,'Feeder Count'!$A$3:$M$73,(ALL!T626+1),FALSE)</f>
        <v>#N/A</v>
      </c>
      <c r="Y626" s="793" t="e">
        <f t="shared" si="93"/>
        <v>#N/A</v>
      </c>
      <c r="Z626" s="793" t="e">
        <f t="shared" si="94"/>
        <v>#N/A</v>
      </c>
      <c r="AA626" s="803">
        <f t="shared" si="95"/>
        <v>0</v>
      </c>
      <c r="AB626" s="803">
        <f t="shared" si="96"/>
        <v>0</v>
      </c>
    </row>
    <row r="627" spans="1:28" ht="15.75" x14ac:dyDescent="0.25">
      <c r="A627" s="800"/>
      <c r="B627" s="800"/>
      <c r="C627" s="795"/>
      <c r="D627" s="795" t="s">
        <v>94</v>
      </c>
      <c r="E627" s="799"/>
      <c r="F627" s="799"/>
      <c r="G627" s="799">
        <f t="shared" si="85"/>
        <v>0</v>
      </c>
      <c r="H627" s="800">
        <f t="shared" si="86"/>
        <v>0</v>
      </c>
      <c r="I627" s="800">
        <f t="shared" si="87"/>
        <v>0</v>
      </c>
      <c r="J627" s="804" t="e">
        <f t="shared" si="88"/>
        <v>#DIV/0!</v>
      </c>
      <c r="K627" s="805"/>
      <c r="L627" s="804">
        <f t="shared" si="89"/>
        <v>0</v>
      </c>
      <c r="M627" s="798"/>
      <c r="N627" s="806"/>
      <c r="O627" s="801"/>
      <c r="P627" s="801"/>
      <c r="Q627" s="800"/>
      <c r="R627" s="798"/>
      <c r="S627" s="793" t="e">
        <f>VLOOKUP(B627,Table1[],21,FALSE)</f>
        <v>#N/A</v>
      </c>
      <c r="T627" s="793">
        <f t="shared" si="90"/>
        <v>1</v>
      </c>
      <c r="U627" s="793">
        <f t="shared" si="91"/>
        <v>1900</v>
      </c>
      <c r="V627" s="793">
        <f t="shared" si="92"/>
        <v>7</v>
      </c>
      <c r="W627" s="802">
        <f>HLOOKUP(T627,'Feeder Count'!$B$1:$M$74,74,FALSE)</f>
        <v>48925</v>
      </c>
      <c r="X627" s="802" t="e">
        <f>VLOOKUP(ALL!B627,'Feeder Count'!$A$3:$M$73,(ALL!T627+1),FALSE)</f>
        <v>#N/A</v>
      </c>
      <c r="Y627" s="793" t="e">
        <f t="shared" si="93"/>
        <v>#N/A</v>
      </c>
      <c r="Z627" s="793" t="e">
        <f t="shared" si="94"/>
        <v>#N/A</v>
      </c>
      <c r="AA627" s="803">
        <f t="shared" si="95"/>
        <v>0</v>
      </c>
      <c r="AB627" s="803">
        <f t="shared" si="96"/>
        <v>0</v>
      </c>
    </row>
    <row r="628" spans="1:28" ht="15.75" x14ac:dyDescent="0.25">
      <c r="A628" s="800"/>
      <c r="B628" s="800"/>
      <c r="C628" s="795"/>
      <c r="D628" s="795" t="s">
        <v>94</v>
      </c>
      <c r="E628" s="799"/>
      <c r="F628" s="799"/>
      <c r="G628" s="799">
        <f t="shared" si="85"/>
        <v>0</v>
      </c>
      <c r="H628" s="800">
        <f t="shared" si="86"/>
        <v>0</v>
      </c>
      <c r="I628" s="800">
        <f t="shared" si="87"/>
        <v>0</v>
      </c>
      <c r="J628" s="804" t="e">
        <f t="shared" si="88"/>
        <v>#DIV/0!</v>
      </c>
      <c r="K628" s="805"/>
      <c r="L628" s="804">
        <f t="shared" si="89"/>
        <v>0</v>
      </c>
      <c r="M628" s="798"/>
      <c r="N628" s="806"/>
      <c r="O628" s="801"/>
      <c r="P628" s="801"/>
      <c r="Q628" s="800"/>
      <c r="R628" s="798"/>
      <c r="S628" s="793" t="e">
        <f>VLOOKUP(B628,Table1[],21,FALSE)</f>
        <v>#N/A</v>
      </c>
      <c r="T628" s="793">
        <f t="shared" si="90"/>
        <v>1</v>
      </c>
      <c r="U628" s="793">
        <f t="shared" si="91"/>
        <v>1900</v>
      </c>
      <c r="V628" s="793">
        <f t="shared" si="92"/>
        <v>7</v>
      </c>
      <c r="W628" s="802">
        <f>HLOOKUP(T628,'Feeder Count'!$B$1:$M$74,74,FALSE)</f>
        <v>48925</v>
      </c>
      <c r="X628" s="802" t="e">
        <f>VLOOKUP(ALL!B628,'Feeder Count'!$A$3:$M$73,(ALL!T628+1),FALSE)</f>
        <v>#N/A</v>
      </c>
      <c r="Y628" s="793" t="e">
        <f t="shared" si="93"/>
        <v>#N/A</v>
      </c>
      <c r="Z628" s="793" t="e">
        <f t="shared" si="94"/>
        <v>#N/A</v>
      </c>
      <c r="AA628" s="803">
        <f t="shared" si="95"/>
        <v>0</v>
      </c>
      <c r="AB628" s="803">
        <f t="shared" si="96"/>
        <v>0</v>
      </c>
    </row>
    <row r="629" spans="1:28" ht="15.75" x14ac:dyDescent="0.25">
      <c r="A629" s="800"/>
      <c r="B629" s="800"/>
      <c r="C629" s="795"/>
      <c r="D629" s="795" t="s">
        <v>94</v>
      </c>
      <c r="E629" s="799"/>
      <c r="F629" s="799"/>
      <c r="G629" s="799">
        <f t="shared" si="85"/>
        <v>0</v>
      </c>
      <c r="H629" s="800">
        <f t="shared" si="86"/>
        <v>0</v>
      </c>
      <c r="I629" s="800">
        <f t="shared" si="87"/>
        <v>0</v>
      </c>
      <c r="J629" s="804" t="e">
        <f t="shared" si="88"/>
        <v>#DIV/0!</v>
      </c>
      <c r="K629" s="805"/>
      <c r="L629" s="804">
        <f t="shared" si="89"/>
        <v>0</v>
      </c>
      <c r="M629" s="798"/>
      <c r="N629" s="806"/>
      <c r="O629" s="801"/>
      <c r="P629" s="801"/>
      <c r="Q629" s="800"/>
      <c r="R629" s="798"/>
      <c r="S629" s="793" t="e">
        <f>VLOOKUP(B629,Table1[],21,FALSE)</f>
        <v>#N/A</v>
      </c>
      <c r="T629" s="793">
        <f t="shared" si="90"/>
        <v>1</v>
      </c>
      <c r="U629" s="793">
        <f t="shared" si="91"/>
        <v>1900</v>
      </c>
      <c r="V629" s="793">
        <f t="shared" si="92"/>
        <v>7</v>
      </c>
      <c r="W629" s="802">
        <f>HLOOKUP(T629,'Feeder Count'!$B$1:$M$74,74,FALSE)</f>
        <v>48925</v>
      </c>
      <c r="X629" s="802" t="e">
        <f>VLOOKUP(ALL!B629,'Feeder Count'!$A$3:$M$73,(ALL!T629+1),FALSE)</f>
        <v>#N/A</v>
      </c>
      <c r="Y629" s="793" t="e">
        <f t="shared" si="93"/>
        <v>#N/A</v>
      </c>
      <c r="Z629" s="793" t="e">
        <f t="shared" si="94"/>
        <v>#N/A</v>
      </c>
      <c r="AA629" s="803">
        <f t="shared" si="95"/>
        <v>0</v>
      </c>
      <c r="AB629" s="803">
        <f t="shared" si="96"/>
        <v>0</v>
      </c>
    </row>
    <row r="630" spans="1:28" ht="15.75" x14ac:dyDescent="0.25">
      <c r="A630" s="800"/>
      <c r="B630" s="800"/>
      <c r="C630" s="795"/>
      <c r="D630" s="795" t="s">
        <v>94</v>
      </c>
      <c r="E630" s="799"/>
      <c r="F630" s="799"/>
      <c r="G630" s="799">
        <f t="shared" si="85"/>
        <v>0</v>
      </c>
      <c r="H630" s="800">
        <f t="shared" si="86"/>
        <v>0</v>
      </c>
      <c r="I630" s="800">
        <f t="shared" si="87"/>
        <v>0</v>
      </c>
      <c r="J630" s="804" t="e">
        <f t="shared" si="88"/>
        <v>#DIV/0!</v>
      </c>
      <c r="K630" s="805"/>
      <c r="L630" s="804">
        <f t="shared" si="89"/>
        <v>0</v>
      </c>
      <c r="M630" s="798"/>
      <c r="N630" s="806"/>
      <c r="O630" s="801"/>
      <c r="P630" s="801"/>
      <c r="Q630" s="800"/>
      <c r="R630" s="798"/>
      <c r="S630" s="793" t="e">
        <f>VLOOKUP(B630,Table1[],21,FALSE)</f>
        <v>#N/A</v>
      </c>
      <c r="T630" s="793">
        <f t="shared" si="90"/>
        <v>1</v>
      </c>
      <c r="U630" s="793">
        <f t="shared" si="91"/>
        <v>1900</v>
      </c>
      <c r="V630" s="793">
        <f t="shared" si="92"/>
        <v>7</v>
      </c>
      <c r="W630" s="802">
        <f>HLOOKUP(T630,'Feeder Count'!$B$1:$M$74,74,FALSE)</f>
        <v>48925</v>
      </c>
      <c r="X630" s="802" t="e">
        <f>VLOOKUP(ALL!B630,'Feeder Count'!$A$3:$M$73,(ALL!T630+1),FALSE)</f>
        <v>#N/A</v>
      </c>
      <c r="Y630" s="793" t="e">
        <f t="shared" si="93"/>
        <v>#N/A</v>
      </c>
      <c r="Z630" s="793" t="e">
        <f t="shared" si="94"/>
        <v>#N/A</v>
      </c>
      <c r="AA630" s="803">
        <f t="shared" si="95"/>
        <v>0</v>
      </c>
      <c r="AB630" s="803">
        <f t="shared" si="96"/>
        <v>0</v>
      </c>
    </row>
    <row r="631" spans="1:28" ht="15.75" x14ac:dyDescent="0.25">
      <c r="A631" s="800"/>
      <c r="B631" s="800"/>
      <c r="C631" s="795"/>
      <c r="D631" s="795" t="s">
        <v>94</v>
      </c>
      <c r="E631" s="799"/>
      <c r="F631" s="799"/>
      <c r="G631" s="799">
        <f t="shared" si="85"/>
        <v>0</v>
      </c>
      <c r="H631" s="800">
        <f t="shared" si="86"/>
        <v>0</v>
      </c>
      <c r="I631" s="800">
        <f t="shared" si="87"/>
        <v>0</v>
      </c>
      <c r="J631" s="804" t="e">
        <f t="shared" si="88"/>
        <v>#DIV/0!</v>
      </c>
      <c r="K631" s="805"/>
      <c r="L631" s="804">
        <f t="shared" si="89"/>
        <v>0</v>
      </c>
      <c r="M631" s="798"/>
      <c r="N631" s="806"/>
      <c r="O631" s="801"/>
      <c r="P631" s="801"/>
      <c r="Q631" s="800"/>
      <c r="R631" s="798"/>
      <c r="S631" s="793" t="e">
        <f>VLOOKUP(B631,Table1[],21,FALSE)</f>
        <v>#N/A</v>
      </c>
      <c r="T631" s="793">
        <f t="shared" si="90"/>
        <v>1</v>
      </c>
      <c r="U631" s="793">
        <f t="shared" si="91"/>
        <v>1900</v>
      </c>
      <c r="V631" s="793">
        <f t="shared" si="92"/>
        <v>7</v>
      </c>
      <c r="W631" s="802">
        <f>HLOOKUP(T631,'Feeder Count'!$B$1:$M$74,74,FALSE)</f>
        <v>48925</v>
      </c>
      <c r="X631" s="802" t="e">
        <f>VLOOKUP(ALL!B631,'Feeder Count'!$A$3:$M$73,(ALL!T631+1),FALSE)</f>
        <v>#N/A</v>
      </c>
      <c r="Y631" s="793" t="e">
        <f t="shared" si="93"/>
        <v>#N/A</v>
      </c>
      <c r="Z631" s="793" t="e">
        <f t="shared" si="94"/>
        <v>#N/A</v>
      </c>
      <c r="AA631" s="803">
        <f t="shared" si="95"/>
        <v>0</v>
      </c>
      <c r="AB631" s="803">
        <f t="shared" si="96"/>
        <v>0</v>
      </c>
    </row>
    <row r="632" spans="1:28" ht="15.75" x14ac:dyDescent="0.25">
      <c r="A632" s="800"/>
      <c r="B632" s="800"/>
      <c r="C632" s="795"/>
      <c r="D632" s="795" t="s">
        <v>94</v>
      </c>
      <c r="E632" s="799"/>
      <c r="F632" s="799"/>
      <c r="G632" s="799">
        <f t="shared" si="85"/>
        <v>0</v>
      </c>
      <c r="H632" s="800">
        <f t="shared" si="86"/>
        <v>0</v>
      </c>
      <c r="I632" s="800">
        <f t="shared" si="87"/>
        <v>0</v>
      </c>
      <c r="J632" s="804" t="e">
        <f t="shared" si="88"/>
        <v>#DIV/0!</v>
      </c>
      <c r="K632" s="805"/>
      <c r="L632" s="804">
        <f t="shared" si="89"/>
        <v>0</v>
      </c>
      <c r="M632" s="798"/>
      <c r="N632" s="806"/>
      <c r="O632" s="801"/>
      <c r="P632" s="801"/>
      <c r="Q632" s="800"/>
      <c r="R632" s="798"/>
      <c r="S632" s="793" t="e">
        <f>VLOOKUP(B632,Table1[],21,FALSE)</f>
        <v>#N/A</v>
      </c>
      <c r="T632" s="793">
        <f t="shared" si="90"/>
        <v>1</v>
      </c>
      <c r="U632" s="793">
        <f t="shared" si="91"/>
        <v>1900</v>
      </c>
      <c r="V632" s="793">
        <f t="shared" si="92"/>
        <v>7</v>
      </c>
      <c r="W632" s="802">
        <f>HLOOKUP(T632,'Feeder Count'!$B$1:$M$74,74,FALSE)</f>
        <v>48925</v>
      </c>
      <c r="X632" s="802" t="e">
        <f>VLOOKUP(ALL!B632,'Feeder Count'!$A$3:$M$73,(ALL!T632+1),FALSE)</f>
        <v>#N/A</v>
      </c>
      <c r="Y632" s="793" t="e">
        <f t="shared" si="93"/>
        <v>#N/A</v>
      </c>
      <c r="Z632" s="793" t="e">
        <f t="shared" si="94"/>
        <v>#N/A</v>
      </c>
      <c r="AA632" s="803">
        <f t="shared" si="95"/>
        <v>0</v>
      </c>
      <c r="AB632" s="803">
        <f t="shared" si="96"/>
        <v>0</v>
      </c>
    </row>
    <row r="633" spans="1:28" ht="15.75" x14ac:dyDescent="0.25">
      <c r="A633" s="800"/>
      <c r="B633" s="800"/>
      <c r="C633" s="795"/>
      <c r="D633" s="795" t="s">
        <v>94</v>
      </c>
      <c r="E633" s="799"/>
      <c r="F633" s="799"/>
      <c r="G633" s="799">
        <f t="shared" si="85"/>
        <v>0</v>
      </c>
      <c r="H633" s="800">
        <f t="shared" si="86"/>
        <v>0</v>
      </c>
      <c r="I633" s="800">
        <f t="shared" si="87"/>
        <v>0</v>
      </c>
      <c r="J633" s="804" t="e">
        <f t="shared" si="88"/>
        <v>#DIV/0!</v>
      </c>
      <c r="K633" s="805"/>
      <c r="L633" s="804">
        <f t="shared" si="89"/>
        <v>0</v>
      </c>
      <c r="M633" s="798"/>
      <c r="N633" s="806"/>
      <c r="O633" s="801"/>
      <c r="P633" s="801"/>
      <c r="Q633" s="800"/>
      <c r="R633" s="798"/>
      <c r="S633" s="793" t="e">
        <f>VLOOKUP(B633,Table1[],21,FALSE)</f>
        <v>#N/A</v>
      </c>
      <c r="T633" s="793">
        <f t="shared" si="90"/>
        <v>1</v>
      </c>
      <c r="U633" s="793">
        <f t="shared" si="91"/>
        <v>1900</v>
      </c>
      <c r="V633" s="793">
        <f t="shared" si="92"/>
        <v>7</v>
      </c>
      <c r="W633" s="802">
        <f>HLOOKUP(T633,'Feeder Count'!$B$1:$M$74,74,FALSE)</f>
        <v>48925</v>
      </c>
      <c r="X633" s="802" t="e">
        <f>VLOOKUP(ALL!B633,'Feeder Count'!$A$3:$M$73,(ALL!T633+1),FALSE)</f>
        <v>#N/A</v>
      </c>
      <c r="Y633" s="793" t="e">
        <f t="shared" si="93"/>
        <v>#N/A</v>
      </c>
      <c r="Z633" s="793" t="e">
        <f t="shared" si="94"/>
        <v>#N/A</v>
      </c>
      <c r="AA633" s="803">
        <f t="shared" si="95"/>
        <v>0</v>
      </c>
      <c r="AB633" s="803">
        <f t="shared" si="96"/>
        <v>0</v>
      </c>
    </row>
    <row r="634" spans="1:28" ht="15.75" x14ac:dyDescent="0.25">
      <c r="A634" s="800"/>
      <c r="B634" s="800"/>
      <c r="C634" s="795"/>
      <c r="D634" s="795" t="s">
        <v>94</v>
      </c>
      <c r="E634" s="799"/>
      <c r="F634" s="799"/>
      <c r="G634" s="799">
        <f t="shared" si="85"/>
        <v>0</v>
      </c>
      <c r="H634" s="800">
        <f t="shared" si="86"/>
        <v>0</v>
      </c>
      <c r="I634" s="800">
        <f t="shared" si="87"/>
        <v>0</v>
      </c>
      <c r="J634" s="804" t="e">
        <f t="shared" si="88"/>
        <v>#DIV/0!</v>
      </c>
      <c r="K634" s="805"/>
      <c r="L634" s="804">
        <f t="shared" si="89"/>
        <v>0</v>
      </c>
      <c r="M634" s="798"/>
      <c r="N634" s="806"/>
      <c r="O634" s="801"/>
      <c r="P634" s="801"/>
      <c r="Q634" s="800"/>
      <c r="R634" s="798"/>
      <c r="S634" s="793" t="e">
        <f>VLOOKUP(B634,Table1[],21,FALSE)</f>
        <v>#N/A</v>
      </c>
      <c r="T634" s="793">
        <f t="shared" si="90"/>
        <v>1</v>
      </c>
      <c r="U634" s="793">
        <f t="shared" si="91"/>
        <v>1900</v>
      </c>
      <c r="V634" s="793">
        <f t="shared" si="92"/>
        <v>7</v>
      </c>
      <c r="W634" s="802">
        <f>HLOOKUP(T634,'Feeder Count'!$B$1:$M$74,74,FALSE)</f>
        <v>48925</v>
      </c>
      <c r="X634" s="802" t="e">
        <f>VLOOKUP(ALL!B634,'Feeder Count'!$A$3:$M$73,(ALL!T634+1),FALSE)</f>
        <v>#N/A</v>
      </c>
      <c r="Y634" s="793" t="e">
        <f t="shared" si="93"/>
        <v>#N/A</v>
      </c>
      <c r="Z634" s="793" t="e">
        <f t="shared" si="94"/>
        <v>#N/A</v>
      </c>
      <c r="AA634" s="803">
        <f t="shared" si="95"/>
        <v>0</v>
      </c>
      <c r="AB634" s="803">
        <f t="shared" si="96"/>
        <v>0</v>
      </c>
    </row>
    <row r="635" spans="1:28" ht="15.75" x14ac:dyDescent="0.25">
      <c r="A635" s="800"/>
      <c r="B635" s="800"/>
      <c r="C635" s="795"/>
      <c r="D635" s="795" t="s">
        <v>94</v>
      </c>
      <c r="E635" s="799"/>
      <c r="F635" s="799"/>
      <c r="G635" s="799">
        <f t="shared" si="85"/>
        <v>0</v>
      </c>
      <c r="H635" s="800">
        <f t="shared" si="86"/>
        <v>0</v>
      </c>
      <c r="I635" s="800">
        <f t="shared" si="87"/>
        <v>0</v>
      </c>
      <c r="J635" s="804" t="e">
        <f t="shared" si="88"/>
        <v>#DIV/0!</v>
      </c>
      <c r="K635" s="805"/>
      <c r="L635" s="804">
        <f t="shared" si="89"/>
        <v>0</v>
      </c>
      <c r="M635" s="798"/>
      <c r="N635" s="806"/>
      <c r="O635" s="801"/>
      <c r="P635" s="801"/>
      <c r="Q635" s="800"/>
      <c r="R635" s="798"/>
      <c r="S635" s="793" t="e">
        <f>VLOOKUP(B635,Table1[],21,FALSE)</f>
        <v>#N/A</v>
      </c>
      <c r="T635" s="793">
        <f t="shared" si="90"/>
        <v>1</v>
      </c>
      <c r="U635" s="793">
        <f t="shared" si="91"/>
        <v>1900</v>
      </c>
      <c r="V635" s="793">
        <f t="shared" si="92"/>
        <v>7</v>
      </c>
      <c r="W635" s="802">
        <f>HLOOKUP(T635,'Feeder Count'!$B$1:$M$74,74,FALSE)</f>
        <v>48925</v>
      </c>
      <c r="X635" s="802" t="e">
        <f>VLOOKUP(ALL!B635,'Feeder Count'!$A$3:$M$73,(ALL!T635+1),FALSE)</f>
        <v>#N/A</v>
      </c>
      <c r="Y635" s="793" t="e">
        <f t="shared" si="93"/>
        <v>#N/A</v>
      </c>
      <c r="Z635" s="793" t="e">
        <f t="shared" si="94"/>
        <v>#N/A</v>
      </c>
      <c r="AA635" s="803">
        <f t="shared" si="95"/>
        <v>0</v>
      </c>
      <c r="AB635" s="803">
        <f t="shared" si="96"/>
        <v>0</v>
      </c>
    </row>
    <row r="636" spans="1:28" ht="15.75" x14ac:dyDescent="0.25">
      <c r="A636" s="800"/>
      <c r="B636" s="800"/>
      <c r="C636" s="795"/>
      <c r="D636" s="795" t="s">
        <v>94</v>
      </c>
      <c r="E636" s="799"/>
      <c r="F636" s="799"/>
      <c r="G636" s="799">
        <f t="shared" si="85"/>
        <v>0</v>
      </c>
      <c r="H636" s="800">
        <f t="shared" si="86"/>
        <v>0</v>
      </c>
      <c r="I636" s="800">
        <f t="shared" si="87"/>
        <v>0</v>
      </c>
      <c r="J636" s="804" t="e">
        <f t="shared" si="88"/>
        <v>#DIV/0!</v>
      </c>
      <c r="K636" s="805"/>
      <c r="L636" s="804">
        <f t="shared" si="89"/>
        <v>0</v>
      </c>
      <c r="M636" s="798"/>
      <c r="N636" s="806"/>
      <c r="O636" s="801"/>
      <c r="P636" s="801"/>
      <c r="Q636" s="800"/>
      <c r="R636" s="798"/>
      <c r="S636" s="793" t="e">
        <f>VLOOKUP(B636,Table1[],21,FALSE)</f>
        <v>#N/A</v>
      </c>
      <c r="T636" s="793">
        <f t="shared" si="90"/>
        <v>1</v>
      </c>
      <c r="U636" s="793">
        <f t="shared" si="91"/>
        <v>1900</v>
      </c>
      <c r="V636" s="793">
        <f t="shared" si="92"/>
        <v>7</v>
      </c>
      <c r="W636" s="802">
        <f>HLOOKUP(T636,'Feeder Count'!$B$1:$M$74,74,FALSE)</f>
        <v>48925</v>
      </c>
      <c r="X636" s="802" t="e">
        <f>VLOOKUP(ALL!B636,'Feeder Count'!$A$3:$M$73,(ALL!T636+1),FALSE)</f>
        <v>#N/A</v>
      </c>
      <c r="Y636" s="793" t="e">
        <f t="shared" si="93"/>
        <v>#N/A</v>
      </c>
      <c r="Z636" s="793" t="e">
        <f t="shared" si="94"/>
        <v>#N/A</v>
      </c>
      <c r="AA636" s="803">
        <f t="shared" si="95"/>
        <v>0</v>
      </c>
      <c r="AB636" s="803">
        <f t="shared" si="96"/>
        <v>0</v>
      </c>
    </row>
    <row r="637" spans="1:28" ht="15.75" x14ac:dyDescent="0.25">
      <c r="A637" s="800"/>
      <c r="B637" s="800"/>
      <c r="C637" s="795"/>
      <c r="D637" s="795" t="s">
        <v>94</v>
      </c>
      <c r="E637" s="799"/>
      <c r="F637" s="799"/>
      <c r="G637" s="799">
        <f t="shared" si="85"/>
        <v>0</v>
      </c>
      <c r="H637" s="800">
        <f t="shared" si="86"/>
        <v>0</v>
      </c>
      <c r="I637" s="800">
        <f t="shared" si="87"/>
        <v>0</v>
      </c>
      <c r="J637" s="804" t="e">
        <f t="shared" si="88"/>
        <v>#DIV/0!</v>
      </c>
      <c r="K637" s="805"/>
      <c r="L637" s="804">
        <f t="shared" si="89"/>
        <v>0</v>
      </c>
      <c r="M637" s="798"/>
      <c r="N637" s="806"/>
      <c r="O637" s="801"/>
      <c r="P637" s="801"/>
      <c r="Q637" s="800"/>
      <c r="R637" s="798"/>
      <c r="S637" s="793" t="e">
        <f>VLOOKUP(B637,Table1[],21,FALSE)</f>
        <v>#N/A</v>
      </c>
      <c r="T637" s="793">
        <f t="shared" si="90"/>
        <v>1</v>
      </c>
      <c r="U637" s="793">
        <f t="shared" si="91"/>
        <v>1900</v>
      </c>
      <c r="V637" s="793">
        <f t="shared" si="92"/>
        <v>7</v>
      </c>
      <c r="W637" s="802">
        <f>HLOOKUP(T637,'Feeder Count'!$B$1:$M$74,74,FALSE)</f>
        <v>48925</v>
      </c>
      <c r="X637" s="802" t="e">
        <f>VLOOKUP(ALL!B637,'Feeder Count'!$A$3:$M$73,(ALL!T637+1),FALSE)</f>
        <v>#N/A</v>
      </c>
      <c r="Y637" s="793" t="e">
        <f t="shared" si="93"/>
        <v>#N/A</v>
      </c>
      <c r="Z637" s="793" t="e">
        <f t="shared" si="94"/>
        <v>#N/A</v>
      </c>
      <c r="AA637" s="803">
        <f t="shared" si="95"/>
        <v>0</v>
      </c>
      <c r="AB637" s="803">
        <f t="shared" si="96"/>
        <v>0</v>
      </c>
    </row>
    <row r="638" spans="1:28" ht="15.75" x14ac:dyDescent="0.25">
      <c r="A638" s="800"/>
      <c r="B638" s="800"/>
      <c r="C638" s="795"/>
      <c r="D638" s="795" t="s">
        <v>94</v>
      </c>
      <c r="E638" s="799"/>
      <c r="F638" s="799"/>
      <c r="G638" s="799">
        <f t="shared" si="85"/>
        <v>0</v>
      </c>
      <c r="H638" s="800">
        <f t="shared" si="86"/>
        <v>0</v>
      </c>
      <c r="I638" s="800">
        <f t="shared" si="87"/>
        <v>0</v>
      </c>
      <c r="J638" s="804" t="e">
        <f t="shared" si="88"/>
        <v>#DIV/0!</v>
      </c>
      <c r="K638" s="805"/>
      <c r="L638" s="804">
        <f t="shared" si="89"/>
        <v>0</v>
      </c>
      <c r="M638" s="798"/>
      <c r="N638" s="806"/>
      <c r="O638" s="801"/>
      <c r="P638" s="801"/>
      <c r="Q638" s="800"/>
      <c r="R638" s="798"/>
      <c r="S638" s="793" t="e">
        <f>VLOOKUP(B638,Table1[],21,FALSE)</f>
        <v>#N/A</v>
      </c>
      <c r="T638" s="793">
        <f t="shared" si="90"/>
        <v>1</v>
      </c>
      <c r="U638" s="793">
        <f t="shared" si="91"/>
        <v>1900</v>
      </c>
      <c r="V638" s="793">
        <f t="shared" si="92"/>
        <v>7</v>
      </c>
      <c r="W638" s="802">
        <f>HLOOKUP(T638,'Feeder Count'!$B$1:$M$74,74,FALSE)</f>
        <v>48925</v>
      </c>
      <c r="X638" s="802" t="e">
        <f>VLOOKUP(ALL!B638,'Feeder Count'!$A$3:$M$73,(ALL!T638+1),FALSE)</f>
        <v>#N/A</v>
      </c>
      <c r="Y638" s="793" t="e">
        <f t="shared" si="93"/>
        <v>#N/A</v>
      </c>
      <c r="Z638" s="793" t="e">
        <f t="shared" si="94"/>
        <v>#N/A</v>
      </c>
      <c r="AA638" s="803">
        <f t="shared" si="95"/>
        <v>0</v>
      </c>
      <c r="AB638" s="803">
        <f t="shared" si="96"/>
        <v>0</v>
      </c>
    </row>
    <row r="639" spans="1:28" ht="15.75" x14ac:dyDescent="0.25">
      <c r="A639" s="800"/>
      <c r="B639" s="800"/>
      <c r="C639" s="795"/>
      <c r="D639" s="795" t="s">
        <v>94</v>
      </c>
      <c r="E639" s="799"/>
      <c r="F639" s="799"/>
      <c r="G639" s="799">
        <f t="shared" si="85"/>
        <v>0</v>
      </c>
      <c r="H639" s="800">
        <f t="shared" si="86"/>
        <v>0</v>
      </c>
      <c r="I639" s="800">
        <f t="shared" si="87"/>
        <v>0</v>
      </c>
      <c r="J639" s="804" t="e">
        <f t="shared" si="88"/>
        <v>#DIV/0!</v>
      </c>
      <c r="K639" s="805"/>
      <c r="L639" s="804">
        <f t="shared" si="89"/>
        <v>0</v>
      </c>
      <c r="M639" s="798"/>
      <c r="N639" s="806"/>
      <c r="O639" s="801"/>
      <c r="P639" s="801"/>
      <c r="Q639" s="800"/>
      <c r="R639" s="798"/>
      <c r="S639" s="793" t="e">
        <f>VLOOKUP(B639,Table1[],21,FALSE)</f>
        <v>#N/A</v>
      </c>
      <c r="T639" s="793">
        <f t="shared" si="90"/>
        <v>1</v>
      </c>
      <c r="U639" s="793">
        <f t="shared" si="91"/>
        <v>1900</v>
      </c>
      <c r="V639" s="793">
        <f t="shared" si="92"/>
        <v>7</v>
      </c>
      <c r="W639" s="802">
        <f>HLOOKUP(T639,'Feeder Count'!$B$1:$M$74,74,FALSE)</f>
        <v>48925</v>
      </c>
      <c r="X639" s="802" t="e">
        <f>VLOOKUP(ALL!B639,'Feeder Count'!$A$3:$M$73,(ALL!T639+1),FALSE)</f>
        <v>#N/A</v>
      </c>
      <c r="Y639" s="793" t="e">
        <f t="shared" si="93"/>
        <v>#N/A</v>
      </c>
      <c r="Z639" s="793" t="e">
        <f t="shared" si="94"/>
        <v>#N/A</v>
      </c>
      <c r="AA639" s="803">
        <f t="shared" si="95"/>
        <v>0</v>
      </c>
      <c r="AB639" s="803">
        <f t="shared" si="96"/>
        <v>0</v>
      </c>
    </row>
    <row r="640" spans="1:28" ht="15.75" x14ac:dyDescent="0.25">
      <c r="A640" s="800"/>
      <c r="B640" s="800"/>
      <c r="C640" s="795"/>
      <c r="D640" s="795" t="s">
        <v>94</v>
      </c>
      <c r="E640" s="799"/>
      <c r="F640" s="799"/>
      <c r="G640" s="799">
        <f t="shared" si="85"/>
        <v>0</v>
      </c>
      <c r="H640" s="800">
        <f t="shared" si="86"/>
        <v>0</v>
      </c>
      <c r="I640" s="800">
        <f t="shared" si="87"/>
        <v>0</v>
      </c>
      <c r="J640" s="804" t="e">
        <f t="shared" si="88"/>
        <v>#DIV/0!</v>
      </c>
      <c r="K640" s="805"/>
      <c r="L640" s="804">
        <f t="shared" si="89"/>
        <v>0</v>
      </c>
      <c r="M640" s="798"/>
      <c r="N640" s="806"/>
      <c r="O640" s="801"/>
      <c r="P640" s="801"/>
      <c r="Q640" s="800"/>
      <c r="R640" s="798"/>
      <c r="S640" s="793" t="e">
        <f>VLOOKUP(B640,Table1[],21,FALSE)</f>
        <v>#N/A</v>
      </c>
      <c r="T640" s="793">
        <f t="shared" si="90"/>
        <v>1</v>
      </c>
      <c r="U640" s="793">
        <f t="shared" si="91"/>
        <v>1900</v>
      </c>
      <c r="V640" s="793">
        <f t="shared" si="92"/>
        <v>7</v>
      </c>
      <c r="W640" s="802">
        <f>HLOOKUP(T640,'Feeder Count'!$B$1:$M$74,74,FALSE)</f>
        <v>48925</v>
      </c>
      <c r="X640" s="802" t="e">
        <f>VLOOKUP(ALL!B640,'Feeder Count'!$A$3:$M$73,(ALL!T640+1),FALSE)</f>
        <v>#N/A</v>
      </c>
      <c r="Y640" s="793" t="e">
        <f t="shared" si="93"/>
        <v>#N/A</v>
      </c>
      <c r="Z640" s="793" t="e">
        <f t="shared" si="94"/>
        <v>#N/A</v>
      </c>
      <c r="AA640" s="803">
        <f t="shared" si="95"/>
        <v>0</v>
      </c>
      <c r="AB640" s="803">
        <f t="shared" si="96"/>
        <v>0</v>
      </c>
    </row>
    <row r="641" spans="1:28" ht="15.75" x14ac:dyDescent="0.25">
      <c r="A641" s="800"/>
      <c r="B641" s="800"/>
      <c r="C641" s="795"/>
      <c r="D641" s="795" t="s">
        <v>94</v>
      </c>
      <c r="E641" s="799"/>
      <c r="F641" s="799"/>
      <c r="G641" s="799">
        <f t="shared" si="85"/>
        <v>0</v>
      </c>
      <c r="H641" s="800">
        <f t="shared" si="86"/>
        <v>0</v>
      </c>
      <c r="I641" s="800">
        <f t="shared" si="87"/>
        <v>0</v>
      </c>
      <c r="J641" s="804" t="e">
        <f t="shared" si="88"/>
        <v>#DIV/0!</v>
      </c>
      <c r="K641" s="805"/>
      <c r="L641" s="804">
        <f t="shared" si="89"/>
        <v>0</v>
      </c>
      <c r="M641" s="798"/>
      <c r="N641" s="806"/>
      <c r="O641" s="801"/>
      <c r="P641" s="801"/>
      <c r="Q641" s="800"/>
      <c r="R641" s="798"/>
      <c r="S641" s="793" t="e">
        <f>VLOOKUP(B641,Table1[],21,FALSE)</f>
        <v>#N/A</v>
      </c>
      <c r="T641" s="793">
        <f t="shared" si="90"/>
        <v>1</v>
      </c>
      <c r="U641" s="793">
        <f t="shared" si="91"/>
        <v>1900</v>
      </c>
      <c r="V641" s="793">
        <f t="shared" si="92"/>
        <v>7</v>
      </c>
      <c r="W641" s="802">
        <f>HLOOKUP(T641,'Feeder Count'!$B$1:$M$74,74,FALSE)</f>
        <v>48925</v>
      </c>
      <c r="X641" s="802" t="e">
        <f>VLOOKUP(ALL!B641,'Feeder Count'!$A$3:$M$73,(ALL!T641+1),FALSE)</f>
        <v>#N/A</v>
      </c>
      <c r="Y641" s="793" t="e">
        <f t="shared" si="93"/>
        <v>#N/A</v>
      </c>
      <c r="Z641" s="793" t="e">
        <f t="shared" si="94"/>
        <v>#N/A</v>
      </c>
      <c r="AA641" s="803">
        <f t="shared" si="95"/>
        <v>0</v>
      </c>
      <c r="AB641" s="803">
        <f t="shared" si="96"/>
        <v>0</v>
      </c>
    </row>
    <row r="642" spans="1:28" ht="15.75" x14ac:dyDescent="0.25">
      <c r="A642" s="800"/>
      <c r="B642" s="800"/>
      <c r="C642" s="795"/>
      <c r="D642" s="795" t="s">
        <v>94</v>
      </c>
      <c r="E642" s="799"/>
      <c r="F642" s="799"/>
      <c r="G642" s="799">
        <f t="shared" si="85"/>
        <v>0</v>
      </c>
      <c r="H642" s="800">
        <f t="shared" si="86"/>
        <v>0</v>
      </c>
      <c r="I642" s="800">
        <f t="shared" si="87"/>
        <v>0</v>
      </c>
      <c r="J642" s="804" t="e">
        <f t="shared" si="88"/>
        <v>#DIV/0!</v>
      </c>
      <c r="K642" s="805"/>
      <c r="L642" s="804">
        <f t="shared" si="89"/>
        <v>0</v>
      </c>
      <c r="M642" s="798"/>
      <c r="N642" s="806"/>
      <c r="O642" s="801"/>
      <c r="P642" s="801"/>
      <c r="Q642" s="800"/>
      <c r="R642" s="798"/>
      <c r="S642" s="793" t="e">
        <f>VLOOKUP(B642,Table1[],21,FALSE)</f>
        <v>#N/A</v>
      </c>
      <c r="T642" s="793">
        <f t="shared" si="90"/>
        <v>1</v>
      </c>
      <c r="U642" s="793">
        <f t="shared" si="91"/>
        <v>1900</v>
      </c>
      <c r="V642" s="793">
        <f t="shared" si="92"/>
        <v>7</v>
      </c>
      <c r="W642" s="802">
        <f>HLOOKUP(T642,'Feeder Count'!$B$1:$M$74,74,FALSE)</f>
        <v>48925</v>
      </c>
      <c r="X642" s="802" t="e">
        <f>VLOOKUP(ALL!B642,'Feeder Count'!$A$3:$M$73,(ALL!T642+1),FALSE)</f>
        <v>#N/A</v>
      </c>
      <c r="Y642" s="793" t="e">
        <f t="shared" si="93"/>
        <v>#N/A</v>
      </c>
      <c r="Z642" s="793" t="e">
        <f t="shared" si="94"/>
        <v>#N/A</v>
      </c>
      <c r="AA642" s="803">
        <f t="shared" si="95"/>
        <v>0</v>
      </c>
      <c r="AB642" s="803">
        <f t="shared" si="96"/>
        <v>0</v>
      </c>
    </row>
    <row r="643" spans="1:28" ht="15.75" x14ac:dyDescent="0.25">
      <c r="A643" s="800"/>
      <c r="B643" s="800"/>
      <c r="C643" s="795"/>
      <c r="D643" s="795" t="s">
        <v>94</v>
      </c>
      <c r="E643" s="799"/>
      <c r="F643" s="799"/>
      <c r="G643" s="799">
        <f t="shared" si="85"/>
        <v>0</v>
      </c>
      <c r="H643" s="800">
        <f t="shared" si="86"/>
        <v>0</v>
      </c>
      <c r="I643" s="800">
        <f t="shared" si="87"/>
        <v>0</v>
      </c>
      <c r="J643" s="804" t="e">
        <f t="shared" si="88"/>
        <v>#DIV/0!</v>
      </c>
      <c r="K643" s="805"/>
      <c r="L643" s="804">
        <f t="shared" si="89"/>
        <v>0</v>
      </c>
      <c r="M643" s="798"/>
      <c r="N643" s="806"/>
      <c r="O643" s="801"/>
      <c r="P643" s="801"/>
      <c r="Q643" s="800"/>
      <c r="R643" s="798"/>
      <c r="S643" s="793" t="e">
        <f>VLOOKUP(B643,Table1[],21,FALSE)</f>
        <v>#N/A</v>
      </c>
      <c r="T643" s="793">
        <f t="shared" si="90"/>
        <v>1</v>
      </c>
      <c r="U643" s="793">
        <f t="shared" si="91"/>
        <v>1900</v>
      </c>
      <c r="V643" s="793">
        <f t="shared" si="92"/>
        <v>7</v>
      </c>
      <c r="W643" s="802">
        <f>HLOOKUP(T643,'Feeder Count'!$B$1:$M$74,74,FALSE)</f>
        <v>48925</v>
      </c>
      <c r="X643" s="802" t="e">
        <f>VLOOKUP(ALL!B643,'Feeder Count'!$A$3:$M$73,(ALL!T643+1),FALSE)</f>
        <v>#N/A</v>
      </c>
      <c r="Y643" s="793" t="e">
        <f t="shared" si="93"/>
        <v>#N/A</v>
      </c>
      <c r="Z643" s="793" t="e">
        <f t="shared" si="94"/>
        <v>#N/A</v>
      </c>
      <c r="AA643" s="803">
        <f t="shared" si="95"/>
        <v>0</v>
      </c>
      <c r="AB643" s="803">
        <f t="shared" si="96"/>
        <v>0</v>
      </c>
    </row>
    <row r="644" spans="1:28" ht="15.75" x14ac:dyDescent="0.25">
      <c r="A644" s="800"/>
      <c r="B644" s="800"/>
      <c r="C644" s="795"/>
      <c r="D644" s="795" t="s">
        <v>94</v>
      </c>
      <c r="E644" s="799"/>
      <c r="F644" s="799"/>
      <c r="G644" s="799">
        <f t="shared" si="85"/>
        <v>0</v>
      </c>
      <c r="H644" s="800">
        <f t="shared" si="86"/>
        <v>0</v>
      </c>
      <c r="I644" s="800">
        <f t="shared" si="87"/>
        <v>0</v>
      </c>
      <c r="J644" s="804" t="e">
        <f t="shared" si="88"/>
        <v>#DIV/0!</v>
      </c>
      <c r="K644" s="805"/>
      <c r="L644" s="804">
        <f t="shared" si="89"/>
        <v>0</v>
      </c>
      <c r="M644" s="798"/>
      <c r="N644" s="806"/>
      <c r="O644" s="801"/>
      <c r="P644" s="801"/>
      <c r="Q644" s="800"/>
      <c r="R644" s="798"/>
      <c r="S644" s="793" t="e">
        <f>VLOOKUP(B644,Table1[],21,FALSE)</f>
        <v>#N/A</v>
      </c>
      <c r="T644" s="793">
        <f t="shared" si="90"/>
        <v>1</v>
      </c>
      <c r="U644" s="793">
        <f t="shared" si="91"/>
        <v>1900</v>
      </c>
      <c r="V644" s="793">
        <f t="shared" si="92"/>
        <v>7</v>
      </c>
      <c r="W644" s="802">
        <f>HLOOKUP(T644,'Feeder Count'!$B$1:$M$74,74,FALSE)</f>
        <v>48925</v>
      </c>
      <c r="X644" s="802" t="e">
        <f>VLOOKUP(ALL!B644,'Feeder Count'!$A$3:$M$73,(ALL!T644+1),FALSE)</f>
        <v>#N/A</v>
      </c>
      <c r="Y644" s="793" t="e">
        <f t="shared" si="93"/>
        <v>#N/A</v>
      </c>
      <c r="Z644" s="793" t="e">
        <f t="shared" si="94"/>
        <v>#N/A</v>
      </c>
      <c r="AA644" s="803">
        <f t="shared" si="95"/>
        <v>0</v>
      </c>
      <c r="AB644" s="803">
        <f t="shared" si="96"/>
        <v>0</v>
      </c>
    </row>
    <row r="645" spans="1:28" ht="15.75" x14ac:dyDescent="0.25">
      <c r="A645" s="800"/>
      <c r="B645" s="800"/>
      <c r="C645" s="795"/>
      <c r="D645" s="795" t="s">
        <v>94</v>
      </c>
      <c r="E645" s="799"/>
      <c r="F645" s="799"/>
      <c r="G645" s="799">
        <f t="shared" si="85"/>
        <v>0</v>
      </c>
      <c r="H645" s="800">
        <f t="shared" si="86"/>
        <v>0</v>
      </c>
      <c r="I645" s="800">
        <f t="shared" si="87"/>
        <v>0</v>
      </c>
      <c r="J645" s="804" t="e">
        <f t="shared" si="88"/>
        <v>#DIV/0!</v>
      </c>
      <c r="K645" s="805"/>
      <c r="L645" s="804">
        <f t="shared" si="89"/>
        <v>0</v>
      </c>
      <c r="M645" s="798"/>
      <c r="N645" s="806"/>
      <c r="O645" s="801"/>
      <c r="P645" s="801"/>
      <c r="Q645" s="800"/>
      <c r="R645" s="798"/>
      <c r="S645" s="793" t="e">
        <f>VLOOKUP(B645,Table1[],21,FALSE)</f>
        <v>#N/A</v>
      </c>
      <c r="T645" s="793">
        <f t="shared" si="90"/>
        <v>1</v>
      </c>
      <c r="U645" s="793">
        <f t="shared" si="91"/>
        <v>1900</v>
      </c>
      <c r="V645" s="793">
        <f t="shared" si="92"/>
        <v>7</v>
      </c>
      <c r="W645" s="802">
        <f>HLOOKUP(T645,'Feeder Count'!$B$1:$M$74,74,FALSE)</f>
        <v>48925</v>
      </c>
      <c r="X645" s="802" t="e">
        <f>VLOOKUP(ALL!B645,'Feeder Count'!$A$3:$M$73,(ALL!T645+1),FALSE)</f>
        <v>#N/A</v>
      </c>
      <c r="Y645" s="793" t="e">
        <f t="shared" si="93"/>
        <v>#N/A</v>
      </c>
      <c r="Z645" s="793" t="e">
        <f t="shared" si="94"/>
        <v>#N/A</v>
      </c>
      <c r="AA645" s="803">
        <f t="shared" si="95"/>
        <v>0</v>
      </c>
      <c r="AB645" s="803">
        <f t="shared" si="96"/>
        <v>0</v>
      </c>
    </row>
    <row r="646" spans="1:28" ht="15.75" x14ac:dyDescent="0.25">
      <c r="A646" s="800"/>
      <c r="B646" s="800"/>
      <c r="C646" s="795"/>
      <c r="D646" s="795" t="s">
        <v>94</v>
      </c>
      <c r="E646" s="799"/>
      <c r="F646" s="799"/>
      <c r="G646" s="799">
        <f t="shared" si="85"/>
        <v>0</v>
      </c>
      <c r="H646" s="800">
        <f t="shared" si="86"/>
        <v>0</v>
      </c>
      <c r="I646" s="800">
        <f t="shared" si="87"/>
        <v>0</v>
      </c>
      <c r="J646" s="804" t="e">
        <f t="shared" si="88"/>
        <v>#DIV/0!</v>
      </c>
      <c r="K646" s="805"/>
      <c r="L646" s="804">
        <f t="shared" si="89"/>
        <v>0</v>
      </c>
      <c r="M646" s="798"/>
      <c r="N646" s="806"/>
      <c r="O646" s="801"/>
      <c r="P646" s="801"/>
      <c r="Q646" s="800"/>
      <c r="R646" s="798"/>
      <c r="S646" s="793" t="e">
        <f>VLOOKUP(B646,Table1[],21,FALSE)</f>
        <v>#N/A</v>
      </c>
      <c r="T646" s="793">
        <f t="shared" si="90"/>
        <v>1</v>
      </c>
      <c r="U646" s="793">
        <f t="shared" si="91"/>
        <v>1900</v>
      </c>
      <c r="V646" s="793">
        <f t="shared" si="92"/>
        <v>7</v>
      </c>
      <c r="W646" s="802">
        <f>HLOOKUP(T646,'Feeder Count'!$B$1:$M$74,74,FALSE)</f>
        <v>48925</v>
      </c>
      <c r="X646" s="802" t="e">
        <f>VLOOKUP(ALL!B646,'Feeder Count'!$A$3:$M$73,(ALL!T646+1),FALSE)</f>
        <v>#N/A</v>
      </c>
      <c r="Y646" s="793" t="e">
        <f t="shared" si="93"/>
        <v>#N/A</v>
      </c>
      <c r="Z646" s="793" t="e">
        <f t="shared" si="94"/>
        <v>#N/A</v>
      </c>
      <c r="AA646" s="803">
        <f t="shared" si="95"/>
        <v>0</v>
      </c>
      <c r="AB646" s="803">
        <f t="shared" si="96"/>
        <v>0</v>
      </c>
    </row>
    <row r="647" spans="1:28" ht="15.75" x14ac:dyDescent="0.25">
      <c r="A647" s="800"/>
      <c r="B647" s="800"/>
      <c r="C647" s="795"/>
      <c r="D647" s="795" t="s">
        <v>94</v>
      </c>
      <c r="E647" s="799"/>
      <c r="F647" s="799"/>
      <c r="G647" s="799">
        <f t="shared" si="85"/>
        <v>0</v>
      </c>
      <c r="H647" s="800">
        <f t="shared" si="86"/>
        <v>0</v>
      </c>
      <c r="I647" s="800">
        <f t="shared" si="87"/>
        <v>0</v>
      </c>
      <c r="J647" s="804" t="e">
        <f t="shared" si="88"/>
        <v>#DIV/0!</v>
      </c>
      <c r="K647" s="805"/>
      <c r="L647" s="804">
        <f t="shared" si="89"/>
        <v>0</v>
      </c>
      <c r="M647" s="798"/>
      <c r="N647" s="806"/>
      <c r="O647" s="801"/>
      <c r="P647" s="801"/>
      <c r="Q647" s="800"/>
      <c r="R647" s="798"/>
      <c r="S647" s="793" t="e">
        <f>VLOOKUP(B647,Table1[],21,FALSE)</f>
        <v>#N/A</v>
      </c>
      <c r="T647" s="793">
        <f t="shared" si="90"/>
        <v>1</v>
      </c>
      <c r="U647" s="793">
        <f t="shared" si="91"/>
        <v>1900</v>
      </c>
      <c r="V647" s="793">
        <f t="shared" si="92"/>
        <v>7</v>
      </c>
      <c r="W647" s="802">
        <f>HLOOKUP(T647,'Feeder Count'!$B$1:$M$74,74,FALSE)</f>
        <v>48925</v>
      </c>
      <c r="X647" s="802" t="e">
        <f>VLOOKUP(ALL!B647,'Feeder Count'!$A$3:$M$73,(ALL!T647+1),FALSE)</f>
        <v>#N/A</v>
      </c>
      <c r="Y647" s="793" t="e">
        <f t="shared" si="93"/>
        <v>#N/A</v>
      </c>
      <c r="Z647" s="793" t="e">
        <f t="shared" si="94"/>
        <v>#N/A</v>
      </c>
      <c r="AA647" s="803">
        <f t="shared" si="95"/>
        <v>0</v>
      </c>
      <c r="AB647" s="803">
        <f t="shared" si="96"/>
        <v>0</v>
      </c>
    </row>
    <row r="648" spans="1:28" ht="15.75" x14ac:dyDescent="0.25">
      <c r="A648" s="800"/>
      <c r="B648" s="800"/>
      <c r="C648" s="795"/>
      <c r="D648" s="795" t="s">
        <v>94</v>
      </c>
      <c r="E648" s="799"/>
      <c r="F648" s="799"/>
      <c r="G648" s="799">
        <f t="shared" si="85"/>
        <v>0</v>
      </c>
      <c r="H648" s="800">
        <f t="shared" si="86"/>
        <v>0</v>
      </c>
      <c r="I648" s="800">
        <f t="shared" si="87"/>
        <v>0</v>
      </c>
      <c r="J648" s="804" t="e">
        <f t="shared" si="88"/>
        <v>#DIV/0!</v>
      </c>
      <c r="K648" s="805"/>
      <c r="L648" s="804">
        <f t="shared" si="89"/>
        <v>0</v>
      </c>
      <c r="M648" s="798"/>
      <c r="N648" s="806"/>
      <c r="O648" s="801"/>
      <c r="P648" s="801"/>
      <c r="Q648" s="800"/>
      <c r="R648" s="798"/>
      <c r="S648" s="793" t="e">
        <f>VLOOKUP(B648,Table1[],21,FALSE)</f>
        <v>#N/A</v>
      </c>
      <c r="T648" s="793">
        <f t="shared" si="90"/>
        <v>1</v>
      </c>
      <c r="U648" s="793">
        <f t="shared" si="91"/>
        <v>1900</v>
      </c>
      <c r="V648" s="793">
        <f t="shared" si="92"/>
        <v>7</v>
      </c>
      <c r="W648" s="802">
        <f>HLOOKUP(T648,'Feeder Count'!$B$1:$M$74,74,FALSE)</f>
        <v>48925</v>
      </c>
      <c r="X648" s="802" t="e">
        <f>VLOOKUP(ALL!B648,'Feeder Count'!$A$3:$M$73,(ALL!T648+1),FALSE)</f>
        <v>#N/A</v>
      </c>
      <c r="Y648" s="793" t="e">
        <f t="shared" si="93"/>
        <v>#N/A</v>
      </c>
      <c r="Z648" s="793" t="e">
        <f t="shared" si="94"/>
        <v>#N/A</v>
      </c>
      <c r="AA648" s="803">
        <f t="shared" si="95"/>
        <v>0</v>
      </c>
      <c r="AB648" s="803">
        <f t="shared" si="96"/>
        <v>0</v>
      </c>
    </row>
    <row r="649" spans="1:28" ht="15.75" x14ac:dyDescent="0.25">
      <c r="A649" s="800"/>
      <c r="B649" s="800"/>
      <c r="C649" s="795"/>
      <c r="D649" s="795" t="s">
        <v>94</v>
      </c>
      <c r="E649" s="799"/>
      <c r="F649" s="799"/>
      <c r="G649" s="799">
        <f t="shared" si="85"/>
        <v>0</v>
      </c>
      <c r="H649" s="800">
        <f t="shared" si="86"/>
        <v>0</v>
      </c>
      <c r="I649" s="800">
        <f t="shared" si="87"/>
        <v>0</v>
      </c>
      <c r="J649" s="804" t="e">
        <f t="shared" si="88"/>
        <v>#DIV/0!</v>
      </c>
      <c r="K649" s="805"/>
      <c r="L649" s="804">
        <f t="shared" si="89"/>
        <v>0</v>
      </c>
      <c r="M649" s="798"/>
      <c r="N649" s="806"/>
      <c r="O649" s="801"/>
      <c r="P649" s="801"/>
      <c r="Q649" s="800"/>
      <c r="R649" s="798"/>
      <c r="S649" s="793" t="e">
        <f>VLOOKUP(B649,Table1[],21,FALSE)</f>
        <v>#N/A</v>
      </c>
      <c r="T649" s="793">
        <f t="shared" si="90"/>
        <v>1</v>
      </c>
      <c r="U649" s="793">
        <f t="shared" si="91"/>
        <v>1900</v>
      </c>
      <c r="V649" s="793">
        <f t="shared" si="92"/>
        <v>7</v>
      </c>
      <c r="W649" s="802">
        <f>HLOOKUP(T649,'Feeder Count'!$B$1:$M$74,74,FALSE)</f>
        <v>48925</v>
      </c>
      <c r="X649" s="802" t="e">
        <f>VLOOKUP(ALL!B649,'Feeder Count'!$A$3:$M$73,(ALL!T649+1),FALSE)</f>
        <v>#N/A</v>
      </c>
      <c r="Y649" s="793" t="e">
        <f t="shared" si="93"/>
        <v>#N/A</v>
      </c>
      <c r="Z649" s="793" t="e">
        <f t="shared" si="94"/>
        <v>#N/A</v>
      </c>
      <c r="AA649" s="803">
        <f t="shared" si="95"/>
        <v>0</v>
      </c>
      <c r="AB649" s="803">
        <f t="shared" si="96"/>
        <v>0</v>
      </c>
    </row>
    <row r="650" spans="1:28" ht="15.75" x14ac:dyDescent="0.25">
      <c r="A650" s="800"/>
      <c r="B650" s="800"/>
      <c r="C650" s="795"/>
      <c r="D650" s="795" t="s">
        <v>94</v>
      </c>
      <c r="E650" s="799"/>
      <c r="F650" s="799"/>
      <c r="G650" s="799">
        <f t="shared" si="85"/>
        <v>0</v>
      </c>
      <c r="H650" s="800">
        <f t="shared" si="86"/>
        <v>0</v>
      </c>
      <c r="I650" s="800">
        <f t="shared" si="87"/>
        <v>0</v>
      </c>
      <c r="J650" s="804" t="e">
        <f t="shared" si="88"/>
        <v>#DIV/0!</v>
      </c>
      <c r="K650" s="805"/>
      <c r="L650" s="804">
        <f t="shared" si="89"/>
        <v>0</v>
      </c>
      <c r="M650" s="798"/>
      <c r="N650" s="806"/>
      <c r="O650" s="801"/>
      <c r="P650" s="801"/>
      <c r="Q650" s="800"/>
      <c r="R650" s="798"/>
      <c r="S650" s="793" t="e">
        <f>VLOOKUP(B650,Table1[],21,FALSE)</f>
        <v>#N/A</v>
      </c>
      <c r="T650" s="793">
        <f t="shared" si="90"/>
        <v>1</v>
      </c>
      <c r="U650" s="793">
        <f t="shared" si="91"/>
        <v>1900</v>
      </c>
      <c r="V650" s="793">
        <f t="shared" si="92"/>
        <v>7</v>
      </c>
      <c r="W650" s="802">
        <f>HLOOKUP(T650,'Feeder Count'!$B$1:$M$74,74,FALSE)</f>
        <v>48925</v>
      </c>
      <c r="X650" s="802" t="e">
        <f>VLOOKUP(ALL!B650,'Feeder Count'!$A$3:$M$73,(ALL!T650+1),FALSE)</f>
        <v>#N/A</v>
      </c>
      <c r="Y650" s="793" t="e">
        <f t="shared" si="93"/>
        <v>#N/A</v>
      </c>
      <c r="Z650" s="793" t="e">
        <f t="shared" si="94"/>
        <v>#N/A</v>
      </c>
      <c r="AA650" s="803">
        <f t="shared" si="95"/>
        <v>0</v>
      </c>
      <c r="AB650" s="803">
        <f t="shared" si="96"/>
        <v>0</v>
      </c>
    </row>
  </sheetData>
  <autoFilter ref="A1:AB650" xr:uid="{BD759D94-37FD-4FA2-8095-0554AAF18BAD}"/>
  <conditionalFormatting sqref="J2">
    <cfRule type="cellIs" dxfId="47" priority="3" operator="lessThanOrEqual">
      <formula>5</formula>
    </cfRule>
  </conditionalFormatting>
  <conditionalFormatting sqref="J177:J229">
    <cfRule type="cellIs" dxfId="46" priority="2" operator="lessThanOrEqual">
      <formula>5</formula>
    </cfRule>
  </conditionalFormatting>
  <conditionalFormatting sqref="J230:J328">
    <cfRule type="cellIs" dxfId="45" priority="1" operator="lessThanOrEqual">
      <formula>5</formula>
    </cfRule>
  </conditionalFormatting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C55B2D1-A021-413D-B77A-E08D7B3C71C7}">
          <x14:formula1>
            <xm:f>Lists!$N$2:$N$35</xm:f>
          </x14:formula1>
          <xm:sqref>O2 O107:P328</xm:sqref>
        </x14:dataValidation>
        <x14:dataValidation type="list" allowBlank="1" showInputMessage="1" showErrorMessage="1" xr:uid="{A51641AD-5251-400F-9E90-6364B797AC4B}">
          <x14:formula1>
            <xm:f>Lists!$L$2:$L$20</xm:f>
          </x14:formula1>
          <xm:sqref>M2 M239:M328 M187:M229 M117:M176</xm:sqref>
        </x14:dataValidation>
        <x14:dataValidation type="list" allowBlank="1" showInputMessage="1" showErrorMessage="1" xr:uid="{F285FECA-C681-410A-9C78-33AEB2F2D52F}">
          <x14:formula1>
            <xm:f>Lists!$O$2:$O$11</xm:f>
          </x14:formula1>
          <xm:sqref>R2 R122:R328 R107:R110</xm:sqref>
        </x14:dataValidation>
        <x14:dataValidation type="list" allowBlank="1" showInputMessage="1" showErrorMessage="1" xr:uid="{36AB1600-9D28-49EC-9691-5DBEBDBFBD5B}">
          <x14:formula1>
            <xm:f>Lists!$S$2:$S$4</xm:f>
          </x14:formula1>
          <xm:sqref>S107:S328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B5D55-061D-421F-85E1-DD6D5662B5C1}">
  <dimension ref="A1:N28"/>
  <sheetViews>
    <sheetView zoomScaleNormal="100" workbookViewId="0">
      <selection activeCell="F9" sqref="F9"/>
    </sheetView>
  </sheetViews>
  <sheetFormatPr defaultRowHeight="15" x14ac:dyDescent="0.25"/>
  <cols>
    <col min="1" max="1" width="13.140625" bestFit="1" customWidth="1"/>
    <col min="2" max="2" width="10.85546875" bestFit="1" customWidth="1"/>
    <col min="3" max="3" width="9.28515625" bestFit="1" customWidth="1"/>
    <col min="4" max="4" width="11.140625" bestFit="1" customWidth="1"/>
    <col min="11" max="11" width="21.42578125" bestFit="1" customWidth="1"/>
    <col min="13" max="13" width="5.5703125" bestFit="1" customWidth="1"/>
    <col min="14" max="14" width="7.5703125" bestFit="1" customWidth="1"/>
  </cols>
  <sheetData>
    <row r="1" spans="1:14" x14ac:dyDescent="0.25">
      <c r="A1" s="94" t="s">
        <v>29</v>
      </c>
      <c r="B1" t="s">
        <v>114</v>
      </c>
    </row>
    <row r="2" spans="1:14" x14ac:dyDescent="0.25">
      <c r="A2" s="94" t="s">
        <v>80</v>
      </c>
      <c r="B2" t="s">
        <v>226</v>
      </c>
    </row>
    <row r="3" spans="1:14" x14ac:dyDescent="0.25">
      <c r="A3" s="94" t="s">
        <v>13</v>
      </c>
      <c r="B3" s="95">
        <v>2025</v>
      </c>
    </row>
    <row r="4" spans="1:14" x14ac:dyDescent="0.25">
      <c r="K4" s="95"/>
      <c r="L4" s="437"/>
      <c r="M4" s="437"/>
      <c r="N4" s="437"/>
    </row>
    <row r="5" spans="1:14" x14ac:dyDescent="0.25">
      <c r="A5" s="94" t="s">
        <v>115</v>
      </c>
      <c r="B5" t="s">
        <v>117</v>
      </c>
      <c r="C5" t="s">
        <v>1</v>
      </c>
      <c r="D5" t="s">
        <v>2</v>
      </c>
      <c r="L5" s="511"/>
      <c r="M5" s="511"/>
      <c r="N5" s="511"/>
    </row>
    <row r="6" spans="1:14" x14ac:dyDescent="0.25">
      <c r="A6" s="95" t="s">
        <v>224</v>
      </c>
      <c r="B6" s="137">
        <v>2</v>
      </c>
      <c r="C6" s="137">
        <v>49</v>
      </c>
      <c r="D6" s="137">
        <v>3262.2</v>
      </c>
      <c r="L6" s="511"/>
      <c r="M6" s="511"/>
      <c r="N6" s="511"/>
    </row>
    <row r="7" spans="1:14" x14ac:dyDescent="0.25">
      <c r="A7" s="95" t="s">
        <v>225</v>
      </c>
      <c r="B7" s="137">
        <v>10</v>
      </c>
      <c r="C7" s="137">
        <v>215</v>
      </c>
      <c r="D7" s="137">
        <v>22564.800000000003</v>
      </c>
      <c r="K7" s="95"/>
      <c r="L7" s="437"/>
      <c r="M7" s="437"/>
      <c r="N7" s="437"/>
    </row>
    <row r="8" spans="1:14" x14ac:dyDescent="0.25">
      <c r="A8" s="95" t="s">
        <v>235</v>
      </c>
      <c r="B8" s="137">
        <v>5</v>
      </c>
      <c r="C8" s="137">
        <v>306</v>
      </c>
      <c r="D8" s="137">
        <v>38502.6</v>
      </c>
      <c r="K8" s="95"/>
      <c r="L8" s="437"/>
      <c r="M8" s="437"/>
      <c r="N8" s="437"/>
    </row>
    <row r="9" spans="1:14" x14ac:dyDescent="0.25">
      <c r="A9" s="95" t="s">
        <v>236</v>
      </c>
      <c r="B9" s="137">
        <v>15</v>
      </c>
      <c r="C9" s="137">
        <v>3677</v>
      </c>
      <c r="D9" s="137">
        <v>1219176.5999999978</v>
      </c>
      <c r="K9" s="95"/>
      <c r="L9" s="437"/>
      <c r="M9" s="437"/>
      <c r="N9" s="437"/>
    </row>
    <row r="10" spans="1:14" x14ac:dyDescent="0.25">
      <c r="A10" s="95" t="s">
        <v>89</v>
      </c>
      <c r="B10" s="137">
        <v>32</v>
      </c>
      <c r="C10" s="137">
        <v>8376</v>
      </c>
      <c r="D10" s="137">
        <v>966962.99999999965</v>
      </c>
      <c r="K10" s="95"/>
      <c r="L10" s="437"/>
      <c r="M10" s="437"/>
      <c r="N10" s="437"/>
    </row>
    <row r="11" spans="1:14" x14ac:dyDescent="0.25">
      <c r="A11" s="95" t="s">
        <v>237</v>
      </c>
      <c r="B11" s="137">
        <v>32</v>
      </c>
      <c r="C11" s="137">
        <v>6269</v>
      </c>
      <c r="D11" s="137">
        <v>640807.79999999993</v>
      </c>
      <c r="K11" s="95"/>
      <c r="L11" s="437"/>
      <c r="M11" s="437"/>
      <c r="N11" s="437"/>
    </row>
    <row r="12" spans="1:14" x14ac:dyDescent="0.25">
      <c r="A12" s="95" t="s">
        <v>116</v>
      </c>
      <c r="B12" s="137">
        <v>96</v>
      </c>
      <c r="C12" s="137">
        <v>18892</v>
      </c>
      <c r="D12" s="137">
        <v>2891276.9999999977</v>
      </c>
      <c r="K12" s="95"/>
      <c r="L12" s="437"/>
      <c r="M12" s="437"/>
      <c r="N12" s="437"/>
    </row>
    <row r="13" spans="1:14" x14ac:dyDescent="0.25">
      <c r="K13" s="95"/>
      <c r="L13" s="437"/>
      <c r="M13" s="437"/>
      <c r="N13" s="437"/>
    </row>
    <row r="14" spans="1:14" x14ac:dyDescent="0.25">
      <c r="K14" s="95"/>
      <c r="L14" s="437"/>
      <c r="M14" s="437"/>
      <c r="N14" s="437"/>
    </row>
    <row r="15" spans="1:14" x14ac:dyDescent="0.25">
      <c r="K15" s="95"/>
      <c r="L15" s="437"/>
      <c r="M15" s="437"/>
      <c r="N15" s="437"/>
    </row>
    <row r="16" spans="1:14" x14ac:dyDescent="0.25">
      <c r="K16" s="95"/>
      <c r="L16" s="437"/>
      <c r="M16" s="437"/>
      <c r="N16" s="437"/>
    </row>
    <row r="17" spans="11:14" x14ac:dyDescent="0.25">
      <c r="K17" s="95"/>
      <c r="L17" s="437"/>
      <c r="M17" s="437"/>
      <c r="N17" s="437"/>
    </row>
    <row r="18" spans="11:14" x14ac:dyDescent="0.25">
      <c r="L18" s="469"/>
      <c r="M18" s="469"/>
      <c r="N18" s="469"/>
    </row>
    <row r="19" spans="11:14" x14ac:dyDescent="0.25">
      <c r="L19" s="469"/>
      <c r="M19" s="469"/>
      <c r="N19" s="469"/>
    </row>
    <row r="20" spans="11:14" x14ac:dyDescent="0.25">
      <c r="L20" s="469"/>
      <c r="M20" s="469"/>
      <c r="N20" s="469"/>
    </row>
    <row r="21" spans="11:14" x14ac:dyDescent="0.25">
      <c r="L21" s="469"/>
      <c r="M21" s="469"/>
      <c r="N21" s="469"/>
    </row>
    <row r="22" spans="11:14" x14ac:dyDescent="0.25">
      <c r="L22" s="469"/>
      <c r="M22" s="469"/>
      <c r="N22" s="469"/>
    </row>
    <row r="23" spans="11:14" x14ac:dyDescent="0.25">
      <c r="L23" s="469"/>
      <c r="M23" s="469"/>
      <c r="N23" s="469"/>
    </row>
    <row r="24" spans="11:14" x14ac:dyDescent="0.25">
      <c r="L24" s="469"/>
      <c r="M24" s="469"/>
      <c r="N24" s="469"/>
    </row>
    <row r="25" spans="11:14" x14ac:dyDescent="0.25">
      <c r="L25" s="469"/>
      <c r="M25" s="469"/>
      <c r="N25" s="469"/>
    </row>
    <row r="26" spans="11:14" x14ac:dyDescent="0.25">
      <c r="L26" s="469"/>
      <c r="M26" s="469"/>
      <c r="N26" s="469"/>
    </row>
    <row r="27" spans="11:14" x14ac:dyDescent="0.25">
      <c r="L27" s="469"/>
      <c r="M27" s="469"/>
      <c r="N27" s="469"/>
    </row>
    <row r="28" spans="11:14" x14ac:dyDescent="0.25">
      <c r="L28" s="469"/>
      <c r="M28" s="469"/>
      <c r="N28" s="469"/>
    </row>
  </sheetData>
  <pageMargins left="0.7" right="0.7" top="0.75" bottom="0.75" header="0.3" footer="0.3"/>
  <pageSetup orientation="portrait" horizontalDpi="4294967295" verticalDpi="4294967295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/>
  <dimension ref="A1:AH94"/>
  <sheetViews>
    <sheetView zoomScale="70" zoomScaleNormal="70" workbookViewId="0">
      <pane ySplit="1" topLeftCell="A49" activePane="bottomLeft" state="frozen"/>
      <selection pane="bottomLeft" activeCell="S92" sqref="S92"/>
    </sheetView>
  </sheetViews>
  <sheetFormatPr defaultColWidth="6.85546875" defaultRowHeight="15" x14ac:dyDescent="0.25"/>
  <cols>
    <col min="1" max="1" width="20.42578125" style="14" customWidth="1"/>
    <col min="2" max="2" width="13.85546875" style="14" customWidth="1"/>
    <col min="3" max="3" width="10.5703125" style="14" bestFit="1" customWidth="1"/>
    <col min="4" max="5" width="10.42578125" style="14" bestFit="1" customWidth="1"/>
    <col min="6" max="6" width="10.5703125" style="14" bestFit="1" customWidth="1"/>
    <col min="7" max="7" width="11.42578125" style="14" bestFit="1" customWidth="1"/>
    <col min="8" max="12" width="10.5703125" style="14" bestFit="1" customWidth="1"/>
    <col min="13" max="13" width="10" style="14" bestFit="1" customWidth="1"/>
    <col min="14" max="14" width="9" style="14" bestFit="1" customWidth="1"/>
    <col min="15" max="16" width="6.85546875" style="14"/>
    <col min="17" max="17" width="16" style="14" customWidth="1"/>
    <col min="18" max="22" width="6.140625" style="14" customWidth="1"/>
    <col min="23" max="216" width="6.85546875" style="14"/>
    <col min="217" max="217" width="21.5703125" style="14" customWidth="1"/>
    <col min="218" max="218" width="18.42578125" style="14" bestFit="1" customWidth="1"/>
    <col min="219" max="219" width="17.42578125" style="14" bestFit="1" customWidth="1"/>
    <col min="220" max="220" width="14" style="14" bestFit="1" customWidth="1"/>
    <col min="221" max="221" width="16.5703125" style="14" bestFit="1" customWidth="1"/>
    <col min="222" max="223" width="11.5703125" style="14" bestFit="1" customWidth="1"/>
    <col min="224" max="224" width="5.5703125" style="14" bestFit="1" customWidth="1"/>
    <col min="225" max="225" width="10.85546875" style="14" bestFit="1" customWidth="1"/>
    <col min="226" max="472" width="6.85546875" style="14"/>
    <col min="473" max="473" width="21.5703125" style="14" customWidth="1"/>
    <col min="474" max="474" width="18.42578125" style="14" bestFit="1" customWidth="1"/>
    <col min="475" max="475" width="17.42578125" style="14" bestFit="1" customWidth="1"/>
    <col min="476" max="476" width="14" style="14" bestFit="1" customWidth="1"/>
    <col min="477" max="477" width="16.5703125" style="14" bestFit="1" customWidth="1"/>
    <col min="478" max="479" width="11.5703125" style="14" bestFit="1" customWidth="1"/>
    <col min="480" max="480" width="5.5703125" style="14" bestFit="1" customWidth="1"/>
    <col min="481" max="481" width="10.85546875" style="14" bestFit="1" customWidth="1"/>
    <col min="482" max="728" width="6.85546875" style="14"/>
    <col min="729" max="729" width="21.5703125" style="14" customWidth="1"/>
    <col min="730" max="730" width="18.42578125" style="14" bestFit="1" customWidth="1"/>
    <col min="731" max="731" width="17.42578125" style="14" bestFit="1" customWidth="1"/>
    <col min="732" max="732" width="14" style="14" bestFit="1" customWidth="1"/>
    <col min="733" max="733" width="16.5703125" style="14" bestFit="1" customWidth="1"/>
    <col min="734" max="735" width="11.5703125" style="14" bestFit="1" customWidth="1"/>
    <col min="736" max="736" width="5.5703125" style="14" bestFit="1" customWidth="1"/>
    <col min="737" max="737" width="10.85546875" style="14" bestFit="1" customWidth="1"/>
    <col min="738" max="984" width="6.85546875" style="14"/>
    <col min="985" max="985" width="21.5703125" style="14" customWidth="1"/>
    <col min="986" max="986" width="18.42578125" style="14" bestFit="1" customWidth="1"/>
    <col min="987" max="987" width="17.42578125" style="14" bestFit="1" customWidth="1"/>
    <col min="988" max="988" width="14" style="14" bestFit="1" customWidth="1"/>
    <col min="989" max="989" width="16.5703125" style="14" bestFit="1" customWidth="1"/>
    <col min="990" max="991" width="11.5703125" style="14" bestFit="1" customWidth="1"/>
    <col min="992" max="992" width="5.5703125" style="14" bestFit="1" customWidth="1"/>
    <col min="993" max="993" width="10.85546875" style="14" bestFit="1" customWidth="1"/>
    <col min="994" max="1240" width="6.85546875" style="14"/>
    <col min="1241" max="1241" width="21.5703125" style="14" customWidth="1"/>
    <col min="1242" max="1242" width="18.42578125" style="14" bestFit="1" customWidth="1"/>
    <col min="1243" max="1243" width="17.42578125" style="14" bestFit="1" customWidth="1"/>
    <col min="1244" max="1244" width="14" style="14" bestFit="1" customWidth="1"/>
    <col min="1245" max="1245" width="16.5703125" style="14" bestFit="1" customWidth="1"/>
    <col min="1246" max="1247" width="11.5703125" style="14" bestFit="1" customWidth="1"/>
    <col min="1248" max="1248" width="5.5703125" style="14" bestFit="1" customWidth="1"/>
    <col min="1249" max="1249" width="10.85546875" style="14" bestFit="1" customWidth="1"/>
    <col min="1250" max="1496" width="6.85546875" style="14"/>
    <col min="1497" max="1497" width="21.5703125" style="14" customWidth="1"/>
    <col min="1498" max="1498" width="18.42578125" style="14" bestFit="1" customWidth="1"/>
    <col min="1499" max="1499" width="17.42578125" style="14" bestFit="1" customWidth="1"/>
    <col min="1500" max="1500" width="14" style="14" bestFit="1" customWidth="1"/>
    <col min="1501" max="1501" width="16.5703125" style="14" bestFit="1" customWidth="1"/>
    <col min="1502" max="1503" width="11.5703125" style="14" bestFit="1" customWidth="1"/>
    <col min="1504" max="1504" width="5.5703125" style="14" bestFit="1" customWidth="1"/>
    <col min="1505" max="1505" width="10.85546875" style="14" bestFit="1" customWidth="1"/>
    <col min="1506" max="1752" width="6.85546875" style="14"/>
    <col min="1753" max="1753" width="21.5703125" style="14" customWidth="1"/>
    <col min="1754" max="1754" width="18.42578125" style="14" bestFit="1" customWidth="1"/>
    <col min="1755" max="1755" width="17.42578125" style="14" bestFit="1" customWidth="1"/>
    <col min="1756" max="1756" width="14" style="14" bestFit="1" customWidth="1"/>
    <col min="1757" max="1757" width="16.5703125" style="14" bestFit="1" customWidth="1"/>
    <col min="1758" max="1759" width="11.5703125" style="14" bestFit="1" customWidth="1"/>
    <col min="1760" max="1760" width="5.5703125" style="14" bestFit="1" customWidth="1"/>
    <col min="1761" max="1761" width="10.85546875" style="14" bestFit="1" customWidth="1"/>
    <col min="1762" max="2008" width="6.85546875" style="14"/>
    <col min="2009" max="2009" width="21.5703125" style="14" customWidth="1"/>
    <col min="2010" max="2010" width="18.42578125" style="14" bestFit="1" customWidth="1"/>
    <col min="2011" max="2011" width="17.42578125" style="14" bestFit="1" customWidth="1"/>
    <col min="2012" max="2012" width="14" style="14" bestFit="1" customWidth="1"/>
    <col min="2013" max="2013" width="16.5703125" style="14" bestFit="1" customWidth="1"/>
    <col min="2014" max="2015" width="11.5703125" style="14" bestFit="1" customWidth="1"/>
    <col min="2016" max="2016" width="5.5703125" style="14" bestFit="1" customWidth="1"/>
    <col min="2017" max="2017" width="10.85546875" style="14" bestFit="1" customWidth="1"/>
    <col min="2018" max="2264" width="6.85546875" style="14"/>
    <col min="2265" max="2265" width="21.5703125" style="14" customWidth="1"/>
    <col min="2266" max="2266" width="18.42578125" style="14" bestFit="1" customWidth="1"/>
    <col min="2267" max="2267" width="17.42578125" style="14" bestFit="1" customWidth="1"/>
    <col min="2268" max="2268" width="14" style="14" bestFit="1" customWidth="1"/>
    <col min="2269" max="2269" width="16.5703125" style="14" bestFit="1" customWidth="1"/>
    <col min="2270" max="2271" width="11.5703125" style="14" bestFit="1" customWidth="1"/>
    <col min="2272" max="2272" width="5.5703125" style="14" bestFit="1" customWidth="1"/>
    <col min="2273" max="2273" width="10.85546875" style="14" bestFit="1" customWidth="1"/>
    <col min="2274" max="2520" width="6.85546875" style="14"/>
    <col min="2521" max="2521" width="21.5703125" style="14" customWidth="1"/>
    <col min="2522" max="2522" width="18.42578125" style="14" bestFit="1" customWidth="1"/>
    <col min="2523" max="2523" width="17.42578125" style="14" bestFit="1" customWidth="1"/>
    <col min="2524" max="2524" width="14" style="14" bestFit="1" customWidth="1"/>
    <col min="2525" max="2525" width="16.5703125" style="14" bestFit="1" customWidth="1"/>
    <col min="2526" max="2527" width="11.5703125" style="14" bestFit="1" customWidth="1"/>
    <col min="2528" max="2528" width="5.5703125" style="14" bestFit="1" customWidth="1"/>
    <col min="2529" max="2529" width="10.85546875" style="14" bestFit="1" customWidth="1"/>
    <col min="2530" max="2776" width="6.85546875" style="14"/>
    <col min="2777" max="2777" width="21.5703125" style="14" customWidth="1"/>
    <col min="2778" max="2778" width="18.42578125" style="14" bestFit="1" customWidth="1"/>
    <col min="2779" max="2779" width="17.42578125" style="14" bestFit="1" customWidth="1"/>
    <col min="2780" max="2780" width="14" style="14" bestFit="1" customWidth="1"/>
    <col min="2781" max="2781" width="16.5703125" style="14" bestFit="1" customWidth="1"/>
    <col min="2782" max="2783" width="11.5703125" style="14" bestFit="1" customWidth="1"/>
    <col min="2784" max="2784" width="5.5703125" style="14" bestFit="1" customWidth="1"/>
    <col min="2785" max="2785" width="10.85546875" style="14" bestFit="1" customWidth="1"/>
    <col min="2786" max="3032" width="6.85546875" style="14"/>
    <col min="3033" max="3033" width="21.5703125" style="14" customWidth="1"/>
    <col min="3034" max="3034" width="18.42578125" style="14" bestFit="1" customWidth="1"/>
    <col min="3035" max="3035" width="17.42578125" style="14" bestFit="1" customWidth="1"/>
    <col min="3036" max="3036" width="14" style="14" bestFit="1" customWidth="1"/>
    <col min="3037" max="3037" width="16.5703125" style="14" bestFit="1" customWidth="1"/>
    <col min="3038" max="3039" width="11.5703125" style="14" bestFit="1" customWidth="1"/>
    <col min="3040" max="3040" width="5.5703125" style="14" bestFit="1" customWidth="1"/>
    <col min="3041" max="3041" width="10.85546875" style="14" bestFit="1" customWidth="1"/>
    <col min="3042" max="3288" width="6.85546875" style="14"/>
    <col min="3289" max="3289" width="21.5703125" style="14" customWidth="1"/>
    <col min="3290" max="3290" width="18.42578125" style="14" bestFit="1" customWidth="1"/>
    <col min="3291" max="3291" width="17.42578125" style="14" bestFit="1" customWidth="1"/>
    <col min="3292" max="3292" width="14" style="14" bestFit="1" customWidth="1"/>
    <col min="3293" max="3293" width="16.5703125" style="14" bestFit="1" customWidth="1"/>
    <col min="3294" max="3295" width="11.5703125" style="14" bestFit="1" customWidth="1"/>
    <col min="3296" max="3296" width="5.5703125" style="14" bestFit="1" customWidth="1"/>
    <col min="3297" max="3297" width="10.85546875" style="14" bestFit="1" customWidth="1"/>
    <col min="3298" max="3544" width="6.85546875" style="14"/>
    <col min="3545" max="3545" width="21.5703125" style="14" customWidth="1"/>
    <col min="3546" max="3546" width="18.42578125" style="14" bestFit="1" customWidth="1"/>
    <col min="3547" max="3547" width="17.42578125" style="14" bestFit="1" customWidth="1"/>
    <col min="3548" max="3548" width="14" style="14" bestFit="1" customWidth="1"/>
    <col min="3549" max="3549" width="16.5703125" style="14" bestFit="1" customWidth="1"/>
    <col min="3550" max="3551" width="11.5703125" style="14" bestFit="1" customWidth="1"/>
    <col min="3552" max="3552" width="5.5703125" style="14" bestFit="1" customWidth="1"/>
    <col min="3553" max="3553" width="10.85546875" style="14" bestFit="1" customWidth="1"/>
    <col min="3554" max="3800" width="6.85546875" style="14"/>
    <col min="3801" max="3801" width="21.5703125" style="14" customWidth="1"/>
    <col min="3802" max="3802" width="18.42578125" style="14" bestFit="1" customWidth="1"/>
    <col min="3803" max="3803" width="17.42578125" style="14" bestFit="1" customWidth="1"/>
    <col min="3804" max="3804" width="14" style="14" bestFit="1" customWidth="1"/>
    <col min="3805" max="3805" width="16.5703125" style="14" bestFit="1" customWidth="1"/>
    <col min="3806" max="3807" width="11.5703125" style="14" bestFit="1" customWidth="1"/>
    <col min="3808" max="3808" width="5.5703125" style="14" bestFit="1" customWidth="1"/>
    <col min="3809" max="3809" width="10.85546875" style="14" bestFit="1" customWidth="1"/>
    <col min="3810" max="4056" width="6.85546875" style="14"/>
    <col min="4057" max="4057" width="21.5703125" style="14" customWidth="1"/>
    <col min="4058" max="4058" width="18.42578125" style="14" bestFit="1" customWidth="1"/>
    <col min="4059" max="4059" width="17.42578125" style="14" bestFit="1" customWidth="1"/>
    <col min="4060" max="4060" width="14" style="14" bestFit="1" customWidth="1"/>
    <col min="4061" max="4061" width="16.5703125" style="14" bestFit="1" customWidth="1"/>
    <col min="4062" max="4063" width="11.5703125" style="14" bestFit="1" customWidth="1"/>
    <col min="4064" max="4064" width="5.5703125" style="14" bestFit="1" customWidth="1"/>
    <col min="4065" max="4065" width="10.85546875" style="14" bestFit="1" customWidth="1"/>
    <col min="4066" max="4312" width="6.85546875" style="14"/>
    <col min="4313" max="4313" width="21.5703125" style="14" customWidth="1"/>
    <col min="4314" max="4314" width="18.42578125" style="14" bestFit="1" customWidth="1"/>
    <col min="4315" max="4315" width="17.42578125" style="14" bestFit="1" customWidth="1"/>
    <col min="4316" max="4316" width="14" style="14" bestFit="1" customWidth="1"/>
    <col min="4317" max="4317" width="16.5703125" style="14" bestFit="1" customWidth="1"/>
    <col min="4318" max="4319" width="11.5703125" style="14" bestFit="1" customWidth="1"/>
    <col min="4320" max="4320" width="5.5703125" style="14" bestFit="1" customWidth="1"/>
    <col min="4321" max="4321" width="10.85546875" style="14" bestFit="1" customWidth="1"/>
    <col min="4322" max="4568" width="6.85546875" style="14"/>
    <col min="4569" max="4569" width="21.5703125" style="14" customWidth="1"/>
    <col min="4570" max="4570" width="18.42578125" style="14" bestFit="1" customWidth="1"/>
    <col min="4571" max="4571" width="17.42578125" style="14" bestFit="1" customWidth="1"/>
    <col min="4572" max="4572" width="14" style="14" bestFit="1" customWidth="1"/>
    <col min="4573" max="4573" width="16.5703125" style="14" bestFit="1" customWidth="1"/>
    <col min="4574" max="4575" width="11.5703125" style="14" bestFit="1" customWidth="1"/>
    <col min="4576" max="4576" width="5.5703125" style="14" bestFit="1" customWidth="1"/>
    <col min="4577" max="4577" width="10.85546875" style="14" bestFit="1" customWidth="1"/>
    <col min="4578" max="4824" width="6.85546875" style="14"/>
    <col min="4825" max="4825" width="21.5703125" style="14" customWidth="1"/>
    <col min="4826" max="4826" width="18.42578125" style="14" bestFit="1" customWidth="1"/>
    <col min="4827" max="4827" width="17.42578125" style="14" bestFit="1" customWidth="1"/>
    <col min="4828" max="4828" width="14" style="14" bestFit="1" customWidth="1"/>
    <col min="4829" max="4829" width="16.5703125" style="14" bestFit="1" customWidth="1"/>
    <col min="4830" max="4831" width="11.5703125" style="14" bestFit="1" customWidth="1"/>
    <col min="4832" max="4832" width="5.5703125" style="14" bestFit="1" customWidth="1"/>
    <col min="4833" max="4833" width="10.85546875" style="14" bestFit="1" customWidth="1"/>
    <col min="4834" max="5080" width="6.85546875" style="14"/>
    <col min="5081" max="5081" width="21.5703125" style="14" customWidth="1"/>
    <col min="5082" max="5082" width="18.42578125" style="14" bestFit="1" customWidth="1"/>
    <col min="5083" max="5083" width="17.42578125" style="14" bestFit="1" customWidth="1"/>
    <col min="5084" max="5084" width="14" style="14" bestFit="1" customWidth="1"/>
    <col min="5085" max="5085" width="16.5703125" style="14" bestFit="1" customWidth="1"/>
    <col min="5086" max="5087" width="11.5703125" style="14" bestFit="1" customWidth="1"/>
    <col min="5088" max="5088" width="5.5703125" style="14" bestFit="1" customWidth="1"/>
    <col min="5089" max="5089" width="10.85546875" style="14" bestFit="1" customWidth="1"/>
    <col min="5090" max="5336" width="6.85546875" style="14"/>
    <col min="5337" max="5337" width="21.5703125" style="14" customWidth="1"/>
    <col min="5338" max="5338" width="18.42578125" style="14" bestFit="1" customWidth="1"/>
    <col min="5339" max="5339" width="17.42578125" style="14" bestFit="1" customWidth="1"/>
    <col min="5340" max="5340" width="14" style="14" bestFit="1" customWidth="1"/>
    <col min="5341" max="5341" width="16.5703125" style="14" bestFit="1" customWidth="1"/>
    <col min="5342" max="5343" width="11.5703125" style="14" bestFit="1" customWidth="1"/>
    <col min="5344" max="5344" width="5.5703125" style="14" bestFit="1" customWidth="1"/>
    <col min="5345" max="5345" width="10.85546875" style="14" bestFit="1" customWidth="1"/>
    <col min="5346" max="5592" width="6.85546875" style="14"/>
    <col min="5593" max="5593" width="21.5703125" style="14" customWidth="1"/>
    <col min="5594" max="5594" width="18.42578125" style="14" bestFit="1" customWidth="1"/>
    <col min="5595" max="5595" width="17.42578125" style="14" bestFit="1" customWidth="1"/>
    <col min="5596" max="5596" width="14" style="14" bestFit="1" customWidth="1"/>
    <col min="5597" max="5597" width="16.5703125" style="14" bestFit="1" customWidth="1"/>
    <col min="5598" max="5599" width="11.5703125" style="14" bestFit="1" customWidth="1"/>
    <col min="5600" max="5600" width="5.5703125" style="14" bestFit="1" customWidth="1"/>
    <col min="5601" max="5601" width="10.85546875" style="14" bestFit="1" customWidth="1"/>
    <col min="5602" max="5848" width="6.85546875" style="14"/>
    <col min="5849" max="5849" width="21.5703125" style="14" customWidth="1"/>
    <col min="5850" max="5850" width="18.42578125" style="14" bestFit="1" customWidth="1"/>
    <col min="5851" max="5851" width="17.42578125" style="14" bestFit="1" customWidth="1"/>
    <col min="5852" max="5852" width="14" style="14" bestFit="1" customWidth="1"/>
    <col min="5853" max="5853" width="16.5703125" style="14" bestFit="1" customWidth="1"/>
    <col min="5854" max="5855" width="11.5703125" style="14" bestFit="1" customWidth="1"/>
    <col min="5856" max="5856" width="5.5703125" style="14" bestFit="1" customWidth="1"/>
    <col min="5857" max="5857" width="10.85546875" style="14" bestFit="1" customWidth="1"/>
    <col min="5858" max="6104" width="6.85546875" style="14"/>
    <col min="6105" max="6105" width="21.5703125" style="14" customWidth="1"/>
    <col min="6106" max="6106" width="18.42578125" style="14" bestFit="1" customWidth="1"/>
    <col min="6107" max="6107" width="17.42578125" style="14" bestFit="1" customWidth="1"/>
    <col min="6108" max="6108" width="14" style="14" bestFit="1" customWidth="1"/>
    <col min="6109" max="6109" width="16.5703125" style="14" bestFit="1" customWidth="1"/>
    <col min="6110" max="6111" width="11.5703125" style="14" bestFit="1" customWidth="1"/>
    <col min="6112" max="6112" width="5.5703125" style="14" bestFit="1" customWidth="1"/>
    <col min="6113" max="6113" width="10.85546875" style="14" bestFit="1" customWidth="1"/>
    <col min="6114" max="6360" width="6.85546875" style="14"/>
    <col min="6361" max="6361" width="21.5703125" style="14" customWidth="1"/>
    <col min="6362" max="6362" width="18.42578125" style="14" bestFit="1" customWidth="1"/>
    <col min="6363" max="6363" width="17.42578125" style="14" bestFit="1" customWidth="1"/>
    <col min="6364" max="6364" width="14" style="14" bestFit="1" customWidth="1"/>
    <col min="6365" max="6365" width="16.5703125" style="14" bestFit="1" customWidth="1"/>
    <col min="6366" max="6367" width="11.5703125" style="14" bestFit="1" customWidth="1"/>
    <col min="6368" max="6368" width="5.5703125" style="14" bestFit="1" customWidth="1"/>
    <col min="6369" max="6369" width="10.85546875" style="14" bestFit="1" customWidth="1"/>
    <col min="6370" max="6616" width="6.85546875" style="14"/>
    <col min="6617" max="6617" width="21.5703125" style="14" customWidth="1"/>
    <col min="6618" max="6618" width="18.42578125" style="14" bestFit="1" customWidth="1"/>
    <col min="6619" max="6619" width="17.42578125" style="14" bestFit="1" customWidth="1"/>
    <col min="6620" max="6620" width="14" style="14" bestFit="1" customWidth="1"/>
    <col min="6621" max="6621" width="16.5703125" style="14" bestFit="1" customWidth="1"/>
    <col min="6622" max="6623" width="11.5703125" style="14" bestFit="1" customWidth="1"/>
    <col min="6624" max="6624" width="5.5703125" style="14" bestFit="1" customWidth="1"/>
    <col min="6625" max="6625" width="10.85546875" style="14" bestFit="1" customWidth="1"/>
    <col min="6626" max="6872" width="6.85546875" style="14"/>
    <col min="6873" max="6873" width="21.5703125" style="14" customWidth="1"/>
    <col min="6874" max="6874" width="18.42578125" style="14" bestFit="1" customWidth="1"/>
    <col min="6875" max="6875" width="17.42578125" style="14" bestFit="1" customWidth="1"/>
    <col min="6876" max="6876" width="14" style="14" bestFit="1" customWidth="1"/>
    <col min="6877" max="6877" width="16.5703125" style="14" bestFit="1" customWidth="1"/>
    <col min="6878" max="6879" width="11.5703125" style="14" bestFit="1" customWidth="1"/>
    <col min="6880" max="6880" width="5.5703125" style="14" bestFit="1" customWidth="1"/>
    <col min="6881" max="6881" width="10.85546875" style="14" bestFit="1" customWidth="1"/>
    <col min="6882" max="7128" width="6.85546875" style="14"/>
    <col min="7129" max="7129" width="21.5703125" style="14" customWidth="1"/>
    <col min="7130" max="7130" width="18.42578125" style="14" bestFit="1" customWidth="1"/>
    <col min="7131" max="7131" width="17.42578125" style="14" bestFit="1" customWidth="1"/>
    <col min="7132" max="7132" width="14" style="14" bestFit="1" customWidth="1"/>
    <col min="7133" max="7133" width="16.5703125" style="14" bestFit="1" customWidth="1"/>
    <col min="7134" max="7135" width="11.5703125" style="14" bestFit="1" customWidth="1"/>
    <col min="7136" max="7136" width="5.5703125" style="14" bestFit="1" customWidth="1"/>
    <col min="7137" max="7137" width="10.85546875" style="14" bestFit="1" customWidth="1"/>
    <col min="7138" max="7384" width="6.85546875" style="14"/>
    <col min="7385" max="7385" width="21.5703125" style="14" customWidth="1"/>
    <col min="7386" max="7386" width="18.42578125" style="14" bestFit="1" customWidth="1"/>
    <col min="7387" max="7387" width="17.42578125" style="14" bestFit="1" customWidth="1"/>
    <col min="7388" max="7388" width="14" style="14" bestFit="1" customWidth="1"/>
    <col min="7389" max="7389" width="16.5703125" style="14" bestFit="1" customWidth="1"/>
    <col min="7390" max="7391" width="11.5703125" style="14" bestFit="1" customWidth="1"/>
    <col min="7392" max="7392" width="5.5703125" style="14" bestFit="1" customWidth="1"/>
    <col min="7393" max="7393" width="10.85546875" style="14" bestFit="1" customWidth="1"/>
    <col min="7394" max="7640" width="6.85546875" style="14"/>
    <col min="7641" max="7641" width="21.5703125" style="14" customWidth="1"/>
    <col min="7642" max="7642" width="18.42578125" style="14" bestFit="1" customWidth="1"/>
    <col min="7643" max="7643" width="17.42578125" style="14" bestFit="1" customWidth="1"/>
    <col min="7644" max="7644" width="14" style="14" bestFit="1" customWidth="1"/>
    <col min="7645" max="7645" width="16.5703125" style="14" bestFit="1" customWidth="1"/>
    <col min="7646" max="7647" width="11.5703125" style="14" bestFit="1" customWidth="1"/>
    <col min="7648" max="7648" width="5.5703125" style="14" bestFit="1" customWidth="1"/>
    <col min="7649" max="7649" width="10.85546875" style="14" bestFit="1" customWidth="1"/>
    <col min="7650" max="7896" width="6.85546875" style="14"/>
    <col min="7897" max="7897" width="21.5703125" style="14" customWidth="1"/>
    <col min="7898" max="7898" width="18.42578125" style="14" bestFit="1" customWidth="1"/>
    <col min="7899" max="7899" width="17.42578125" style="14" bestFit="1" customWidth="1"/>
    <col min="7900" max="7900" width="14" style="14" bestFit="1" customWidth="1"/>
    <col min="7901" max="7901" width="16.5703125" style="14" bestFit="1" customWidth="1"/>
    <col min="7902" max="7903" width="11.5703125" style="14" bestFit="1" customWidth="1"/>
    <col min="7904" max="7904" width="5.5703125" style="14" bestFit="1" customWidth="1"/>
    <col min="7905" max="7905" width="10.85546875" style="14" bestFit="1" customWidth="1"/>
    <col min="7906" max="8152" width="6.85546875" style="14"/>
    <col min="8153" max="8153" width="21.5703125" style="14" customWidth="1"/>
    <col min="8154" max="8154" width="18.42578125" style="14" bestFit="1" customWidth="1"/>
    <col min="8155" max="8155" width="17.42578125" style="14" bestFit="1" customWidth="1"/>
    <col min="8156" max="8156" width="14" style="14" bestFit="1" customWidth="1"/>
    <col min="8157" max="8157" width="16.5703125" style="14" bestFit="1" customWidth="1"/>
    <col min="8158" max="8159" width="11.5703125" style="14" bestFit="1" customWidth="1"/>
    <col min="8160" max="8160" width="5.5703125" style="14" bestFit="1" customWidth="1"/>
    <col min="8161" max="8161" width="10.85546875" style="14" bestFit="1" customWidth="1"/>
    <col min="8162" max="8408" width="6.85546875" style="14"/>
    <col min="8409" max="8409" width="21.5703125" style="14" customWidth="1"/>
    <col min="8410" max="8410" width="18.42578125" style="14" bestFit="1" customWidth="1"/>
    <col min="8411" max="8411" width="17.42578125" style="14" bestFit="1" customWidth="1"/>
    <col min="8412" max="8412" width="14" style="14" bestFit="1" customWidth="1"/>
    <col min="8413" max="8413" width="16.5703125" style="14" bestFit="1" customWidth="1"/>
    <col min="8414" max="8415" width="11.5703125" style="14" bestFit="1" customWidth="1"/>
    <col min="8416" max="8416" width="5.5703125" style="14" bestFit="1" customWidth="1"/>
    <col min="8417" max="8417" width="10.85546875" style="14" bestFit="1" customWidth="1"/>
    <col min="8418" max="8664" width="6.85546875" style="14"/>
    <col min="8665" max="8665" width="21.5703125" style="14" customWidth="1"/>
    <col min="8666" max="8666" width="18.42578125" style="14" bestFit="1" customWidth="1"/>
    <col min="8667" max="8667" width="17.42578125" style="14" bestFit="1" customWidth="1"/>
    <col min="8668" max="8668" width="14" style="14" bestFit="1" customWidth="1"/>
    <col min="8669" max="8669" width="16.5703125" style="14" bestFit="1" customWidth="1"/>
    <col min="8670" max="8671" width="11.5703125" style="14" bestFit="1" customWidth="1"/>
    <col min="8672" max="8672" width="5.5703125" style="14" bestFit="1" customWidth="1"/>
    <col min="8673" max="8673" width="10.85546875" style="14" bestFit="1" customWidth="1"/>
    <col min="8674" max="8920" width="6.85546875" style="14"/>
    <col min="8921" max="8921" width="21.5703125" style="14" customWidth="1"/>
    <col min="8922" max="8922" width="18.42578125" style="14" bestFit="1" customWidth="1"/>
    <col min="8923" max="8923" width="17.42578125" style="14" bestFit="1" customWidth="1"/>
    <col min="8924" max="8924" width="14" style="14" bestFit="1" customWidth="1"/>
    <col min="8925" max="8925" width="16.5703125" style="14" bestFit="1" customWidth="1"/>
    <col min="8926" max="8927" width="11.5703125" style="14" bestFit="1" customWidth="1"/>
    <col min="8928" max="8928" width="5.5703125" style="14" bestFit="1" customWidth="1"/>
    <col min="8929" max="8929" width="10.85546875" style="14" bestFit="1" customWidth="1"/>
    <col min="8930" max="9176" width="6.85546875" style="14"/>
    <col min="9177" max="9177" width="21.5703125" style="14" customWidth="1"/>
    <col min="9178" max="9178" width="18.42578125" style="14" bestFit="1" customWidth="1"/>
    <col min="9179" max="9179" width="17.42578125" style="14" bestFit="1" customWidth="1"/>
    <col min="9180" max="9180" width="14" style="14" bestFit="1" customWidth="1"/>
    <col min="9181" max="9181" width="16.5703125" style="14" bestFit="1" customWidth="1"/>
    <col min="9182" max="9183" width="11.5703125" style="14" bestFit="1" customWidth="1"/>
    <col min="9184" max="9184" width="5.5703125" style="14" bestFit="1" customWidth="1"/>
    <col min="9185" max="9185" width="10.85546875" style="14" bestFit="1" customWidth="1"/>
    <col min="9186" max="9432" width="6.85546875" style="14"/>
    <col min="9433" max="9433" width="21.5703125" style="14" customWidth="1"/>
    <col min="9434" max="9434" width="18.42578125" style="14" bestFit="1" customWidth="1"/>
    <col min="9435" max="9435" width="17.42578125" style="14" bestFit="1" customWidth="1"/>
    <col min="9436" max="9436" width="14" style="14" bestFit="1" customWidth="1"/>
    <col min="9437" max="9437" width="16.5703125" style="14" bestFit="1" customWidth="1"/>
    <col min="9438" max="9439" width="11.5703125" style="14" bestFit="1" customWidth="1"/>
    <col min="9440" max="9440" width="5.5703125" style="14" bestFit="1" customWidth="1"/>
    <col min="9441" max="9441" width="10.85546875" style="14" bestFit="1" customWidth="1"/>
    <col min="9442" max="9688" width="6.85546875" style="14"/>
    <col min="9689" max="9689" width="21.5703125" style="14" customWidth="1"/>
    <col min="9690" max="9690" width="18.42578125" style="14" bestFit="1" customWidth="1"/>
    <col min="9691" max="9691" width="17.42578125" style="14" bestFit="1" customWidth="1"/>
    <col min="9692" max="9692" width="14" style="14" bestFit="1" customWidth="1"/>
    <col min="9693" max="9693" width="16.5703125" style="14" bestFit="1" customWidth="1"/>
    <col min="9694" max="9695" width="11.5703125" style="14" bestFit="1" customWidth="1"/>
    <col min="9696" max="9696" width="5.5703125" style="14" bestFit="1" customWidth="1"/>
    <col min="9697" max="9697" width="10.85546875" style="14" bestFit="1" customWidth="1"/>
    <col min="9698" max="9944" width="6.85546875" style="14"/>
    <col min="9945" max="9945" width="21.5703125" style="14" customWidth="1"/>
    <col min="9946" max="9946" width="18.42578125" style="14" bestFit="1" customWidth="1"/>
    <col min="9947" max="9947" width="17.42578125" style="14" bestFit="1" customWidth="1"/>
    <col min="9948" max="9948" width="14" style="14" bestFit="1" customWidth="1"/>
    <col min="9949" max="9949" width="16.5703125" style="14" bestFit="1" customWidth="1"/>
    <col min="9950" max="9951" width="11.5703125" style="14" bestFit="1" customWidth="1"/>
    <col min="9952" max="9952" width="5.5703125" style="14" bestFit="1" customWidth="1"/>
    <col min="9953" max="9953" width="10.85546875" style="14" bestFit="1" customWidth="1"/>
    <col min="9954" max="10200" width="6.85546875" style="14"/>
    <col min="10201" max="10201" width="21.5703125" style="14" customWidth="1"/>
    <col min="10202" max="10202" width="18.42578125" style="14" bestFit="1" customWidth="1"/>
    <col min="10203" max="10203" width="17.42578125" style="14" bestFit="1" customWidth="1"/>
    <col min="10204" max="10204" width="14" style="14" bestFit="1" customWidth="1"/>
    <col min="10205" max="10205" width="16.5703125" style="14" bestFit="1" customWidth="1"/>
    <col min="10206" max="10207" width="11.5703125" style="14" bestFit="1" customWidth="1"/>
    <col min="10208" max="10208" width="5.5703125" style="14" bestFit="1" customWidth="1"/>
    <col min="10209" max="10209" width="10.85546875" style="14" bestFit="1" customWidth="1"/>
    <col min="10210" max="10456" width="6.85546875" style="14"/>
    <col min="10457" max="10457" width="21.5703125" style="14" customWidth="1"/>
    <col min="10458" max="10458" width="18.42578125" style="14" bestFit="1" customWidth="1"/>
    <col min="10459" max="10459" width="17.42578125" style="14" bestFit="1" customWidth="1"/>
    <col min="10460" max="10460" width="14" style="14" bestFit="1" customWidth="1"/>
    <col min="10461" max="10461" width="16.5703125" style="14" bestFit="1" customWidth="1"/>
    <col min="10462" max="10463" width="11.5703125" style="14" bestFit="1" customWidth="1"/>
    <col min="10464" max="10464" width="5.5703125" style="14" bestFit="1" customWidth="1"/>
    <col min="10465" max="10465" width="10.85546875" style="14" bestFit="1" customWidth="1"/>
    <col min="10466" max="10712" width="6.85546875" style="14"/>
    <col min="10713" max="10713" width="21.5703125" style="14" customWidth="1"/>
    <col min="10714" max="10714" width="18.42578125" style="14" bestFit="1" customWidth="1"/>
    <col min="10715" max="10715" width="17.42578125" style="14" bestFit="1" customWidth="1"/>
    <col min="10716" max="10716" width="14" style="14" bestFit="1" customWidth="1"/>
    <col min="10717" max="10717" width="16.5703125" style="14" bestFit="1" customWidth="1"/>
    <col min="10718" max="10719" width="11.5703125" style="14" bestFit="1" customWidth="1"/>
    <col min="10720" max="10720" width="5.5703125" style="14" bestFit="1" customWidth="1"/>
    <col min="10721" max="10721" width="10.85546875" style="14" bestFit="1" customWidth="1"/>
    <col min="10722" max="10968" width="6.85546875" style="14"/>
    <col min="10969" max="10969" width="21.5703125" style="14" customWidth="1"/>
    <col min="10970" max="10970" width="18.42578125" style="14" bestFit="1" customWidth="1"/>
    <col min="10971" max="10971" width="17.42578125" style="14" bestFit="1" customWidth="1"/>
    <col min="10972" max="10972" width="14" style="14" bestFit="1" customWidth="1"/>
    <col min="10973" max="10973" width="16.5703125" style="14" bestFit="1" customWidth="1"/>
    <col min="10974" max="10975" width="11.5703125" style="14" bestFit="1" customWidth="1"/>
    <col min="10976" max="10976" width="5.5703125" style="14" bestFit="1" customWidth="1"/>
    <col min="10977" max="10977" width="10.85546875" style="14" bestFit="1" customWidth="1"/>
    <col min="10978" max="11224" width="6.85546875" style="14"/>
    <col min="11225" max="11225" width="21.5703125" style="14" customWidth="1"/>
    <col min="11226" max="11226" width="18.42578125" style="14" bestFit="1" customWidth="1"/>
    <col min="11227" max="11227" width="17.42578125" style="14" bestFit="1" customWidth="1"/>
    <col min="11228" max="11228" width="14" style="14" bestFit="1" customWidth="1"/>
    <col min="11229" max="11229" width="16.5703125" style="14" bestFit="1" customWidth="1"/>
    <col min="11230" max="11231" width="11.5703125" style="14" bestFit="1" customWidth="1"/>
    <col min="11232" max="11232" width="5.5703125" style="14" bestFit="1" customWidth="1"/>
    <col min="11233" max="11233" width="10.85546875" style="14" bestFit="1" customWidth="1"/>
    <col min="11234" max="11480" width="6.85546875" style="14"/>
    <col min="11481" max="11481" width="21.5703125" style="14" customWidth="1"/>
    <col min="11482" max="11482" width="18.42578125" style="14" bestFit="1" customWidth="1"/>
    <col min="11483" max="11483" width="17.42578125" style="14" bestFit="1" customWidth="1"/>
    <col min="11484" max="11484" width="14" style="14" bestFit="1" customWidth="1"/>
    <col min="11485" max="11485" width="16.5703125" style="14" bestFit="1" customWidth="1"/>
    <col min="11486" max="11487" width="11.5703125" style="14" bestFit="1" customWidth="1"/>
    <col min="11488" max="11488" width="5.5703125" style="14" bestFit="1" customWidth="1"/>
    <col min="11489" max="11489" width="10.85546875" style="14" bestFit="1" customWidth="1"/>
    <col min="11490" max="11736" width="6.85546875" style="14"/>
    <col min="11737" max="11737" width="21.5703125" style="14" customWidth="1"/>
    <col min="11738" max="11738" width="18.42578125" style="14" bestFit="1" customWidth="1"/>
    <col min="11739" max="11739" width="17.42578125" style="14" bestFit="1" customWidth="1"/>
    <col min="11740" max="11740" width="14" style="14" bestFit="1" customWidth="1"/>
    <col min="11741" max="11741" width="16.5703125" style="14" bestFit="1" customWidth="1"/>
    <col min="11742" max="11743" width="11.5703125" style="14" bestFit="1" customWidth="1"/>
    <col min="11744" max="11744" width="5.5703125" style="14" bestFit="1" customWidth="1"/>
    <col min="11745" max="11745" width="10.85546875" style="14" bestFit="1" customWidth="1"/>
    <col min="11746" max="11992" width="6.85546875" style="14"/>
    <col min="11993" max="11993" width="21.5703125" style="14" customWidth="1"/>
    <col min="11994" max="11994" width="18.42578125" style="14" bestFit="1" customWidth="1"/>
    <col min="11995" max="11995" width="17.42578125" style="14" bestFit="1" customWidth="1"/>
    <col min="11996" max="11996" width="14" style="14" bestFit="1" customWidth="1"/>
    <col min="11997" max="11997" width="16.5703125" style="14" bestFit="1" customWidth="1"/>
    <col min="11998" max="11999" width="11.5703125" style="14" bestFit="1" customWidth="1"/>
    <col min="12000" max="12000" width="5.5703125" style="14" bestFit="1" customWidth="1"/>
    <col min="12001" max="12001" width="10.85546875" style="14" bestFit="1" customWidth="1"/>
    <col min="12002" max="12248" width="6.85546875" style="14"/>
    <col min="12249" max="12249" width="21.5703125" style="14" customWidth="1"/>
    <col min="12250" max="12250" width="18.42578125" style="14" bestFit="1" customWidth="1"/>
    <col min="12251" max="12251" width="17.42578125" style="14" bestFit="1" customWidth="1"/>
    <col min="12252" max="12252" width="14" style="14" bestFit="1" customWidth="1"/>
    <col min="12253" max="12253" width="16.5703125" style="14" bestFit="1" customWidth="1"/>
    <col min="12254" max="12255" width="11.5703125" style="14" bestFit="1" customWidth="1"/>
    <col min="12256" max="12256" width="5.5703125" style="14" bestFit="1" customWidth="1"/>
    <col min="12257" max="12257" width="10.85546875" style="14" bestFit="1" customWidth="1"/>
    <col min="12258" max="12504" width="6.85546875" style="14"/>
    <col min="12505" max="12505" width="21.5703125" style="14" customWidth="1"/>
    <col min="12506" max="12506" width="18.42578125" style="14" bestFit="1" customWidth="1"/>
    <col min="12507" max="12507" width="17.42578125" style="14" bestFit="1" customWidth="1"/>
    <col min="12508" max="12508" width="14" style="14" bestFit="1" customWidth="1"/>
    <col min="12509" max="12509" width="16.5703125" style="14" bestFit="1" customWidth="1"/>
    <col min="12510" max="12511" width="11.5703125" style="14" bestFit="1" customWidth="1"/>
    <col min="12512" max="12512" width="5.5703125" style="14" bestFit="1" customWidth="1"/>
    <col min="12513" max="12513" width="10.85546875" style="14" bestFit="1" customWidth="1"/>
    <col min="12514" max="12760" width="6.85546875" style="14"/>
    <col min="12761" max="12761" width="21.5703125" style="14" customWidth="1"/>
    <col min="12762" max="12762" width="18.42578125" style="14" bestFit="1" customWidth="1"/>
    <col min="12763" max="12763" width="17.42578125" style="14" bestFit="1" customWidth="1"/>
    <col min="12764" max="12764" width="14" style="14" bestFit="1" customWidth="1"/>
    <col min="12765" max="12765" width="16.5703125" style="14" bestFit="1" customWidth="1"/>
    <col min="12766" max="12767" width="11.5703125" style="14" bestFit="1" customWidth="1"/>
    <col min="12768" max="12768" width="5.5703125" style="14" bestFit="1" customWidth="1"/>
    <col min="12769" max="12769" width="10.85546875" style="14" bestFit="1" customWidth="1"/>
    <col min="12770" max="13016" width="6.85546875" style="14"/>
    <col min="13017" max="13017" width="21.5703125" style="14" customWidth="1"/>
    <col min="13018" max="13018" width="18.42578125" style="14" bestFit="1" customWidth="1"/>
    <col min="13019" max="13019" width="17.42578125" style="14" bestFit="1" customWidth="1"/>
    <col min="13020" max="13020" width="14" style="14" bestFit="1" customWidth="1"/>
    <col min="13021" max="13021" width="16.5703125" style="14" bestFit="1" customWidth="1"/>
    <col min="13022" max="13023" width="11.5703125" style="14" bestFit="1" customWidth="1"/>
    <col min="13024" max="13024" width="5.5703125" style="14" bestFit="1" customWidth="1"/>
    <col min="13025" max="13025" width="10.85546875" style="14" bestFit="1" customWidth="1"/>
    <col min="13026" max="13272" width="6.85546875" style="14"/>
    <col min="13273" max="13273" width="21.5703125" style="14" customWidth="1"/>
    <col min="13274" max="13274" width="18.42578125" style="14" bestFit="1" customWidth="1"/>
    <col min="13275" max="13275" width="17.42578125" style="14" bestFit="1" customWidth="1"/>
    <col min="13276" max="13276" width="14" style="14" bestFit="1" customWidth="1"/>
    <col min="13277" max="13277" width="16.5703125" style="14" bestFit="1" customWidth="1"/>
    <col min="13278" max="13279" width="11.5703125" style="14" bestFit="1" customWidth="1"/>
    <col min="13280" max="13280" width="5.5703125" style="14" bestFit="1" customWidth="1"/>
    <col min="13281" max="13281" width="10.85546875" style="14" bestFit="1" customWidth="1"/>
    <col min="13282" max="13528" width="6.85546875" style="14"/>
    <col min="13529" max="13529" width="21.5703125" style="14" customWidth="1"/>
    <col min="13530" max="13530" width="18.42578125" style="14" bestFit="1" customWidth="1"/>
    <col min="13531" max="13531" width="17.42578125" style="14" bestFit="1" customWidth="1"/>
    <col min="13532" max="13532" width="14" style="14" bestFit="1" customWidth="1"/>
    <col min="13533" max="13533" width="16.5703125" style="14" bestFit="1" customWidth="1"/>
    <col min="13534" max="13535" width="11.5703125" style="14" bestFit="1" customWidth="1"/>
    <col min="13536" max="13536" width="5.5703125" style="14" bestFit="1" customWidth="1"/>
    <col min="13537" max="13537" width="10.85546875" style="14" bestFit="1" customWidth="1"/>
    <col min="13538" max="13784" width="6.85546875" style="14"/>
    <col min="13785" max="13785" width="21.5703125" style="14" customWidth="1"/>
    <col min="13786" max="13786" width="18.42578125" style="14" bestFit="1" customWidth="1"/>
    <col min="13787" max="13787" width="17.42578125" style="14" bestFit="1" customWidth="1"/>
    <col min="13788" max="13788" width="14" style="14" bestFit="1" customWidth="1"/>
    <col min="13789" max="13789" width="16.5703125" style="14" bestFit="1" customWidth="1"/>
    <col min="13790" max="13791" width="11.5703125" style="14" bestFit="1" customWidth="1"/>
    <col min="13792" max="13792" width="5.5703125" style="14" bestFit="1" customWidth="1"/>
    <col min="13793" max="13793" width="10.85546875" style="14" bestFit="1" customWidth="1"/>
    <col min="13794" max="14040" width="6.85546875" style="14"/>
    <col min="14041" max="14041" width="21.5703125" style="14" customWidth="1"/>
    <col min="14042" max="14042" width="18.42578125" style="14" bestFit="1" customWidth="1"/>
    <col min="14043" max="14043" width="17.42578125" style="14" bestFit="1" customWidth="1"/>
    <col min="14044" max="14044" width="14" style="14" bestFit="1" customWidth="1"/>
    <col min="14045" max="14045" width="16.5703125" style="14" bestFit="1" customWidth="1"/>
    <col min="14046" max="14047" width="11.5703125" style="14" bestFit="1" customWidth="1"/>
    <col min="14048" max="14048" width="5.5703125" style="14" bestFit="1" customWidth="1"/>
    <col min="14049" max="14049" width="10.85546875" style="14" bestFit="1" customWidth="1"/>
    <col min="14050" max="14296" width="6.85546875" style="14"/>
    <col min="14297" max="14297" width="21.5703125" style="14" customWidth="1"/>
    <col min="14298" max="14298" width="18.42578125" style="14" bestFit="1" customWidth="1"/>
    <col min="14299" max="14299" width="17.42578125" style="14" bestFit="1" customWidth="1"/>
    <col min="14300" max="14300" width="14" style="14" bestFit="1" customWidth="1"/>
    <col min="14301" max="14301" width="16.5703125" style="14" bestFit="1" customWidth="1"/>
    <col min="14302" max="14303" width="11.5703125" style="14" bestFit="1" customWidth="1"/>
    <col min="14304" max="14304" width="5.5703125" style="14" bestFit="1" customWidth="1"/>
    <col min="14305" max="14305" width="10.85546875" style="14" bestFit="1" customWidth="1"/>
    <col min="14306" max="14552" width="6.85546875" style="14"/>
    <col min="14553" max="14553" width="21.5703125" style="14" customWidth="1"/>
    <col min="14554" max="14554" width="18.42578125" style="14" bestFit="1" customWidth="1"/>
    <col min="14555" max="14555" width="17.42578125" style="14" bestFit="1" customWidth="1"/>
    <col min="14556" max="14556" width="14" style="14" bestFit="1" customWidth="1"/>
    <col min="14557" max="14557" width="16.5703125" style="14" bestFit="1" customWidth="1"/>
    <col min="14558" max="14559" width="11.5703125" style="14" bestFit="1" customWidth="1"/>
    <col min="14560" max="14560" width="5.5703125" style="14" bestFit="1" customWidth="1"/>
    <col min="14561" max="14561" width="10.85546875" style="14" bestFit="1" customWidth="1"/>
    <col min="14562" max="14808" width="6.85546875" style="14"/>
    <col min="14809" max="14809" width="21.5703125" style="14" customWidth="1"/>
    <col min="14810" max="14810" width="18.42578125" style="14" bestFit="1" customWidth="1"/>
    <col min="14811" max="14811" width="17.42578125" style="14" bestFit="1" customWidth="1"/>
    <col min="14812" max="14812" width="14" style="14" bestFit="1" customWidth="1"/>
    <col min="14813" max="14813" width="16.5703125" style="14" bestFit="1" customWidth="1"/>
    <col min="14814" max="14815" width="11.5703125" style="14" bestFit="1" customWidth="1"/>
    <col min="14816" max="14816" width="5.5703125" style="14" bestFit="1" customWidth="1"/>
    <col min="14817" max="14817" width="10.85546875" style="14" bestFit="1" customWidth="1"/>
    <col min="14818" max="15064" width="6.85546875" style="14"/>
    <col min="15065" max="15065" width="21.5703125" style="14" customWidth="1"/>
    <col min="15066" max="15066" width="18.42578125" style="14" bestFit="1" customWidth="1"/>
    <col min="15067" max="15067" width="17.42578125" style="14" bestFit="1" customWidth="1"/>
    <col min="15068" max="15068" width="14" style="14" bestFit="1" customWidth="1"/>
    <col min="15069" max="15069" width="16.5703125" style="14" bestFit="1" customWidth="1"/>
    <col min="15070" max="15071" width="11.5703125" style="14" bestFit="1" customWidth="1"/>
    <col min="15072" max="15072" width="5.5703125" style="14" bestFit="1" customWidth="1"/>
    <col min="15073" max="15073" width="10.85546875" style="14" bestFit="1" customWidth="1"/>
    <col min="15074" max="15320" width="6.85546875" style="14"/>
    <col min="15321" max="15321" width="21.5703125" style="14" customWidth="1"/>
    <col min="15322" max="15322" width="18.42578125" style="14" bestFit="1" customWidth="1"/>
    <col min="15323" max="15323" width="17.42578125" style="14" bestFit="1" customWidth="1"/>
    <col min="15324" max="15324" width="14" style="14" bestFit="1" customWidth="1"/>
    <col min="15325" max="15325" width="16.5703125" style="14" bestFit="1" customWidth="1"/>
    <col min="15326" max="15327" width="11.5703125" style="14" bestFit="1" customWidth="1"/>
    <col min="15328" max="15328" width="5.5703125" style="14" bestFit="1" customWidth="1"/>
    <col min="15329" max="15329" width="10.85546875" style="14" bestFit="1" customWidth="1"/>
    <col min="15330" max="15576" width="6.85546875" style="14"/>
    <col min="15577" max="15577" width="21.5703125" style="14" customWidth="1"/>
    <col min="15578" max="15578" width="18.42578125" style="14" bestFit="1" customWidth="1"/>
    <col min="15579" max="15579" width="17.42578125" style="14" bestFit="1" customWidth="1"/>
    <col min="15580" max="15580" width="14" style="14" bestFit="1" customWidth="1"/>
    <col min="15581" max="15581" width="16.5703125" style="14" bestFit="1" customWidth="1"/>
    <col min="15582" max="15583" width="11.5703125" style="14" bestFit="1" customWidth="1"/>
    <col min="15584" max="15584" width="5.5703125" style="14" bestFit="1" customWidth="1"/>
    <col min="15585" max="15585" width="10.85546875" style="14" bestFit="1" customWidth="1"/>
    <col min="15586" max="15832" width="6.85546875" style="14"/>
    <col min="15833" max="15833" width="21.5703125" style="14" customWidth="1"/>
    <col min="15834" max="15834" width="18.42578125" style="14" bestFit="1" customWidth="1"/>
    <col min="15835" max="15835" width="17.42578125" style="14" bestFit="1" customWidth="1"/>
    <col min="15836" max="15836" width="14" style="14" bestFit="1" customWidth="1"/>
    <col min="15837" max="15837" width="16.5703125" style="14" bestFit="1" customWidth="1"/>
    <col min="15838" max="15839" width="11.5703125" style="14" bestFit="1" customWidth="1"/>
    <col min="15840" max="15840" width="5.5703125" style="14" bestFit="1" customWidth="1"/>
    <col min="15841" max="15841" width="10.85546875" style="14" bestFit="1" customWidth="1"/>
    <col min="15842" max="16088" width="6.85546875" style="14"/>
    <col min="16089" max="16089" width="21.5703125" style="14" customWidth="1"/>
    <col min="16090" max="16090" width="18.42578125" style="14" bestFit="1" customWidth="1"/>
    <col min="16091" max="16091" width="17.42578125" style="14" bestFit="1" customWidth="1"/>
    <col min="16092" max="16092" width="14" style="14" bestFit="1" customWidth="1"/>
    <col min="16093" max="16093" width="16.5703125" style="14" bestFit="1" customWidth="1"/>
    <col min="16094" max="16095" width="11.5703125" style="14" bestFit="1" customWidth="1"/>
    <col min="16096" max="16096" width="5.5703125" style="14" bestFit="1" customWidth="1"/>
    <col min="16097" max="16097" width="10.85546875" style="14" bestFit="1" customWidth="1"/>
    <col min="16098" max="16384" width="6.85546875" style="14"/>
  </cols>
  <sheetData>
    <row r="1" spans="1:12" s="32" customFormat="1" ht="30.75" thickTop="1" x14ac:dyDescent="0.25">
      <c r="A1" s="35" t="s">
        <v>13</v>
      </c>
      <c r="B1" s="36" t="s">
        <v>29</v>
      </c>
      <c r="C1" s="36" t="s">
        <v>30</v>
      </c>
      <c r="D1" s="36" t="s">
        <v>31</v>
      </c>
      <c r="E1" s="36" t="s">
        <v>32</v>
      </c>
      <c r="F1" s="36" t="s">
        <v>33</v>
      </c>
      <c r="G1" s="36" t="s">
        <v>34</v>
      </c>
      <c r="H1" s="36" t="s">
        <v>12</v>
      </c>
      <c r="I1" s="36" t="s">
        <v>35</v>
      </c>
      <c r="J1" s="37" t="s">
        <v>28</v>
      </c>
    </row>
    <row r="2" spans="1:12" x14ac:dyDescent="0.25">
      <c r="A2" s="76">
        <v>2020</v>
      </c>
      <c r="B2" s="38" t="s">
        <v>36</v>
      </c>
      <c r="C2" s="39"/>
      <c r="D2" s="142"/>
      <c r="E2" s="142"/>
      <c r="F2" s="39">
        <f>G2/H2</f>
        <v>48.476439790575917</v>
      </c>
      <c r="G2" s="40">
        <v>0.92589999999999995</v>
      </c>
      <c r="H2" s="40">
        <v>1.9099999999999999E-2</v>
      </c>
      <c r="I2" s="39"/>
      <c r="J2" s="90"/>
      <c r="K2" s="107"/>
      <c r="L2" s="107"/>
    </row>
    <row r="3" spans="1:12" x14ac:dyDescent="0.25">
      <c r="A3" s="76">
        <v>2020</v>
      </c>
      <c r="B3" s="38" t="s">
        <v>37</v>
      </c>
      <c r="C3" s="39"/>
      <c r="D3" s="142"/>
      <c r="E3" s="142"/>
      <c r="F3" s="39">
        <f t="shared" ref="F3:F61" si="0">G3/H3</f>
        <v>354.69333333333338</v>
      </c>
      <c r="G3" s="40">
        <v>2.6602000000000001</v>
      </c>
      <c r="H3" s="40">
        <v>7.4999999999999997E-3</v>
      </c>
      <c r="I3" s="39"/>
      <c r="J3" s="90"/>
      <c r="K3" s="107"/>
      <c r="L3" s="107"/>
    </row>
    <row r="4" spans="1:12" x14ac:dyDescent="0.25">
      <c r="A4" s="76">
        <v>2020</v>
      </c>
      <c r="B4" s="38" t="s">
        <v>38</v>
      </c>
      <c r="C4" s="39"/>
      <c r="D4" s="142"/>
      <c r="E4" s="142"/>
      <c r="F4" s="39">
        <f t="shared" si="0"/>
        <v>43.733333333333327</v>
      </c>
      <c r="G4" s="40">
        <v>4.1327999999999996</v>
      </c>
      <c r="H4" s="40">
        <v>9.4500000000000001E-2</v>
      </c>
      <c r="I4" s="39"/>
      <c r="J4" s="90"/>
      <c r="K4" s="107"/>
      <c r="L4" s="107"/>
    </row>
    <row r="5" spans="1:12" x14ac:dyDescent="0.25">
      <c r="A5" s="76">
        <v>2020</v>
      </c>
      <c r="B5" s="38" t="s">
        <v>39</v>
      </c>
      <c r="C5" s="39"/>
      <c r="D5" s="142"/>
      <c r="E5" s="142"/>
      <c r="F5" s="39">
        <f t="shared" si="0"/>
        <v>115.29268292682926</v>
      </c>
      <c r="G5" s="40">
        <v>0.94540000000000002</v>
      </c>
      <c r="H5" s="40">
        <v>8.2000000000000007E-3</v>
      </c>
      <c r="I5" s="39"/>
      <c r="J5" s="90"/>
      <c r="K5" s="107"/>
      <c r="L5" s="107"/>
    </row>
    <row r="6" spans="1:12" x14ac:dyDescent="0.25">
      <c r="A6" s="76">
        <v>2020</v>
      </c>
      <c r="B6" s="38" t="s">
        <v>18</v>
      </c>
      <c r="C6" s="39"/>
      <c r="D6" s="142"/>
      <c r="E6" s="142"/>
      <c r="F6" s="39">
        <f t="shared" si="0"/>
        <v>120.95652173913044</v>
      </c>
      <c r="G6" s="40">
        <v>0.2782</v>
      </c>
      <c r="H6" s="40">
        <v>2.3E-3</v>
      </c>
      <c r="I6" s="39"/>
      <c r="J6" s="90"/>
      <c r="K6" s="107"/>
      <c r="L6" s="107"/>
    </row>
    <row r="7" spans="1:12" x14ac:dyDescent="0.25">
      <c r="A7" s="76">
        <v>2020</v>
      </c>
      <c r="B7" s="38" t="s">
        <v>40</v>
      </c>
      <c r="C7" s="39"/>
      <c r="D7" s="142"/>
      <c r="E7" s="142"/>
      <c r="F7" s="39">
        <f t="shared" si="0"/>
        <v>166.40059347181008</v>
      </c>
      <c r="G7" s="40">
        <v>11.215400000000001</v>
      </c>
      <c r="H7" s="40">
        <v>6.7400000000000002E-2</v>
      </c>
      <c r="I7" s="39"/>
      <c r="J7" s="90"/>
      <c r="K7" s="107"/>
      <c r="L7" s="107"/>
    </row>
    <row r="8" spans="1:12" x14ac:dyDescent="0.25">
      <c r="A8" s="76">
        <v>2020</v>
      </c>
      <c r="B8" s="38" t="s">
        <v>41</v>
      </c>
      <c r="C8" s="39"/>
      <c r="D8" s="142"/>
      <c r="E8" s="142"/>
      <c r="F8" s="39">
        <f t="shared" si="0"/>
        <v>53.324550331334805</v>
      </c>
      <c r="G8" s="40">
        <v>33.7971</v>
      </c>
      <c r="H8" s="40">
        <v>0.63380000000000003</v>
      </c>
      <c r="I8" s="39"/>
      <c r="J8" s="90"/>
      <c r="K8" s="107"/>
      <c r="L8" s="107"/>
    </row>
    <row r="9" spans="1:12" x14ac:dyDescent="0.25">
      <c r="A9" s="76">
        <v>2020</v>
      </c>
      <c r="B9" s="38" t="s">
        <v>42</v>
      </c>
      <c r="C9" s="39"/>
      <c r="D9" s="142"/>
      <c r="E9" s="142"/>
      <c r="F9" s="39">
        <f t="shared" si="0"/>
        <v>60.010412649440809</v>
      </c>
      <c r="G9" s="40">
        <v>15.560700000000001</v>
      </c>
      <c r="H9" s="40">
        <v>0.25929999999999997</v>
      </c>
      <c r="I9" s="39"/>
      <c r="J9" s="90"/>
      <c r="K9" s="107"/>
      <c r="L9" s="107"/>
    </row>
    <row r="10" spans="1:12" x14ac:dyDescent="0.25">
      <c r="A10" s="76">
        <v>2020</v>
      </c>
      <c r="B10" s="38" t="s">
        <v>43</v>
      </c>
      <c r="C10" s="39"/>
      <c r="D10" s="142"/>
      <c r="E10" s="142"/>
      <c r="F10" s="39">
        <f t="shared" si="0"/>
        <v>48.5315670800451</v>
      </c>
      <c r="G10" s="40">
        <v>8.6095000000000006</v>
      </c>
      <c r="H10" s="40">
        <v>0.1774</v>
      </c>
      <c r="I10" s="39"/>
      <c r="J10" s="90"/>
      <c r="K10" s="107"/>
      <c r="L10" s="107"/>
    </row>
    <row r="11" spans="1:12" x14ac:dyDescent="0.25">
      <c r="A11" s="76">
        <v>2020</v>
      </c>
      <c r="B11" s="38" t="s">
        <v>44</v>
      </c>
      <c r="C11" s="39"/>
      <c r="D11" s="142"/>
      <c r="E11" s="142"/>
      <c r="F11" s="39">
        <f t="shared" si="0"/>
        <v>254.36559139784947</v>
      </c>
      <c r="G11" s="40">
        <v>30.752800000000001</v>
      </c>
      <c r="H11" s="40">
        <v>0.12089999999999999</v>
      </c>
      <c r="I11" s="39"/>
      <c r="J11" s="90"/>
      <c r="K11" s="107"/>
      <c r="L11" s="107"/>
    </row>
    <row r="12" spans="1:12" x14ac:dyDescent="0.25">
      <c r="A12" s="76">
        <v>2020</v>
      </c>
      <c r="B12" s="38" t="s">
        <v>45</v>
      </c>
      <c r="C12" s="39"/>
      <c r="D12" s="142"/>
      <c r="E12" s="142"/>
      <c r="F12" s="39">
        <f t="shared" si="0"/>
        <v>576.82563208369663</v>
      </c>
      <c r="G12" s="40">
        <v>66.161900000000003</v>
      </c>
      <c r="H12" s="40">
        <v>0.1147</v>
      </c>
      <c r="I12" s="39"/>
      <c r="J12" s="90"/>
      <c r="K12" s="107"/>
      <c r="L12" s="107"/>
    </row>
    <row r="13" spans="1:12" ht="15.75" thickBot="1" x14ac:dyDescent="0.3">
      <c r="A13" s="77">
        <v>2020</v>
      </c>
      <c r="B13" s="41" t="s">
        <v>46</v>
      </c>
      <c r="C13" s="42"/>
      <c r="D13" s="143"/>
      <c r="E13" s="143"/>
      <c r="F13" s="42">
        <f t="shared" si="0"/>
        <v>92.587657784011213</v>
      </c>
      <c r="G13" s="43">
        <v>6.6014999999999997</v>
      </c>
      <c r="H13" s="43">
        <v>7.1300000000000002E-2</v>
      </c>
      <c r="I13" s="78"/>
      <c r="J13" s="91"/>
      <c r="K13" s="107">
        <f>SUM(G2:G13)</f>
        <v>181.64139999999998</v>
      </c>
      <c r="L13" s="107">
        <f>SUM(H2:H13)</f>
        <v>1.5763999999999998</v>
      </c>
    </row>
    <row r="14" spans="1:12" ht="15.75" thickTop="1" x14ac:dyDescent="0.25">
      <c r="A14" s="76">
        <v>2021</v>
      </c>
      <c r="B14" s="38" t="s">
        <v>36</v>
      </c>
      <c r="C14" s="39"/>
      <c r="D14" s="142"/>
      <c r="E14" s="142"/>
      <c r="F14" s="39">
        <f t="shared" si="0"/>
        <v>190.52957655705072</v>
      </c>
      <c r="G14" s="40">
        <v>36.657699999999998</v>
      </c>
      <c r="H14" s="40">
        <v>0.19239899999999999</v>
      </c>
      <c r="I14" s="39"/>
      <c r="J14" s="90"/>
      <c r="K14" s="107"/>
      <c r="L14" s="107"/>
    </row>
    <row r="15" spans="1:12" x14ac:dyDescent="0.25">
      <c r="A15" s="76">
        <v>2021</v>
      </c>
      <c r="B15" s="38" t="s">
        <v>37</v>
      </c>
      <c r="C15" s="39"/>
      <c r="D15" s="142"/>
      <c r="E15" s="142"/>
      <c r="F15" s="39">
        <f t="shared" si="0"/>
        <v>192.96087779700943</v>
      </c>
      <c r="G15" s="40">
        <v>30.880880000000001</v>
      </c>
      <c r="H15" s="40">
        <v>0.16003700000000001</v>
      </c>
      <c r="I15" s="39"/>
      <c r="J15" s="90"/>
      <c r="K15" s="107"/>
      <c r="L15" s="107"/>
    </row>
    <row r="16" spans="1:12" x14ac:dyDescent="0.25">
      <c r="A16" s="76">
        <v>2021</v>
      </c>
      <c r="B16" s="38" t="s">
        <v>38</v>
      </c>
      <c r="C16" s="39"/>
      <c r="D16" s="142"/>
      <c r="E16" s="142"/>
      <c r="F16" s="39">
        <f t="shared" si="0"/>
        <v>573.71528049448398</v>
      </c>
      <c r="G16" s="40">
        <v>7.3326549999999999</v>
      </c>
      <c r="H16" s="40">
        <v>1.2781000000000001E-2</v>
      </c>
      <c r="I16" s="39"/>
      <c r="J16" s="90"/>
      <c r="K16" s="107"/>
      <c r="L16" s="107"/>
    </row>
    <row r="17" spans="1:12" x14ac:dyDescent="0.25">
      <c r="A17" s="76">
        <v>2021</v>
      </c>
      <c r="B17" s="38" t="s">
        <v>39</v>
      </c>
      <c r="C17" s="39"/>
      <c r="D17" s="142"/>
      <c r="E17" s="142"/>
      <c r="F17" s="39">
        <f t="shared" si="0"/>
        <v>309.45706153695164</v>
      </c>
      <c r="G17" s="40">
        <v>3.1530580000000001</v>
      </c>
      <c r="H17" s="40">
        <v>1.0189E-2</v>
      </c>
      <c r="I17" s="39"/>
      <c r="J17" s="90"/>
      <c r="K17" s="107"/>
      <c r="L17" s="107"/>
    </row>
    <row r="18" spans="1:12" x14ac:dyDescent="0.25">
      <c r="A18" s="76">
        <v>2021</v>
      </c>
      <c r="B18" s="38" t="s">
        <v>18</v>
      </c>
      <c r="C18" s="39"/>
      <c r="D18" s="142"/>
      <c r="E18" s="142"/>
      <c r="F18" s="39">
        <f t="shared" si="0"/>
        <v>91.946311340267997</v>
      </c>
      <c r="G18" s="40">
        <v>3.067237</v>
      </c>
      <c r="H18" s="40">
        <v>3.3359E-2</v>
      </c>
      <c r="I18" s="39"/>
      <c r="J18" s="90"/>
      <c r="K18" s="107"/>
      <c r="L18" s="107"/>
    </row>
    <row r="19" spans="1:12" x14ac:dyDescent="0.25">
      <c r="A19" s="76">
        <v>2021</v>
      </c>
      <c r="B19" s="38" t="s">
        <v>40</v>
      </c>
      <c r="C19" s="39"/>
      <c r="D19" s="142"/>
      <c r="E19" s="142"/>
      <c r="F19" s="39">
        <f t="shared" si="0"/>
        <v>137.67322165574168</v>
      </c>
      <c r="G19" s="40">
        <v>3.9695320000000001</v>
      </c>
      <c r="H19" s="40">
        <v>2.8833000000000001E-2</v>
      </c>
      <c r="I19" s="39"/>
      <c r="J19" s="90"/>
      <c r="K19" s="107"/>
      <c r="L19" s="107"/>
    </row>
    <row r="20" spans="1:12" x14ac:dyDescent="0.25">
      <c r="A20" s="76">
        <v>2021</v>
      </c>
      <c r="B20" s="38" t="s">
        <v>41</v>
      </c>
      <c r="C20" s="39"/>
      <c r="D20" s="142"/>
      <c r="E20" s="142"/>
      <c r="F20" s="39">
        <f t="shared" si="0"/>
        <v>97.55372938794514</v>
      </c>
      <c r="G20" s="40">
        <v>36.040640000000003</v>
      </c>
      <c r="H20" s="40">
        <v>0.36944399999999999</v>
      </c>
      <c r="I20" s="39"/>
      <c r="J20" s="90"/>
      <c r="K20" s="107"/>
      <c r="L20" s="107"/>
    </row>
    <row r="21" spans="1:12" x14ac:dyDescent="0.25">
      <c r="A21" s="76">
        <v>2021</v>
      </c>
      <c r="B21" s="38" t="s">
        <v>42</v>
      </c>
      <c r="C21" s="39"/>
      <c r="D21" s="142"/>
      <c r="E21" s="142"/>
      <c r="F21" s="39">
        <f t="shared" si="0"/>
        <v>155.68772816624542</v>
      </c>
      <c r="G21" s="40">
        <v>5.5440399999999999</v>
      </c>
      <c r="H21" s="40">
        <v>3.5610000000000003E-2</v>
      </c>
      <c r="I21" s="39"/>
      <c r="J21" s="90"/>
      <c r="K21" s="107"/>
      <c r="L21" s="107"/>
    </row>
    <row r="22" spans="1:12" x14ac:dyDescent="0.25">
      <c r="A22" s="76">
        <v>2021</v>
      </c>
      <c r="B22" s="38" t="s">
        <v>43</v>
      </c>
      <c r="C22" s="39"/>
      <c r="D22" s="142"/>
      <c r="E22" s="142"/>
      <c r="F22" s="39">
        <f t="shared" si="0"/>
        <v>225.44067689764586</v>
      </c>
      <c r="G22" s="40">
        <v>32.185940000000002</v>
      </c>
      <c r="H22" s="40">
        <v>0.14276900000000001</v>
      </c>
      <c r="I22" s="39"/>
      <c r="J22" s="90"/>
      <c r="K22" s="107"/>
      <c r="L22" s="107"/>
    </row>
    <row r="23" spans="1:12" x14ac:dyDescent="0.25">
      <c r="A23" s="76">
        <v>2021</v>
      </c>
      <c r="B23" s="38" t="s">
        <v>44</v>
      </c>
      <c r="C23" s="39"/>
      <c r="D23" s="142"/>
      <c r="E23" s="142"/>
      <c r="F23" s="39">
        <f t="shared" si="0"/>
        <v>206.54503894764505</v>
      </c>
      <c r="G23" s="40">
        <v>83.312420000000003</v>
      </c>
      <c r="H23" s="40">
        <v>0.403362</v>
      </c>
      <c r="I23" s="39"/>
      <c r="J23" s="90"/>
      <c r="K23" s="107"/>
      <c r="L23" s="107"/>
    </row>
    <row r="24" spans="1:12" x14ac:dyDescent="0.25">
      <c r="A24" s="76">
        <v>2021</v>
      </c>
      <c r="B24" s="38" t="s">
        <v>45</v>
      </c>
      <c r="C24" s="39"/>
      <c r="D24" s="142"/>
      <c r="E24" s="142"/>
      <c r="F24" s="39">
        <f t="shared" si="0"/>
        <v>21.806611319344707</v>
      </c>
      <c r="G24" s="40">
        <v>1.86754</v>
      </c>
      <c r="H24" s="40">
        <v>8.5640999999999995E-2</v>
      </c>
      <c r="I24" s="39"/>
      <c r="J24" s="90"/>
      <c r="K24" s="107"/>
      <c r="L24" s="107"/>
    </row>
    <row r="25" spans="1:12" ht="15.75" thickBot="1" x14ac:dyDescent="0.3">
      <c r="A25" s="422">
        <v>2021</v>
      </c>
      <c r="B25" s="423" t="s">
        <v>46</v>
      </c>
      <c r="C25" s="424"/>
      <c r="D25" s="425"/>
      <c r="E25" s="425"/>
      <c r="F25" s="424">
        <f t="shared" si="0"/>
        <v>290.723776478329</v>
      </c>
      <c r="G25" s="426">
        <v>211.6472</v>
      </c>
      <c r="H25" s="426">
        <v>0.72800100000000001</v>
      </c>
      <c r="I25" s="424"/>
      <c r="J25" s="427"/>
      <c r="K25" s="107">
        <f>SUM(G14:G25)</f>
        <v>455.65884199999999</v>
      </c>
      <c r="L25" s="107">
        <f>SUM(H14:H25)</f>
        <v>2.2024250000000003</v>
      </c>
    </row>
    <row r="26" spans="1:12" ht="15" customHeight="1" x14ac:dyDescent="0.25">
      <c r="A26" s="417">
        <v>2022</v>
      </c>
      <c r="B26" s="79" t="s">
        <v>36</v>
      </c>
      <c r="C26" s="418"/>
      <c r="D26" s="617"/>
      <c r="E26" s="617"/>
      <c r="F26" s="419">
        <f t="shared" si="0"/>
        <v>109.54851836957631</v>
      </c>
      <c r="G26" s="420">
        <v>36.503100000000003</v>
      </c>
      <c r="H26" s="420">
        <v>0.33321400000000001</v>
      </c>
      <c r="I26" s="418"/>
      <c r="J26" s="421"/>
      <c r="K26" s="107"/>
      <c r="L26" s="107"/>
    </row>
    <row r="27" spans="1:12" x14ac:dyDescent="0.25">
      <c r="A27" s="283">
        <v>2022</v>
      </c>
      <c r="B27" s="280" t="s">
        <v>37</v>
      </c>
      <c r="C27" s="281"/>
      <c r="D27" s="618"/>
      <c r="E27" s="618"/>
      <c r="F27" s="276">
        <f t="shared" si="0"/>
        <v>276.84583952451709</v>
      </c>
      <c r="G27" s="288">
        <v>0.74526899999999996</v>
      </c>
      <c r="H27" s="288">
        <v>2.6919999999999999E-3</v>
      </c>
      <c r="I27" s="281"/>
      <c r="J27" s="290"/>
      <c r="K27" s="107"/>
      <c r="L27" s="107"/>
    </row>
    <row r="28" spans="1:12" x14ac:dyDescent="0.25">
      <c r="A28" s="283">
        <v>2022</v>
      </c>
      <c r="B28" s="280" t="s">
        <v>38</v>
      </c>
      <c r="C28" s="281"/>
      <c r="D28" s="618"/>
      <c r="E28" s="618"/>
      <c r="F28" s="276">
        <f t="shared" si="0"/>
        <v>219.35452337583487</v>
      </c>
      <c r="G28" s="288">
        <v>3.6127690000000001</v>
      </c>
      <c r="H28" s="288">
        <v>1.6469999999999999E-2</v>
      </c>
      <c r="I28" s="281"/>
      <c r="J28" s="290"/>
      <c r="K28" s="107"/>
      <c r="L28" s="107"/>
    </row>
    <row r="29" spans="1:12" x14ac:dyDescent="0.25">
      <c r="A29" s="283">
        <v>2022</v>
      </c>
      <c r="B29" s="280" t="s">
        <v>39</v>
      </c>
      <c r="C29" s="281"/>
      <c r="D29" s="618"/>
      <c r="E29" s="618"/>
      <c r="F29" s="276">
        <f t="shared" si="0"/>
        <v>125.74714410122434</v>
      </c>
      <c r="G29" s="288">
        <v>14.728260000000001</v>
      </c>
      <c r="H29" s="288">
        <v>0.11712599999999999</v>
      </c>
      <c r="I29" s="281"/>
      <c r="J29" s="290"/>
      <c r="K29" s="107"/>
      <c r="L29" s="107"/>
    </row>
    <row r="30" spans="1:12" x14ac:dyDescent="0.25">
      <c r="A30" s="283">
        <v>2022</v>
      </c>
      <c r="B30" s="280" t="s">
        <v>18</v>
      </c>
      <c r="C30" s="281"/>
      <c r="D30" s="618"/>
      <c r="E30" s="618"/>
      <c r="F30" s="276">
        <f t="shared" si="0"/>
        <v>178.46877747764165</v>
      </c>
      <c r="G30" s="288">
        <v>22.529720000000001</v>
      </c>
      <c r="H30" s="288">
        <v>0.12623899999999999</v>
      </c>
      <c r="I30" s="281"/>
      <c r="J30" s="290"/>
      <c r="K30" s="107"/>
      <c r="L30" s="107"/>
    </row>
    <row r="31" spans="1:12" x14ac:dyDescent="0.25">
      <c r="A31" s="283">
        <v>2022</v>
      </c>
      <c r="B31" s="280" t="s">
        <v>40</v>
      </c>
      <c r="C31" s="281"/>
      <c r="D31" s="618"/>
      <c r="E31" s="618"/>
      <c r="F31" s="276">
        <f t="shared" si="0"/>
        <v>140.45783640199406</v>
      </c>
      <c r="G31" s="288">
        <v>49.334269999999997</v>
      </c>
      <c r="H31" s="288">
        <v>0.35123900000000002</v>
      </c>
      <c r="I31" s="281"/>
      <c r="J31" s="290"/>
      <c r="K31" s="107"/>
      <c r="L31" s="107"/>
    </row>
    <row r="32" spans="1:12" x14ac:dyDescent="0.25">
      <c r="A32" s="283">
        <v>2022</v>
      </c>
      <c r="B32" s="280" t="s">
        <v>41</v>
      </c>
      <c r="C32" s="281"/>
      <c r="D32" s="618"/>
      <c r="E32" s="618"/>
      <c r="F32" s="276">
        <f t="shared" si="0"/>
        <v>144.19051166420567</v>
      </c>
      <c r="G32" s="288">
        <v>32.517699999999998</v>
      </c>
      <c r="H32" s="288">
        <v>0.225519</v>
      </c>
      <c r="I32" s="281"/>
      <c r="J32" s="290"/>
      <c r="K32" s="107"/>
      <c r="L32" s="107"/>
    </row>
    <row r="33" spans="1:12" x14ac:dyDescent="0.25">
      <c r="A33" s="283">
        <v>2022</v>
      </c>
      <c r="B33" s="280" t="s">
        <v>42</v>
      </c>
      <c r="C33" s="281"/>
      <c r="D33" s="618"/>
      <c r="E33" s="618"/>
      <c r="F33" s="276">
        <f t="shared" si="0"/>
        <v>98.719496413222359</v>
      </c>
      <c r="G33" s="288">
        <v>30.894760000000002</v>
      </c>
      <c r="H33" s="288">
        <v>0.31295499999999998</v>
      </c>
      <c r="I33" s="281"/>
      <c r="J33" s="290"/>
      <c r="K33" s="107"/>
      <c r="L33" s="107"/>
    </row>
    <row r="34" spans="1:12" x14ac:dyDescent="0.25">
      <c r="A34" s="283">
        <v>2022</v>
      </c>
      <c r="B34" s="280" t="s">
        <v>43</v>
      </c>
      <c r="C34" s="281"/>
      <c r="D34" s="618"/>
      <c r="E34" s="618"/>
      <c r="F34" s="276">
        <f t="shared" si="0"/>
        <v>60.597285160971751</v>
      </c>
      <c r="G34" s="288">
        <v>11.780900000000001</v>
      </c>
      <c r="H34" s="288">
        <v>0.194413</v>
      </c>
      <c r="I34" s="281"/>
      <c r="J34" s="290"/>
      <c r="K34" s="107"/>
      <c r="L34" s="107"/>
    </row>
    <row r="35" spans="1:12" x14ac:dyDescent="0.25">
      <c r="A35" s="283">
        <v>2022</v>
      </c>
      <c r="B35" s="280" t="s">
        <v>44</v>
      </c>
      <c r="C35" s="281"/>
      <c r="D35" s="618"/>
      <c r="E35" s="618"/>
      <c r="F35" s="276">
        <f t="shared" si="0"/>
        <v>75.381132572431952</v>
      </c>
      <c r="G35" s="288">
        <v>8.5859109999999994</v>
      </c>
      <c r="H35" s="288">
        <v>0.1139</v>
      </c>
      <c r="I35" s="281"/>
      <c r="J35" s="290"/>
      <c r="K35" s="107"/>
      <c r="L35" s="107"/>
    </row>
    <row r="36" spans="1:12" x14ac:dyDescent="0.25">
      <c r="A36" s="283">
        <v>2022</v>
      </c>
      <c r="B36" s="280" t="s">
        <v>45</v>
      </c>
      <c r="C36" s="281"/>
      <c r="D36" s="618"/>
      <c r="E36" s="618"/>
      <c r="F36" s="276">
        <f t="shared" si="0"/>
        <v>99.99573823470007</v>
      </c>
      <c r="G36" s="288">
        <v>4.9507890000000003</v>
      </c>
      <c r="H36" s="288">
        <v>4.9509999999999998E-2</v>
      </c>
      <c r="I36" s="281"/>
      <c r="J36" s="290"/>
      <c r="K36" s="107"/>
      <c r="L36" s="107"/>
    </row>
    <row r="37" spans="1:12" ht="15.75" thickBot="1" x14ac:dyDescent="0.3">
      <c r="A37" s="284">
        <v>2022</v>
      </c>
      <c r="B37" s="285" t="s">
        <v>46</v>
      </c>
      <c r="C37" s="286"/>
      <c r="D37" s="619"/>
      <c r="E37" s="619"/>
      <c r="F37" s="276">
        <f t="shared" si="0"/>
        <v>349.32228915662654</v>
      </c>
      <c r="G37" s="289">
        <v>162.36500000000001</v>
      </c>
      <c r="H37" s="289">
        <v>0.46479999999999999</v>
      </c>
      <c r="I37" s="286"/>
      <c r="J37" s="291"/>
      <c r="K37" s="107">
        <f>SUM(G26:G37)</f>
        <v>378.54844800000001</v>
      </c>
      <c r="L37" s="107">
        <f>SUM(H26:H37)</f>
        <v>2.3080770000000004</v>
      </c>
    </row>
    <row r="38" spans="1:12" x14ac:dyDescent="0.25">
      <c r="A38" s="277">
        <v>2023</v>
      </c>
      <c r="B38" s="278" t="s">
        <v>36</v>
      </c>
      <c r="C38" s="282"/>
      <c r="D38" s="620"/>
      <c r="E38" s="620"/>
      <c r="F38" s="292">
        <f t="shared" si="0"/>
        <v>147.21015873015872</v>
      </c>
      <c r="G38" s="287">
        <v>115.928</v>
      </c>
      <c r="H38" s="287">
        <v>0.78749999999999998</v>
      </c>
      <c r="I38" s="282"/>
      <c r="J38" s="279"/>
      <c r="K38" s="107"/>
      <c r="L38" s="107"/>
    </row>
    <row r="39" spans="1:12" x14ac:dyDescent="0.25">
      <c r="A39" s="283">
        <v>2023</v>
      </c>
      <c r="B39" s="280" t="s">
        <v>37</v>
      </c>
      <c r="C39" s="281"/>
      <c r="D39" s="618"/>
      <c r="E39" s="618"/>
      <c r="F39" s="293">
        <f t="shared" si="0"/>
        <v>335.42682926829269</v>
      </c>
      <c r="G39" s="288">
        <v>5.5010000000000003</v>
      </c>
      <c r="H39" s="288">
        <v>1.6400000000000001E-2</v>
      </c>
      <c r="I39" s="281"/>
      <c r="J39" s="290"/>
      <c r="K39" s="107"/>
      <c r="L39" s="107"/>
    </row>
    <row r="40" spans="1:12" x14ac:dyDescent="0.25">
      <c r="A40" s="283">
        <v>2023</v>
      </c>
      <c r="B40" s="280" t="s">
        <v>38</v>
      </c>
      <c r="C40" s="281"/>
      <c r="D40" s="618"/>
      <c r="E40" s="618"/>
      <c r="F40" s="293">
        <f t="shared" si="0"/>
        <v>154.05907172995782</v>
      </c>
      <c r="G40" s="288">
        <v>18.256</v>
      </c>
      <c r="H40" s="288">
        <v>0.11849999999999999</v>
      </c>
      <c r="I40" s="281"/>
      <c r="J40" s="290"/>
      <c r="K40" s="107"/>
      <c r="L40" s="107"/>
    </row>
    <row r="41" spans="1:12" x14ac:dyDescent="0.25">
      <c r="A41" s="283">
        <v>2023</v>
      </c>
      <c r="B41" s="280" t="s">
        <v>39</v>
      </c>
      <c r="C41" s="281"/>
      <c r="D41" s="618"/>
      <c r="E41" s="618"/>
      <c r="F41" s="293">
        <f t="shared" si="0"/>
        <v>99.409356725146196</v>
      </c>
      <c r="G41" s="288">
        <v>3.3997999999999999</v>
      </c>
      <c r="H41" s="288">
        <v>3.4200000000000001E-2</v>
      </c>
      <c r="I41" s="281"/>
      <c r="J41" s="290"/>
      <c r="K41" s="107"/>
      <c r="L41" s="107"/>
    </row>
    <row r="42" spans="1:12" x14ac:dyDescent="0.25">
      <c r="A42" s="283">
        <v>2023</v>
      </c>
      <c r="B42" s="280" t="s">
        <v>18</v>
      </c>
      <c r="C42" s="281"/>
      <c r="D42" s="618"/>
      <c r="E42" s="618"/>
      <c r="F42" s="293">
        <f t="shared" si="0"/>
        <v>185.64916467780429</v>
      </c>
      <c r="G42" s="288">
        <v>15.557399999999999</v>
      </c>
      <c r="H42" s="288">
        <v>8.3799999999999999E-2</v>
      </c>
      <c r="I42" s="281"/>
      <c r="J42" s="290"/>
      <c r="K42" s="107"/>
      <c r="L42" s="107"/>
    </row>
    <row r="43" spans="1:12" x14ac:dyDescent="0.25">
      <c r="A43" s="283">
        <v>2023</v>
      </c>
      <c r="B43" s="280" t="s">
        <v>40</v>
      </c>
      <c r="C43" s="281"/>
      <c r="D43" s="618"/>
      <c r="E43" s="618"/>
      <c r="F43" s="293">
        <f t="shared" si="0"/>
        <v>66.139630390143736</v>
      </c>
      <c r="G43" s="288">
        <v>3.2210000000000001</v>
      </c>
      <c r="H43" s="288">
        <v>4.87E-2</v>
      </c>
      <c r="I43" s="281"/>
      <c r="J43" s="290"/>
      <c r="K43" s="107"/>
      <c r="L43" s="107"/>
    </row>
    <row r="44" spans="1:12" x14ac:dyDescent="0.25">
      <c r="A44" s="283">
        <v>2023</v>
      </c>
      <c r="B44" s="280" t="s">
        <v>41</v>
      </c>
      <c r="C44" s="281"/>
      <c r="D44" s="618"/>
      <c r="E44" s="618"/>
      <c r="F44" s="293">
        <f t="shared" si="0"/>
        <v>116.81726907630522</v>
      </c>
      <c r="G44" s="288">
        <v>11.635</v>
      </c>
      <c r="H44" s="288">
        <v>9.9599999999999994E-2</v>
      </c>
      <c r="I44" s="281"/>
      <c r="J44" s="290"/>
      <c r="K44" s="107"/>
      <c r="L44" s="107"/>
    </row>
    <row r="45" spans="1:12" x14ac:dyDescent="0.25">
      <c r="A45" s="283">
        <v>2023</v>
      </c>
      <c r="B45" s="280" t="s">
        <v>42</v>
      </c>
      <c r="C45" s="281"/>
      <c r="D45" s="618"/>
      <c r="E45" s="618"/>
      <c r="F45" s="293">
        <f t="shared" si="0"/>
        <v>184.88235294117646</v>
      </c>
      <c r="G45" s="288">
        <v>2.2000999999999999</v>
      </c>
      <c r="H45" s="288">
        <v>1.1900000000000001E-2</v>
      </c>
      <c r="I45" s="281"/>
      <c r="J45" s="290"/>
      <c r="K45" s="107"/>
      <c r="L45" s="107"/>
    </row>
    <row r="46" spans="1:12" x14ac:dyDescent="0.25">
      <c r="A46" s="283">
        <v>2023</v>
      </c>
      <c r="B46" s="280" t="s">
        <v>43</v>
      </c>
      <c r="C46" s="281"/>
      <c r="D46" s="618"/>
      <c r="E46" s="618"/>
      <c r="F46" s="293">
        <f t="shared" si="0"/>
        <v>90.078125</v>
      </c>
      <c r="G46" s="288">
        <v>9.2240000000000002</v>
      </c>
      <c r="H46" s="288">
        <v>0.1024</v>
      </c>
      <c r="I46" s="281"/>
      <c r="J46" s="290"/>
      <c r="K46" s="107"/>
      <c r="L46" s="107"/>
    </row>
    <row r="47" spans="1:12" x14ac:dyDescent="0.25">
      <c r="A47" s="283">
        <v>2023</v>
      </c>
      <c r="B47" s="280" t="s">
        <v>44</v>
      </c>
      <c r="C47" s="281"/>
      <c r="D47" s="618"/>
      <c r="E47" s="618"/>
      <c r="F47" s="293">
        <f t="shared" si="0"/>
        <v>117.08997955010224</v>
      </c>
      <c r="G47" s="288">
        <v>5.7256999999999998</v>
      </c>
      <c r="H47" s="288">
        <v>4.8899999999999999E-2</v>
      </c>
      <c r="I47" s="281"/>
      <c r="J47" s="290"/>
      <c r="K47" s="107"/>
      <c r="L47" s="107"/>
    </row>
    <row r="48" spans="1:12" x14ac:dyDescent="0.25">
      <c r="A48" s="283">
        <v>2023</v>
      </c>
      <c r="B48" s="280" t="s">
        <v>45</v>
      </c>
      <c r="C48" s="281"/>
      <c r="D48" s="618"/>
      <c r="E48" s="618"/>
      <c r="F48" s="293">
        <f t="shared" si="0"/>
        <v>307.42596810933941</v>
      </c>
      <c r="G48" s="288">
        <v>26.992000000000001</v>
      </c>
      <c r="H48" s="288">
        <v>8.7800000000000003E-2</v>
      </c>
      <c r="I48" s="281"/>
      <c r="J48" s="290"/>
      <c r="K48" s="107"/>
      <c r="L48" s="107"/>
    </row>
    <row r="49" spans="1:34" ht="15.75" thickBot="1" x14ac:dyDescent="0.3">
      <c r="A49" s="284">
        <v>2023</v>
      </c>
      <c r="B49" s="285" t="s">
        <v>46</v>
      </c>
      <c r="C49" s="286"/>
      <c r="D49" s="619"/>
      <c r="E49" s="619"/>
      <c r="F49" s="294">
        <f t="shared" si="0"/>
        <v>142.74074074074073</v>
      </c>
      <c r="G49" s="289">
        <v>1.927</v>
      </c>
      <c r="H49" s="289">
        <v>1.35E-2</v>
      </c>
      <c r="I49" s="286"/>
      <c r="J49" s="291"/>
      <c r="K49" s="107">
        <f>SUM(G38:G49)</f>
        <v>219.56699999999995</v>
      </c>
      <c r="L49" s="107">
        <f>SUM(H38:H49)</f>
        <v>1.4532</v>
      </c>
    </row>
    <row r="50" spans="1:34" x14ac:dyDescent="0.25">
      <c r="A50" s="277">
        <v>2024</v>
      </c>
      <c r="B50" s="278" t="s">
        <v>36</v>
      </c>
      <c r="C50" s="282"/>
      <c r="D50" s="620"/>
      <c r="E50" s="620"/>
      <c r="F50" s="292">
        <f t="shared" si="0"/>
        <v>54.18793706293706</v>
      </c>
      <c r="G50" s="287">
        <v>6.1990999999999996</v>
      </c>
      <c r="H50" s="287">
        <v>0.1144</v>
      </c>
      <c r="I50" s="282"/>
      <c r="J50" s="279"/>
      <c r="K50" s="107"/>
      <c r="L50" s="107"/>
    </row>
    <row r="51" spans="1:34" x14ac:dyDescent="0.25">
      <c r="A51" s="283">
        <v>2024</v>
      </c>
      <c r="B51" s="280" t="s">
        <v>37</v>
      </c>
      <c r="C51" s="281"/>
      <c r="D51" s="618"/>
      <c r="E51" s="618"/>
      <c r="F51" s="293">
        <f t="shared" si="0"/>
        <v>56.986234021632249</v>
      </c>
      <c r="G51" s="288">
        <v>11.590999999999999</v>
      </c>
      <c r="H51" s="288">
        <v>0.2034</v>
      </c>
      <c r="I51" s="281"/>
      <c r="J51" s="290"/>
      <c r="K51" s="107"/>
      <c r="L51" s="107"/>
    </row>
    <row r="52" spans="1:34" x14ac:dyDescent="0.25">
      <c r="A52" s="283">
        <v>2024</v>
      </c>
      <c r="B52" s="280" t="s">
        <v>38</v>
      </c>
      <c r="C52" s="281"/>
      <c r="D52" s="618"/>
      <c r="E52" s="618"/>
      <c r="F52" s="293">
        <f t="shared" si="0"/>
        <v>229.5266343682259</v>
      </c>
      <c r="G52" s="288">
        <v>96.884339999999995</v>
      </c>
      <c r="H52" s="288">
        <v>0.42210500000000001</v>
      </c>
      <c r="I52" s="281"/>
      <c r="J52" s="290"/>
      <c r="K52" s="107"/>
      <c r="L52" s="107"/>
    </row>
    <row r="53" spans="1:34" x14ac:dyDescent="0.25">
      <c r="A53" s="283">
        <v>2024</v>
      </c>
      <c r="B53" s="280" t="s">
        <v>39</v>
      </c>
      <c r="C53" s="281"/>
      <c r="D53" s="618"/>
      <c r="E53" s="618"/>
      <c r="F53" s="293">
        <f t="shared" si="0"/>
        <v>135.40832871539109</v>
      </c>
      <c r="G53" s="288">
        <v>13.195</v>
      </c>
      <c r="H53" s="288">
        <v>9.7446000000000005E-2</v>
      </c>
      <c r="I53" s="281"/>
      <c r="J53" s="290"/>
      <c r="K53" s="107"/>
      <c r="L53" s="107"/>
    </row>
    <row r="54" spans="1:34" x14ac:dyDescent="0.25">
      <c r="A54" s="283">
        <v>2024</v>
      </c>
      <c r="B54" s="280" t="s">
        <v>18</v>
      </c>
      <c r="C54" s="281"/>
      <c r="D54" s="618"/>
      <c r="E54" s="618"/>
      <c r="F54" s="293">
        <f t="shared" si="0"/>
        <v>217.12857886517438</v>
      </c>
      <c r="G54" s="288">
        <v>1.251312</v>
      </c>
      <c r="H54" s="288">
        <v>5.7629999999999999E-3</v>
      </c>
      <c r="I54" s="281"/>
      <c r="J54" s="290"/>
      <c r="K54" s="107"/>
      <c r="L54" s="107"/>
    </row>
    <row r="55" spans="1:34" x14ac:dyDescent="0.25">
      <c r="A55" s="283">
        <v>2024</v>
      </c>
      <c r="B55" s="280" t="s">
        <v>40</v>
      </c>
      <c r="C55" s="281"/>
      <c r="D55" s="618"/>
      <c r="E55" s="618"/>
      <c r="F55" s="293">
        <f t="shared" si="0"/>
        <v>101.74410295740661</v>
      </c>
      <c r="G55" s="288">
        <v>5.4391379999999998</v>
      </c>
      <c r="H55" s="288">
        <v>5.3459E-2</v>
      </c>
      <c r="I55" s="281"/>
      <c r="J55" s="290"/>
      <c r="K55" s="107"/>
      <c r="L55" s="107"/>
    </row>
    <row r="56" spans="1:34" x14ac:dyDescent="0.25">
      <c r="A56" s="283">
        <v>2024</v>
      </c>
      <c r="B56" s="280" t="s">
        <v>41</v>
      </c>
      <c r="C56" s="281"/>
      <c r="D56" s="618"/>
      <c r="E56" s="618"/>
      <c r="F56" s="293">
        <f t="shared" si="0"/>
        <v>163.37046130282008</v>
      </c>
      <c r="G56" s="288">
        <v>14.505990000000001</v>
      </c>
      <c r="H56" s="288">
        <v>8.8791999999999996E-2</v>
      </c>
      <c r="I56" s="281"/>
      <c r="J56" s="290"/>
      <c r="K56" s="107"/>
      <c r="L56" s="107"/>
    </row>
    <row r="57" spans="1:34" x14ac:dyDescent="0.25">
      <c r="A57" s="283">
        <v>2024</v>
      </c>
      <c r="B57" s="280" t="s">
        <v>42</v>
      </c>
      <c r="C57" s="281"/>
      <c r="D57" s="618"/>
      <c r="E57" s="618"/>
      <c r="F57" s="293">
        <f t="shared" si="0"/>
        <v>179.76383931212652</v>
      </c>
      <c r="G57" s="288">
        <v>9.1152850000000001</v>
      </c>
      <c r="H57" s="288">
        <v>5.0707000000000002E-2</v>
      </c>
      <c r="I57" s="281"/>
      <c r="J57" s="290"/>
      <c r="K57" s="107"/>
      <c r="L57" s="107"/>
    </row>
    <row r="58" spans="1:34" x14ac:dyDescent="0.25">
      <c r="A58" s="283">
        <v>2024</v>
      </c>
      <c r="B58" s="280" t="s">
        <v>43</v>
      </c>
      <c r="C58" s="281"/>
      <c r="D58" s="618"/>
      <c r="E58" s="618"/>
      <c r="F58" s="293">
        <f t="shared" si="0"/>
        <v>109.97302673456399</v>
      </c>
      <c r="G58" s="288">
        <v>13.82141</v>
      </c>
      <c r="H58" s="288">
        <v>0.12567999999999999</v>
      </c>
      <c r="I58" s="281"/>
      <c r="J58" s="290"/>
      <c r="K58" s="107"/>
      <c r="L58" s="107"/>
    </row>
    <row r="59" spans="1:34" x14ac:dyDescent="0.25">
      <c r="A59" s="283">
        <v>2024</v>
      </c>
      <c r="B59" s="280" t="s">
        <v>44</v>
      </c>
      <c r="C59" s="281"/>
      <c r="D59" s="618"/>
      <c r="E59" s="618"/>
      <c r="F59" s="293">
        <f t="shared" si="0"/>
        <v>48.641969016162562</v>
      </c>
      <c r="G59" s="288">
        <v>3.6265019999999999</v>
      </c>
      <c r="H59" s="288">
        <v>7.4554999999999996E-2</v>
      </c>
      <c r="I59" s="281"/>
      <c r="J59" s="290"/>
      <c r="K59" s="107"/>
      <c r="L59" s="107"/>
    </row>
    <row r="60" spans="1:34" x14ac:dyDescent="0.25">
      <c r="A60" s="283">
        <v>2024</v>
      </c>
      <c r="B60" s="280" t="s">
        <v>45</v>
      </c>
      <c r="C60" s="281"/>
      <c r="D60" s="618"/>
      <c r="E60" s="618"/>
      <c r="F60" s="293">
        <f t="shared" si="0"/>
        <v>135.38529017714734</v>
      </c>
      <c r="G60" s="288">
        <v>25.46489</v>
      </c>
      <c r="H60" s="288">
        <v>0.18809200000000001</v>
      </c>
      <c r="I60" s="281"/>
      <c r="J60" s="290"/>
      <c r="K60" s="107"/>
      <c r="L60" s="107"/>
    </row>
    <row r="61" spans="1:34" ht="15.75" thickBot="1" x14ac:dyDescent="0.3">
      <c r="A61" s="284">
        <v>2024</v>
      </c>
      <c r="B61" s="285" t="s">
        <v>46</v>
      </c>
      <c r="C61" s="286"/>
      <c r="D61" s="619"/>
      <c r="E61" s="619"/>
      <c r="F61" s="294">
        <f t="shared" si="0"/>
        <v>159.18366595478309</v>
      </c>
      <c r="G61" s="289">
        <v>6.4846649999999997</v>
      </c>
      <c r="H61" s="289">
        <v>4.0737000000000002E-2</v>
      </c>
      <c r="I61" s="286"/>
      <c r="J61" s="291"/>
      <c r="K61" s="107">
        <f>SUM(G50:G61)</f>
        <v>207.57863199999997</v>
      </c>
      <c r="L61" s="107">
        <f>SUM(H50:H61)</f>
        <v>1.465136</v>
      </c>
      <c r="M61" s="14">
        <f>(SUM(K49,K37,K25,K13,K61)/5)</f>
        <v>288.59886440000002</v>
      </c>
      <c r="N61" s="14">
        <f>(SUM(L49,L37,L25,L13,L61)/5)</f>
        <v>1.8010476</v>
      </c>
    </row>
    <row r="62" spans="1:34" x14ac:dyDescent="0.25">
      <c r="A62" s="241"/>
      <c r="B62" s="17"/>
      <c r="F62" s="381"/>
      <c r="G62" s="244"/>
      <c r="H62" s="244"/>
      <c r="J62" s="244"/>
      <c r="K62" s="107"/>
      <c r="L62" s="107"/>
    </row>
    <row r="63" spans="1:34" x14ac:dyDescent="0.25">
      <c r="A63" s="241"/>
      <c r="B63" s="17"/>
      <c r="F63" s="381"/>
      <c r="G63" s="244"/>
      <c r="H63" s="244"/>
      <c r="J63" s="244"/>
      <c r="K63" s="107"/>
      <c r="L63" s="107"/>
      <c r="R63" s="819"/>
      <c r="S63" s="819"/>
      <c r="T63" s="819"/>
      <c r="U63" s="819"/>
      <c r="V63" s="819"/>
      <c r="W63" s="819"/>
      <c r="X63" s="819"/>
      <c r="Y63" s="819"/>
      <c r="Z63" s="819"/>
      <c r="AA63" s="819"/>
      <c r="AB63" s="819"/>
      <c r="AC63" s="819"/>
      <c r="AD63" s="819"/>
      <c r="AE63" s="819"/>
      <c r="AF63" s="819"/>
      <c r="AG63" s="819"/>
      <c r="AH63" s="819"/>
    </row>
    <row r="64" spans="1:34" x14ac:dyDescent="0.25">
      <c r="A64" s="241"/>
      <c r="B64" s="17"/>
      <c r="F64" s="381"/>
      <c r="G64" s="244"/>
      <c r="H64" s="244"/>
      <c r="J64" s="244"/>
      <c r="K64" s="107"/>
      <c r="L64" s="107"/>
      <c r="R64" s="839"/>
      <c r="S64" s="839"/>
      <c r="T64" s="839"/>
      <c r="U64" s="839"/>
      <c r="V64" s="839"/>
      <c r="W64" s="839"/>
      <c r="X64" s="839"/>
      <c r="Y64" s="839"/>
      <c r="Z64" s="839"/>
      <c r="AA64" s="839"/>
      <c r="AB64" s="819"/>
      <c r="AC64" s="819"/>
      <c r="AD64" s="819"/>
      <c r="AE64" s="819"/>
      <c r="AF64" s="819"/>
      <c r="AG64" s="819"/>
      <c r="AH64" s="819"/>
    </row>
    <row r="65" spans="1:34" x14ac:dyDescent="0.25">
      <c r="A65" s="241"/>
      <c r="B65" s="17"/>
      <c r="F65" s="381"/>
      <c r="G65" s="244"/>
      <c r="H65" s="244"/>
      <c r="J65" s="244"/>
      <c r="K65" s="107"/>
      <c r="L65" s="107"/>
      <c r="R65" s="820"/>
      <c r="S65" s="820"/>
      <c r="T65" s="820"/>
      <c r="U65" s="820"/>
      <c r="V65" s="820"/>
      <c r="W65" s="820"/>
      <c r="X65" s="820"/>
      <c r="Y65" s="820"/>
      <c r="Z65" s="820"/>
      <c r="AA65" s="820"/>
      <c r="AB65" s="819"/>
      <c r="AC65" s="819"/>
      <c r="AD65" s="819"/>
      <c r="AE65" s="819"/>
      <c r="AF65" s="819"/>
      <c r="AG65" s="819"/>
      <c r="AH65" s="819"/>
    </row>
    <row r="66" spans="1:34" x14ac:dyDescent="0.25">
      <c r="A66" s="241"/>
      <c r="B66" s="17"/>
      <c r="C66" s="18"/>
      <c r="D66" s="242"/>
      <c r="E66" s="242"/>
      <c r="F66" s="18"/>
      <c r="G66" s="243"/>
      <c r="H66" s="243"/>
      <c r="I66" s="18"/>
      <c r="J66" s="244"/>
      <c r="K66" s="107"/>
      <c r="L66" s="107"/>
      <c r="R66" s="821"/>
      <c r="S66" s="821"/>
      <c r="T66" s="821"/>
      <c r="U66" s="821"/>
      <c r="V66" s="821"/>
      <c r="W66" s="821"/>
      <c r="X66" s="821"/>
      <c r="Y66" s="821"/>
      <c r="Z66" s="821"/>
      <c r="AA66" s="821"/>
      <c r="AB66" s="819"/>
      <c r="AC66" s="819"/>
      <c r="AD66" s="819"/>
      <c r="AE66" s="819"/>
      <c r="AF66" s="819"/>
      <c r="AG66" s="819"/>
      <c r="AH66" s="819"/>
    </row>
    <row r="67" spans="1:34" ht="15.75" thickBot="1" x14ac:dyDescent="0.3">
      <c r="A67" s="14" t="s">
        <v>76</v>
      </c>
      <c r="B67" s="14" t="s">
        <v>47</v>
      </c>
      <c r="C67" s="18">
        <f t="shared" ref="C67:H67" si="1">SUM(C2:C61)</f>
        <v>0</v>
      </c>
      <c r="D67" s="18">
        <f t="shared" si="1"/>
        <v>0</v>
      </c>
      <c r="E67" s="18">
        <f t="shared" si="1"/>
        <v>0</v>
      </c>
      <c r="F67" s="18">
        <f t="shared" si="1"/>
        <v>9846.0960143805351</v>
      </c>
      <c r="G67" s="18">
        <f t="shared" si="1"/>
        <v>1442.9943219999998</v>
      </c>
      <c r="H67" s="18">
        <f t="shared" si="1"/>
        <v>9.005237999999995</v>
      </c>
      <c r="R67" s="821"/>
      <c r="S67" s="821"/>
      <c r="T67" s="821"/>
      <c r="U67" s="821"/>
      <c r="V67" s="821"/>
      <c r="W67" s="821"/>
      <c r="X67" s="821"/>
      <c r="Y67" s="821"/>
      <c r="Z67" s="821"/>
      <c r="AA67" s="821"/>
      <c r="AB67" s="819"/>
      <c r="AC67" s="819"/>
      <c r="AD67" s="819"/>
      <c r="AE67" s="819"/>
      <c r="AF67" s="819"/>
      <c r="AG67" s="819"/>
      <c r="AH67" s="819"/>
    </row>
    <row r="68" spans="1:34" ht="20.25" thickTop="1" thickBot="1" x14ac:dyDescent="0.3">
      <c r="G68" s="28">
        <f>G67/5</f>
        <v>288.59886439999997</v>
      </c>
      <c r="H68" s="29">
        <f>H67/5</f>
        <v>1.8010475999999991</v>
      </c>
      <c r="J68" s="30" t="s">
        <v>77</v>
      </c>
      <c r="R68" s="821"/>
      <c r="S68" s="821"/>
      <c r="T68" s="821"/>
      <c r="U68" s="821"/>
      <c r="V68" s="821"/>
      <c r="W68" s="821"/>
      <c r="X68" s="821"/>
      <c r="Y68" s="821"/>
      <c r="Z68" s="821"/>
      <c r="AA68" s="821"/>
      <c r="AB68" s="819"/>
      <c r="AC68" s="819"/>
      <c r="AD68" s="819"/>
      <c r="AE68" s="819"/>
      <c r="AF68" s="819"/>
      <c r="AG68" s="819"/>
      <c r="AH68" s="819"/>
    </row>
    <row r="69" spans="1:34" ht="15.75" thickTop="1" x14ac:dyDescent="0.25">
      <c r="R69" s="821"/>
      <c r="S69" s="821"/>
      <c r="T69" s="821"/>
      <c r="U69" s="821"/>
      <c r="V69" s="821"/>
      <c r="W69" s="821"/>
      <c r="X69" s="821"/>
      <c r="Y69" s="821"/>
      <c r="Z69" s="821"/>
      <c r="AA69" s="821"/>
      <c r="AB69" s="819"/>
      <c r="AC69" s="819"/>
      <c r="AD69" s="819"/>
      <c r="AE69" s="819"/>
      <c r="AF69" s="819"/>
      <c r="AG69" s="819"/>
      <c r="AH69" s="819"/>
    </row>
    <row r="70" spans="1:34" ht="15.75" x14ac:dyDescent="0.25">
      <c r="C70" s="23"/>
      <c r="H70" s="34" t="e">
        <f>D67/C67</f>
        <v>#DIV/0!</v>
      </c>
      <c r="I70" s="30"/>
      <c r="J70" s="30" t="s">
        <v>64</v>
      </c>
      <c r="R70" s="821"/>
      <c r="S70" s="821"/>
      <c r="T70" s="821"/>
      <c r="U70" s="821"/>
      <c r="V70" s="821"/>
      <c r="W70" s="821"/>
      <c r="X70" s="821"/>
      <c r="Y70" s="821"/>
      <c r="Z70" s="821"/>
      <c r="AA70" s="821"/>
      <c r="AB70" s="819"/>
      <c r="AC70" s="819"/>
      <c r="AD70" s="819"/>
      <c r="AE70" s="819"/>
      <c r="AF70" s="819"/>
      <c r="AG70" s="819"/>
      <c r="AH70" s="819"/>
    </row>
    <row r="71" spans="1:34" ht="15.75" x14ac:dyDescent="0.25">
      <c r="H71" s="34" t="e">
        <f>E67/D67</f>
        <v>#DIV/0!</v>
      </c>
      <c r="I71" s="30"/>
      <c r="J71" s="30" t="s">
        <v>65</v>
      </c>
      <c r="R71" s="821"/>
      <c r="S71" s="821"/>
      <c r="T71" s="821"/>
      <c r="U71" s="821"/>
      <c r="V71" s="821"/>
      <c r="W71" s="821"/>
      <c r="X71" s="821"/>
      <c r="Y71" s="821"/>
      <c r="Z71" s="821"/>
      <c r="AA71" s="821"/>
      <c r="AB71" s="819"/>
      <c r="AC71" s="819"/>
      <c r="AD71" s="819"/>
      <c r="AE71" s="819"/>
      <c r="AF71" s="819"/>
      <c r="AG71" s="819"/>
      <c r="AH71" s="819"/>
    </row>
    <row r="72" spans="1:34" x14ac:dyDescent="0.25">
      <c r="C72" s="23"/>
      <c r="R72" s="821"/>
      <c r="S72" s="821"/>
      <c r="T72" s="821"/>
      <c r="U72" s="821"/>
      <c r="V72" s="821"/>
      <c r="W72" s="821"/>
      <c r="X72" s="821"/>
      <c r="Y72" s="821"/>
      <c r="Z72" s="821"/>
      <c r="AA72" s="821"/>
      <c r="AB72" s="819"/>
      <c r="AC72" s="819"/>
      <c r="AD72" s="819"/>
      <c r="AE72" s="819"/>
      <c r="AF72" s="819"/>
      <c r="AG72" s="819"/>
      <c r="AH72" s="819"/>
    </row>
    <row r="73" spans="1:34" x14ac:dyDescent="0.25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R73" s="821"/>
      <c r="S73" s="821"/>
      <c r="T73" s="821"/>
      <c r="U73" s="821"/>
      <c r="V73" s="821"/>
      <c r="W73" s="821"/>
      <c r="X73" s="821"/>
      <c r="Y73" s="821"/>
      <c r="Z73" s="821"/>
      <c r="AA73" s="821"/>
      <c r="AB73" s="819"/>
      <c r="AC73" s="819"/>
      <c r="AD73" s="819"/>
      <c r="AE73" s="819"/>
      <c r="AF73" s="819"/>
      <c r="AG73" s="819"/>
      <c r="AH73" s="819"/>
    </row>
    <row r="74" spans="1:34" ht="15.75" thickBot="1" x14ac:dyDescent="0.3">
      <c r="R74" s="821"/>
      <c r="S74" s="821"/>
      <c r="T74" s="821"/>
      <c r="U74" s="821"/>
      <c r="V74" s="821"/>
      <c r="W74" s="821"/>
      <c r="X74" s="822"/>
      <c r="Y74" s="822"/>
      <c r="Z74" s="821"/>
      <c r="AA74" s="821"/>
      <c r="AB74" s="819"/>
      <c r="AC74" s="819"/>
      <c r="AD74" s="819"/>
      <c r="AE74" s="819"/>
      <c r="AF74" s="819"/>
      <c r="AG74" s="819"/>
      <c r="AH74" s="819"/>
    </row>
    <row r="75" spans="1:34" s="32" customFormat="1" ht="25.5" x14ac:dyDescent="0.25">
      <c r="A75" s="108" t="s">
        <v>219</v>
      </c>
      <c r="B75" s="109" t="s">
        <v>48</v>
      </c>
      <c r="C75" s="110" t="s">
        <v>49</v>
      </c>
      <c r="D75" s="110" t="s">
        <v>63</v>
      </c>
      <c r="E75" s="110" t="s">
        <v>27</v>
      </c>
      <c r="F75" s="110" t="s">
        <v>8</v>
      </c>
      <c r="G75" s="110" t="s">
        <v>9</v>
      </c>
      <c r="H75" s="110" t="s">
        <v>10</v>
      </c>
      <c r="I75" s="110" t="s">
        <v>28</v>
      </c>
      <c r="K75" s="33"/>
      <c r="L75" s="14"/>
      <c r="M75" s="14"/>
      <c r="N75" s="14"/>
      <c r="O75" s="14"/>
      <c r="P75" s="14"/>
      <c r="Q75" s="14"/>
      <c r="R75" s="821"/>
      <c r="S75" s="821"/>
      <c r="T75" s="821"/>
      <c r="U75" s="821"/>
      <c r="V75" s="821"/>
      <c r="W75" s="821"/>
      <c r="X75" s="822"/>
      <c r="Y75" s="822"/>
      <c r="Z75" s="821"/>
      <c r="AA75" s="821"/>
      <c r="AB75" s="823"/>
      <c r="AC75" s="823"/>
      <c r="AD75" s="823"/>
      <c r="AE75" s="823"/>
      <c r="AF75" s="823"/>
      <c r="AG75" s="823"/>
      <c r="AH75" s="823"/>
    </row>
    <row r="76" spans="1:34" x14ac:dyDescent="0.25">
      <c r="A76" s="19" t="s">
        <v>50</v>
      </c>
      <c r="B76" s="31">
        <f t="shared" ref="B76:B87" si="2">AVERAGE(H26,H14,H38,H50,H2)</f>
        <v>0.28932259999999999</v>
      </c>
      <c r="C76" s="20">
        <f t="shared" ref="C76:C87" si="3">AVERAGE(G26,G14,G38,G50,G2)</f>
        <v>39.242759999999997</v>
      </c>
      <c r="D76" s="20">
        <f t="shared" ref="D76:D87" si="4">AVERAGE(F26,F14,F38,F50,F2)</f>
        <v>109.99052610205975</v>
      </c>
      <c r="E76" s="81" t="e">
        <f t="shared" ref="E76:E87" si="5">AVERAGE(C26,C14,C38,C50,C2)</f>
        <v>#DIV/0!</v>
      </c>
      <c r="F76" s="81" t="e">
        <f t="shared" ref="F76:F87" si="6">AVERAGE(D26,D14,D38,D50,D2)</f>
        <v>#DIV/0!</v>
      </c>
      <c r="G76" s="83" t="e">
        <f t="shared" ref="G76:G87" si="7">AVERAGE(E26,E14,E38,E50,E2)</f>
        <v>#DIV/0!</v>
      </c>
      <c r="H76" s="83" t="e">
        <f t="shared" ref="H76:I87" si="8">AVERAGE(I26,I14,I38,I50,I2)</f>
        <v>#DIV/0!</v>
      </c>
      <c r="I76" s="20" t="e">
        <f t="shared" si="8"/>
        <v>#DIV/0!</v>
      </c>
      <c r="R76" s="821"/>
      <c r="S76" s="821"/>
      <c r="T76" s="822"/>
      <c r="U76" s="822"/>
      <c r="V76" s="821"/>
      <c r="W76" s="821"/>
      <c r="X76" s="822"/>
      <c r="Y76" s="822"/>
      <c r="Z76" s="821"/>
      <c r="AA76" s="821"/>
      <c r="AB76" s="819"/>
      <c r="AC76" s="819"/>
      <c r="AD76" s="819"/>
      <c r="AE76" s="819"/>
      <c r="AF76" s="819"/>
      <c r="AG76" s="819"/>
      <c r="AH76" s="819"/>
    </row>
    <row r="77" spans="1:34" x14ac:dyDescent="0.25">
      <c r="A77" s="19" t="s">
        <v>51</v>
      </c>
      <c r="B77" s="31">
        <f t="shared" si="2"/>
        <v>7.80058E-2</v>
      </c>
      <c r="C77" s="20">
        <f t="shared" si="3"/>
        <v>10.275669800000001</v>
      </c>
      <c r="D77" s="20">
        <f t="shared" si="4"/>
        <v>243.38262278895701</v>
      </c>
      <c r="E77" s="81" t="e">
        <f t="shared" si="5"/>
        <v>#DIV/0!</v>
      </c>
      <c r="F77" s="81" t="e">
        <f t="shared" si="6"/>
        <v>#DIV/0!</v>
      </c>
      <c r="G77" s="83" t="e">
        <f t="shared" si="7"/>
        <v>#DIV/0!</v>
      </c>
      <c r="H77" s="83" t="e">
        <f t="shared" si="8"/>
        <v>#DIV/0!</v>
      </c>
      <c r="I77" s="20" t="e">
        <f t="shared" si="8"/>
        <v>#DIV/0!</v>
      </c>
      <c r="R77" s="821"/>
      <c r="S77" s="821"/>
      <c r="T77" s="822"/>
      <c r="U77" s="821"/>
      <c r="V77" s="821"/>
      <c r="W77" s="821"/>
      <c r="X77" s="821"/>
      <c r="Y77" s="821"/>
      <c r="Z77" s="821"/>
      <c r="AA77" s="821"/>
      <c r="AB77" s="819"/>
      <c r="AC77" s="819"/>
      <c r="AD77" s="819"/>
      <c r="AE77" s="819"/>
      <c r="AF77" s="819"/>
      <c r="AG77" s="819"/>
      <c r="AH77" s="819"/>
    </row>
    <row r="78" spans="1:34" x14ac:dyDescent="0.2">
      <c r="A78" s="19" t="s">
        <v>52</v>
      </c>
      <c r="B78" s="31">
        <f t="shared" si="2"/>
        <v>0.13287120000000002</v>
      </c>
      <c r="C78" s="20">
        <f t="shared" si="3"/>
        <v>26.043712799999998</v>
      </c>
      <c r="D78" s="20">
        <f t="shared" si="4"/>
        <v>244.07776866036721</v>
      </c>
      <c r="E78" s="81" t="e">
        <f t="shared" si="5"/>
        <v>#DIV/0!</v>
      </c>
      <c r="F78" s="81" t="e">
        <f t="shared" si="6"/>
        <v>#DIV/0!</v>
      </c>
      <c r="G78" s="83" t="e">
        <f t="shared" si="7"/>
        <v>#DIV/0!</v>
      </c>
      <c r="H78" s="83" t="e">
        <f t="shared" si="8"/>
        <v>#DIV/0!</v>
      </c>
      <c r="I78" s="20" t="e">
        <f t="shared" si="8"/>
        <v>#DIV/0!</v>
      </c>
      <c r="R78" s="824"/>
      <c r="S78" s="824"/>
      <c r="T78" s="824"/>
      <c r="U78" s="824"/>
      <c r="V78" s="824"/>
      <c r="W78" s="824"/>
      <c r="X78" s="840"/>
      <c r="Y78" s="840"/>
      <c r="Z78" s="824"/>
      <c r="AA78" s="824"/>
      <c r="AB78" s="819"/>
      <c r="AC78" s="819"/>
      <c r="AD78" s="819"/>
      <c r="AE78" s="819"/>
      <c r="AF78" s="819"/>
      <c r="AG78" s="819"/>
      <c r="AH78" s="819"/>
    </row>
    <row r="79" spans="1:34" x14ac:dyDescent="0.25">
      <c r="A79" s="19" t="s">
        <v>53</v>
      </c>
      <c r="B79" s="31">
        <f t="shared" si="2"/>
        <v>5.3432199999999999E-2</v>
      </c>
      <c r="C79" s="20">
        <f t="shared" si="3"/>
        <v>7.0843036000000001</v>
      </c>
      <c r="D79" s="20">
        <f t="shared" si="4"/>
        <v>157.06291480110849</v>
      </c>
      <c r="E79" s="81" t="e">
        <f t="shared" si="5"/>
        <v>#DIV/0!</v>
      </c>
      <c r="F79" s="81" t="e">
        <f t="shared" si="6"/>
        <v>#DIV/0!</v>
      </c>
      <c r="G79" s="83" t="e">
        <f t="shared" si="7"/>
        <v>#DIV/0!</v>
      </c>
      <c r="H79" s="83" t="e">
        <f t="shared" si="8"/>
        <v>#DIV/0!</v>
      </c>
      <c r="I79" s="20" t="e">
        <f t="shared" si="8"/>
        <v>#DIV/0!</v>
      </c>
      <c r="R79" s="821"/>
      <c r="S79" s="821"/>
      <c r="T79" s="821"/>
      <c r="U79" s="821"/>
      <c r="V79" s="821"/>
      <c r="W79" s="821"/>
      <c r="X79" s="821"/>
      <c r="Y79" s="821"/>
      <c r="Z79" s="821"/>
      <c r="AA79" s="821"/>
      <c r="AB79" s="819"/>
      <c r="AC79" s="819"/>
      <c r="AD79" s="819"/>
      <c r="AE79" s="819"/>
      <c r="AF79" s="819"/>
      <c r="AG79" s="819"/>
      <c r="AH79" s="819"/>
    </row>
    <row r="80" spans="1:34" x14ac:dyDescent="0.25">
      <c r="A80" s="19" t="s">
        <v>54</v>
      </c>
      <c r="B80" s="31">
        <f t="shared" si="2"/>
        <v>5.0292199999999995E-2</v>
      </c>
      <c r="C80" s="20">
        <f t="shared" si="3"/>
        <v>8.5367737999999989</v>
      </c>
      <c r="D80" s="20">
        <f t="shared" si="4"/>
        <v>158.82987082000378</v>
      </c>
      <c r="E80" s="81" t="e">
        <f t="shared" si="5"/>
        <v>#DIV/0!</v>
      </c>
      <c r="F80" s="81" t="e">
        <f t="shared" si="6"/>
        <v>#DIV/0!</v>
      </c>
      <c r="G80" s="83" t="e">
        <f t="shared" si="7"/>
        <v>#DIV/0!</v>
      </c>
      <c r="H80" s="83" t="e">
        <f t="shared" si="8"/>
        <v>#DIV/0!</v>
      </c>
      <c r="I80" s="20" t="e">
        <f t="shared" si="8"/>
        <v>#DIV/0!</v>
      </c>
      <c r="R80" s="819"/>
      <c r="S80" s="819"/>
      <c r="T80" s="819"/>
      <c r="U80" s="819"/>
      <c r="V80" s="819"/>
      <c r="W80" s="819"/>
      <c r="X80" s="819"/>
      <c r="Y80" s="819"/>
      <c r="Z80" s="819"/>
      <c r="AA80" s="819"/>
      <c r="AB80" s="819"/>
      <c r="AC80" s="819"/>
      <c r="AD80" s="819"/>
      <c r="AE80" s="819"/>
      <c r="AF80" s="819"/>
      <c r="AG80" s="819"/>
      <c r="AH80" s="819"/>
    </row>
    <row r="81" spans="1:34" x14ac:dyDescent="0.25">
      <c r="A81" s="19" t="s">
        <v>55</v>
      </c>
      <c r="B81" s="31">
        <f t="shared" si="2"/>
        <v>0.1099262</v>
      </c>
      <c r="C81" s="20">
        <f t="shared" si="3"/>
        <v>14.635867999999999</v>
      </c>
      <c r="D81" s="20">
        <f t="shared" si="4"/>
        <v>122.48307697541922</v>
      </c>
      <c r="E81" s="81" t="e">
        <f t="shared" si="5"/>
        <v>#DIV/0!</v>
      </c>
      <c r="F81" s="81" t="e">
        <f t="shared" si="6"/>
        <v>#DIV/0!</v>
      </c>
      <c r="G81" s="83" t="e">
        <f t="shared" si="7"/>
        <v>#DIV/0!</v>
      </c>
      <c r="H81" s="83" t="e">
        <f t="shared" si="8"/>
        <v>#DIV/0!</v>
      </c>
      <c r="I81" s="20" t="e">
        <f t="shared" si="8"/>
        <v>#DIV/0!</v>
      </c>
      <c r="R81" s="819"/>
      <c r="S81" s="819"/>
      <c r="T81" s="819"/>
      <c r="U81" s="819"/>
      <c r="V81" s="819"/>
      <c r="W81" s="819"/>
      <c r="X81" s="819"/>
      <c r="Y81" s="819"/>
      <c r="Z81" s="819"/>
      <c r="AA81" s="819"/>
      <c r="AB81" s="819"/>
      <c r="AC81" s="819"/>
      <c r="AD81" s="819"/>
      <c r="AE81" s="819"/>
      <c r="AF81" s="819"/>
      <c r="AG81" s="819"/>
      <c r="AH81" s="819"/>
    </row>
    <row r="82" spans="1:34" x14ac:dyDescent="0.25">
      <c r="A82" s="19" t="s">
        <v>56</v>
      </c>
      <c r="B82" s="31">
        <f t="shared" si="2"/>
        <v>0.28343100000000004</v>
      </c>
      <c r="C82" s="20">
        <f t="shared" si="3"/>
        <v>25.699286000000001</v>
      </c>
      <c r="D82" s="20">
        <f t="shared" si="4"/>
        <v>115.05130435252218</v>
      </c>
      <c r="E82" s="81" t="e">
        <f t="shared" si="5"/>
        <v>#DIV/0!</v>
      </c>
      <c r="F82" s="81" t="e">
        <f t="shared" si="6"/>
        <v>#DIV/0!</v>
      </c>
      <c r="G82" s="83" t="e">
        <f t="shared" si="7"/>
        <v>#DIV/0!</v>
      </c>
      <c r="H82" s="83" t="e">
        <f t="shared" si="8"/>
        <v>#DIV/0!</v>
      </c>
      <c r="I82" s="20" t="e">
        <f t="shared" si="8"/>
        <v>#DIV/0!</v>
      </c>
      <c r="R82" s="819"/>
      <c r="S82" s="819"/>
      <c r="T82" s="819"/>
      <c r="U82" s="819"/>
      <c r="V82" s="819"/>
      <c r="W82" s="819"/>
      <c r="X82" s="819"/>
      <c r="Y82" s="819"/>
      <c r="Z82" s="819"/>
      <c r="AA82" s="819"/>
      <c r="AB82" s="819"/>
      <c r="AC82" s="819"/>
      <c r="AD82" s="819"/>
      <c r="AE82" s="819"/>
      <c r="AF82" s="819"/>
      <c r="AG82" s="819"/>
      <c r="AH82" s="819"/>
    </row>
    <row r="83" spans="1:34" x14ac:dyDescent="0.25">
      <c r="A83" s="19" t="s">
        <v>57</v>
      </c>
      <c r="B83" s="31">
        <f t="shared" si="2"/>
        <v>0.1340944</v>
      </c>
      <c r="C83" s="20">
        <f t="shared" si="3"/>
        <v>12.662977000000001</v>
      </c>
      <c r="D83" s="20">
        <f t="shared" si="4"/>
        <v>135.8127658964423</v>
      </c>
      <c r="E83" s="81" t="e">
        <f t="shared" si="5"/>
        <v>#DIV/0!</v>
      </c>
      <c r="F83" s="81" t="e">
        <f t="shared" si="6"/>
        <v>#DIV/0!</v>
      </c>
      <c r="G83" s="83" t="e">
        <f t="shared" si="7"/>
        <v>#DIV/0!</v>
      </c>
      <c r="H83" s="83" t="e">
        <f t="shared" si="8"/>
        <v>#DIV/0!</v>
      </c>
      <c r="I83" s="20" t="e">
        <f t="shared" si="8"/>
        <v>#DIV/0!</v>
      </c>
      <c r="R83" s="819"/>
      <c r="S83" s="819"/>
      <c r="T83" s="819"/>
      <c r="U83" s="819"/>
      <c r="V83" s="819"/>
      <c r="W83" s="819"/>
      <c r="X83" s="819"/>
      <c r="Y83" s="819"/>
      <c r="Z83" s="819"/>
      <c r="AA83" s="819"/>
      <c r="AB83" s="819"/>
      <c r="AC83" s="819"/>
      <c r="AD83" s="819"/>
      <c r="AE83" s="819"/>
      <c r="AF83" s="819"/>
      <c r="AG83" s="819"/>
      <c r="AH83" s="819"/>
    </row>
    <row r="84" spans="1:34" x14ac:dyDescent="0.25">
      <c r="A84" s="19" t="s">
        <v>58</v>
      </c>
      <c r="B84" s="31">
        <f t="shared" si="2"/>
        <v>0.14853239999999998</v>
      </c>
      <c r="C84" s="20">
        <f t="shared" si="3"/>
        <v>15.124350000000002</v>
      </c>
      <c r="D84" s="20">
        <f t="shared" si="4"/>
        <v>106.92413617464533</v>
      </c>
      <c r="E84" s="81" t="e">
        <f t="shared" si="5"/>
        <v>#DIV/0!</v>
      </c>
      <c r="F84" s="81" t="e">
        <f t="shared" si="6"/>
        <v>#DIV/0!</v>
      </c>
      <c r="G84" s="83" t="e">
        <f t="shared" si="7"/>
        <v>#DIV/0!</v>
      </c>
      <c r="H84" s="83" t="e">
        <f t="shared" si="8"/>
        <v>#DIV/0!</v>
      </c>
      <c r="I84" s="20" t="e">
        <f t="shared" si="8"/>
        <v>#DIV/0!</v>
      </c>
      <c r="R84" s="819"/>
      <c r="S84" s="819"/>
      <c r="T84" s="819"/>
      <c r="U84" s="819"/>
      <c r="V84" s="819"/>
      <c r="W84" s="819"/>
      <c r="X84" s="819"/>
      <c r="Y84" s="819"/>
      <c r="Z84" s="819"/>
      <c r="AA84" s="819"/>
      <c r="AB84" s="819"/>
      <c r="AC84" s="819"/>
      <c r="AD84" s="819"/>
      <c r="AE84" s="819"/>
      <c r="AF84" s="819"/>
      <c r="AG84" s="819"/>
      <c r="AH84" s="819"/>
    </row>
    <row r="85" spans="1:34" x14ac:dyDescent="0.25">
      <c r="A85" s="19" t="s">
        <v>59</v>
      </c>
      <c r="B85" s="31">
        <f t="shared" si="2"/>
        <v>0.15232340000000003</v>
      </c>
      <c r="C85" s="20">
        <f t="shared" si="3"/>
        <v>26.400666600000001</v>
      </c>
      <c r="D85" s="20">
        <f t="shared" si="4"/>
        <v>140.40474229683826</v>
      </c>
      <c r="E85" s="81" t="e">
        <f t="shared" si="5"/>
        <v>#DIV/0!</v>
      </c>
      <c r="F85" s="81" t="e">
        <f t="shared" si="6"/>
        <v>#DIV/0!</v>
      </c>
      <c r="G85" s="83" t="e">
        <f t="shared" si="7"/>
        <v>#DIV/0!</v>
      </c>
      <c r="H85" s="83" t="e">
        <f t="shared" si="8"/>
        <v>#DIV/0!</v>
      </c>
      <c r="I85" s="20" t="e">
        <f t="shared" si="8"/>
        <v>#DIV/0!</v>
      </c>
      <c r="R85" s="819"/>
      <c r="S85" s="819"/>
      <c r="T85" s="819"/>
      <c r="U85" s="819"/>
      <c r="V85" s="819"/>
      <c r="W85" s="819"/>
      <c r="X85" s="819"/>
      <c r="Y85" s="819"/>
      <c r="Z85" s="819"/>
      <c r="AA85" s="819"/>
      <c r="AB85" s="819"/>
      <c r="AC85" s="819"/>
      <c r="AD85" s="819"/>
      <c r="AE85" s="819"/>
      <c r="AF85" s="819"/>
      <c r="AG85" s="819"/>
      <c r="AH85" s="819"/>
    </row>
    <row r="86" spans="1:34" x14ac:dyDescent="0.25">
      <c r="A86" s="19" t="s">
        <v>60</v>
      </c>
      <c r="B86" s="31">
        <f t="shared" si="2"/>
        <v>0.10514860000000001</v>
      </c>
      <c r="C86" s="20">
        <f t="shared" si="3"/>
        <v>25.087423800000003</v>
      </c>
      <c r="D86" s="20">
        <f t="shared" si="4"/>
        <v>228.28784798484565</v>
      </c>
      <c r="E86" s="81" t="e">
        <f t="shared" si="5"/>
        <v>#DIV/0!</v>
      </c>
      <c r="F86" s="81" t="e">
        <f t="shared" si="6"/>
        <v>#DIV/0!</v>
      </c>
      <c r="G86" s="83" t="e">
        <f t="shared" si="7"/>
        <v>#DIV/0!</v>
      </c>
      <c r="H86" s="83" t="e">
        <f t="shared" si="8"/>
        <v>#DIV/0!</v>
      </c>
      <c r="I86" s="20" t="e">
        <f t="shared" si="8"/>
        <v>#DIV/0!</v>
      </c>
      <c r="R86" s="819"/>
      <c r="S86" s="819"/>
      <c r="T86" s="819"/>
      <c r="U86" s="819"/>
      <c r="V86" s="819"/>
      <c r="W86" s="819"/>
      <c r="X86" s="819"/>
      <c r="Y86" s="819"/>
      <c r="Z86" s="819"/>
      <c r="AA86" s="819"/>
      <c r="AB86" s="819"/>
      <c r="AC86" s="819"/>
      <c r="AD86" s="819"/>
      <c r="AE86" s="819"/>
      <c r="AF86" s="819"/>
      <c r="AG86" s="819"/>
      <c r="AH86" s="819"/>
    </row>
    <row r="87" spans="1:34" x14ac:dyDescent="0.25">
      <c r="A87" s="19" t="s">
        <v>61</v>
      </c>
      <c r="B87" s="31">
        <f t="shared" si="2"/>
        <v>0.2636676</v>
      </c>
      <c r="C87" s="20">
        <f t="shared" si="3"/>
        <v>77.805073000000007</v>
      </c>
      <c r="D87" s="20">
        <f t="shared" si="4"/>
        <v>206.91162602289813</v>
      </c>
      <c r="E87" s="81" t="e">
        <f t="shared" si="5"/>
        <v>#DIV/0!</v>
      </c>
      <c r="F87" s="81" t="e">
        <f t="shared" si="6"/>
        <v>#DIV/0!</v>
      </c>
      <c r="G87" s="83" t="e">
        <f t="shared" si="7"/>
        <v>#DIV/0!</v>
      </c>
      <c r="H87" s="83" t="e">
        <f t="shared" si="8"/>
        <v>#DIV/0!</v>
      </c>
      <c r="I87" s="20" t="e">
        <f t="shared" si="8"/>
        <v>#DIV/0!</v>
      </c>
      <c r="R87" s="819"/>
      <c r="S87" s="819"/>
      <c r="T87" s="821"/>
      <c r="U87" s="821"/>
      <c r="V87" s="821"/>
      <c r="W87" s="821"/>
      <c r="X87" s="821"/>
      <c r="Y87" s="821"/>
      <c r="Z87" s="821"/>
      <c r="AA87" s="821"/>
      <c r="AB87" s="821"/>
      <c r="AC87" s="821"/>
      <c r="AD87" s="821"/>
      <c r="AE87" s="821"/>
      <c r="AF87" s="819"/>
      <c r="AG87" s="819"/>
      <c r="AH87" s="819"/>
    </row>
    <row r="88" spans="1:34" ht="15.75" thickBot="1" x14ac:dyDescent="0.3">
      <c r="A88" s="21" t="s">
        <v>62</v>
      </c>
      <c r="B88" s="22">
        <f t="shared" ref="B88:G88" si="9">SUM(B76:B87)</f>
        <v>1.8010475999999997</v>
      </c>
      <c r="C88" s="22">
        <f t="shared" si="9"/>
        <v>288.59886440000002</v>
      </c>
      <c r="D88" s="22"/>
      <c r="E88" s="82" t="e">
        <f>SUM(E76:E87)</f>
        <v>#DIV/0!</v>
      </c>
      <c r="F88" s="82" t="e">
        <f t="shared" si="9"/>
        <v>#DIV/0!</v>
      </c>
      <c r="G88" s="84" t="e">
        <f t="shared" si="9"/>
        <v>#DIV/0!</v>
      </c>
      <c r="H88" s="84" t="e">
        <f>AVERAGE(H76:H87)</f>
        <v>#DIV/0!</v>
      </c>
      <c r="I88" s="22"/>
      <c r="R88" s="819"/>
      <c r="S88" s="820"/>
      <c r="T88" s="821"/>
      <c r="U88" s="821"/>
      <c r="V88" s="821"/>
      <c r="W88" s="821"/>
      <c r="X88" s="821"/>
      <c r="Y88" s="821"/>
      <c r="Z88" s="821"/>
      <c r="AA88" s="821"/>
      <c r="AB88" s="821"/>
      <c r="AC88" s="821"/>
      <c r="AD88" s="821"/>
      <c r="AE88" s="821"/>
      <c r="AF88" s="819"/>
      <c r="AG88" s="819"/>
      <c r="AH88" s="819"/>
    </row>
    <row r="89" spans="1:34" x14ac:dyDescent="0.25">
      <c r="R89" s="819"/>
      <c r="S89" s="819"/>
      <c r="T89" s="819"/>
      <c r="U89" s="819"/>
      <c r="V89" s="819"/>
      <c r="W89" s="819"/>
      <c r="X89" s="819"/>
      <c r="Y89" s="819"/>
      <c r="Z89" s="819"/>
      <c r="AA89" s="819"/>
      <c r="AB89" s="819"/>
      <c r="AC89" s="819"/>
      <c r="AD89" s="819"/>
      <c r="AE89" s="819"/>
      <c r="AF89" s="819"/>
      <c r="AG89" s="819"/>
      <c r="AH89" s="819"/>
    </row>
    <row r="90" spans="1:34" x14ac:dyDescent="0.25">
      <c r="R90" s="819"/>
      <c r="S90" s="819"/>
      <c r="T90" s="819"/>
      <c r="U90" s="819"/>
      <c r="V90" s="819"/>
      <c r="W90" s="819"/>
      <c r="X90" s="819"/>
      <c r="Y90" s="819"/>
      <c r="Z90" s="819"/>
      <c r="AA90" s="819"/>
      <c r="AB90" s="819"/>
      <c r="AC90" s="819"/>
      <c r="AD90" s="819"/>
      <c r="AE90" s="819"/>
      <c r="AF90" s="819"/>
      <c r="AG90" s="819"/>
      <c r="AH90" s="819"/>
    </row>
    <row r="91" spans="1:34" x14ac:dyDescent="0.25">
      <c r="R91" s="819"/>
      <c r="S91" s="819"/>
      <c r="T91" s="819"/>
      <c r="U91" s="819"/>
      <c r="V91" s="819"/>
      <c r="W91" s="819"/>
      <c r="X91" s="819"/>
      <c r="Y91" s="819"/>
      <c r="Z91" s="819"/>
      <c r="AA91" s="819"/>
      <c r="AB91" s="819"/>
      <c r="AC91" s="819"/>
      <c r="AD91" s="819"/>
      <c r="AE91" s="819"/>
      <c r="AF91" s="819"/>
      <c r="AG91" s="819"/>
      <c r="AH91" s="819"/>
    </row>
    <row r="92" spans="1:34" x14ac:dyDescent="0.25">
      <c r="R92" s="819"/>
      <c r="S92" s="819"/>
      <c r="T92" s="819"/>
      <c r="U92" s="819"/>
      <c r="V92" s="819"/>
      <c r="W92" s="819"/>
      <c r="X92" s="819"/>
      <c r="Y92" s="819"/>
      <c r="Z92" s="819"/>
      <c r="AA92" s="819"/>
      <c r="AB92" s="819"/>
      <c r="AC92" s="819"/>
      <c r="AD92" s="819"/>
      <c r="AE92" s="819"/>
      <c r="AF92" s="819"/>
      <c r="AG92" s="819"/>
      <c r="AH92" s="819"/>
    </row>
    <row r="93" spans="1:34" x14ac:dyDescent="0.25">
      <c r="R93" s="819"/>
      <c r="S93" s="819"/>
      <c r="T93" s="819"/>
      <c r="U93" s="819"/>
      <c r="V93" s="819"/>
      <c r="W93" s="819"/>
      <c r="X93" s="819"/>
      <c r="Y93" s="819"/>
      <c r="Z93" s="819"/>
      <c r="AA93" s="819"/>
      <c r="AB93" s="819"/>
      <c r="AC93" s="819"/>
      <c r="AD93" s="819"/>
      <c r="AE93" s="819"/>
      <c r="AF93" s="819"/>
      <c r="AG93" s="819"/>
      <c r="AH93" s="819"/>
    </row>
    <row r="94" spans="1:34" x14ac:dyDescent="0.25">
      <c r="R94" s="819"/>
      <c r="S94" s="819"/>
      <c r="T94" s="819"/>
      <c r="U94" s="819"/>
      <c r="V94" s="819"/>
      <c r="W94" s="819"/>
      <c r="X94" s="819"/>
      <c r="Y94" s="819"/>
      <c r="Z94" s="819"/>
      <c r="AA94" s="819"/>
      <c r="AB94" s="819"/>
      <c r="AC94" s="819"/>
      <c r="AD94" s="819"/>
      <c r="AE94" s="819"/>
      <c r="AF94" s="819"/>
      <c r="AG94" s="819"/>
      <c r="AH94" s="819"/>
    </row>
  </sheetData>
  <mergeCells count="6">
    <mergeCell ref="Z64:AA64"/>
    <mergeCell ref="X78:Y78"/>
    <mergeCell ref="R64:S64"/>
    <mergeCell ref="T64:U64"/>
    <mergeCell ref="V64:W64"/>
    <mergeCell ref="X64:Y64"/>
  </mergeCells>
  <pageMargins left="0.25" right="0.25" top="0.75" bottom="0.75" header="0.3" footer="0.3"/>
  <pageSetup scale="7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/>
  <dimension ref="A1:U56"/>
  <sheetViews>
    <sheetView zoomScale="70" zoomScaleNormal="70" workbookViewId="0">
      <selection activeCell="Q19" sqref="Q19"/>
    </sheetView>
  </sheetViews>
  <sheetFormatPr defaultRowHeight="15" x14ac:dyDescent="0.25"/>
  <cols>
    <col min="1" max="1" width="9.85546875" customWidth="1"/>
    <col min="3" max="3" width="10.5703125" customWidth="1"/>
    <col min="6" max="6" width="10.5703125" customWidth="1"/>
    <col min="9" max="9" width="11.5703125" customWidth="1"/>
    <col min="12" max="12" width="12.140625" bestFit="1" customWidth="1"/>
    <col min="13" max="13" width="13.42578125" customWidth="1"/>
    <col min="14" max="14" width="29.42578125" customWidth="1"/>
    <col min="15" max="15" width="16" customWidth="1"/>
    <col min="16" max="16" width="41.42578125" bestFit="1" customWidth="1"/>
    <col min="17" max="17" width="22.42578125" bestFit="1" customWidth="1"/>
    <col min="18" max="18" width="23.140625" customWidth="1"/>
    <col min="19" max="19" width="10.42578125" customWidth="1"/>
    <col min="20" max="20" width="17.42578125" customWidth="1"/>
  </cols>
  <sheetData>
    <row r="1" spans="1:21" ht="31.5" x14ac:dyDescent="0.25">
      <c r="A1" s="100" t="s">
        <v>78</v>
      </c>
      <c r="B1" s="100" t="s">
        <v>69</v>
      </c>
      <c r="C1" s="100" t="s">
        <v>82</v>
      </c>
      <c r="D1" s="100" t="s">
        <v>70</v>
      </c>
      <c r="E1" s="100" t="s">
        <v>71</v>
      </c>
      <c r="F1" s="100" t="s">
        <v>72</v>
      </c>
      <c r="G1" s="101" t="s">
        <v>73</v>
      </c>
      <c r="H1" s="101" t="s">
        <v>74</v>
      </c>
      <c r="I1" s="101" t="s">
        <v>85</v>
      </c>
      <c r="J1" s="102" t="s">
        <v>8</v>
      </c>
      <c r="K1" s="102" t="s">
        <v>9</v>
      </c>
      <c r="L1" s="100" t="s">
        <v>7</v>
      </c>
      <c r="M1" s="100" t="s">
        <v>68</v>
      </c>
      <c r="N1" s="100" t="s">
        <v>67</v>
      </c>
      <c r="O1" s="100" t="s">
        <v>80</v>
      </c>
      <c r="P1" s="102" t="s">
        <v>88</v>
      </c>
      <c r="Q1" s="102" t="s">
        <v>89</v>
      </c>
      <c r="R1" s="102" t="s">
        <v>86</v>
      </c>
      <c r="S1" s="102" t="s">
        <v>100</v>
      </c>
      <c r="T1" s="103" t="s">
        <v>101</v>
      </c>
      <c r="U1" s="102" t="s">
        <v>205</v>
      </c>
    </row>
    <row r="2" spans="1:21" x14ac:dyDescent="0.25">
      <c r="A2" t="s">
        <v>370</v>
      </c>
      <c r="C2" t="s">
        <v>128</v>
      </c>
      <c r="N2" t="s">
        <v>138</v>
      </c>
      <c r="O2" t="s">
        <v>167</v>
      </c>
      <c r="S2" t="s">
        <v>452</v>
      </c>
      <c r="T2" t="s">
        <v>370</v>
      </c>
      <c r="U2" t="s">
        <v>452</v>
      </c>
    </row>
    <row r="3" spans="1:21" x14ac:dyDescent="0.25">
      <c r="A3" t="s">
        <v>371</v>
      </c>
      <c r="C3" t="s">
        <v>126</v>
      </c>
      <c r="N3" t="s">
        <v>139</v>
      </c>
      <c r="O3" t="s">
        <v>168</v>
      </c>
      <c r="S3" t="s">
        <v>453</v>
      </c>
      <c r="T3" t="s">
        <v>371</v>
      </c>
      <c r="U3" t="s">
        <v>452</v>
      </c>
    </row>
    <row r="4" spans="1:21" x14ac:dyDescent="0.25">
      <c r="A4" t="s">
        <v>372</v>
      </c>
      <c r="C4" t="s">
        <v>104</v>
      </c>
      <c r="N4" t="s">
        <v>140</v>
      </c>
      <c r="O4" t="s">
        <v>169</v>
      </c>
      <c r="T4" t="s">
        <v>372</v>
      </c>
      <c r="U4" t="s">
        <v>452</v>
      </c>
    </row>
    <row r="5" spans="1:21" x14ac:dyDescent="0.25">
      <c r="A5" t="s">
        <v>373</v>
      </c>
      <c r="C5" t="s">
        <v>94</v>
      </c>
      <c r="N5" t="s">
        <v>141</v>
      </c>
      <c r="O5" t="s">
        <v>170</v>
      </c>
      <c r="T5" t="s">
        <v>373</v>
      </c>
      <c r="U5" t="s">
        <v>452</v>
      </c>
    </row>
    <row r="6" spans="1:21" x14ac:dyDescent="0.25">
      <c r="A6" t="s">
        <v>374</v>
      </c>
      <c r="N6" t="s">
        <v>142</v>
      </c>
      <c r="O6" t="s">
        <v>171</v>
      </c>
      <c r="T6" t="s">
        <v>374</v>
      </c>
      <c r="U6" t="s">
        <v>452</v>
      </c>
    </row>
    <row r="7" spans="1:21" x14ac:dyDescent="0.25">
      <c r="A7" t="s">
        <v>375</v>
      </c>
      <c r="N7" t="s">
        <v>143</v>
      </c>
      <c r="O7" t="s">
        <v>451</v>
      </c>
      <c r="T7" t="s">
        <v>375</v>
      </c>
      <c r="U7" t="s">
        <v>452</v>
      </c>
    </row>
    <row r="8" spans="1:21" x14ac:dyDescent="0.25">
      <c r="A8" t="s">
        <v>376</v>
      </c>
      <c r="N8" t="s">
        <v>144</v>
      </c>
      <c r="O8" t="s">
        <v>450</v>
      </c>
      <c r="T8" t="s">
        <v>376</v>
      </c>
      <c r="U8" t="s">
        <v>452</v>
      </c>
    </row>
    <row r="9" spans="1:21" x14ac:dyDescent="0.25">
      <c r="A9" t="s">
        <v>377</v>
      </c>
      <c r="N9" t="s">
        <v>135</v>
      </c>
      <c r="O9" t="s">
        <v>172</v>
      </c>
      <c r="T9" t="s">
        <v>377</v>
      </c>
      <c r="U9" t="s">
        <v>452</v>
      </c>
    </row>
    <row r="10" spans="1:21" x14ac:dyDescent="0.25">
      <c r="A10" t="s">
        <v>378</v>
      </c>
      <c r="N10" t="s">
        <v>145</v>
      </c>
      <c r="O10" t="s">
        <v>138</v>
      </c>
      <c r="T10" t="s">
        <v>378</v>
      </c>
      <c r="U10" t="s">
        <v>452</v>
      </c>
    </row>
    <row r="11" spans="1:21" x14ac:dyDescent="0.25">
      <c r="A11" s="254" t="s">
        <v>379</v>
      </c>
      <c r="N11" t="s">
        <v>146</v>
      </c>
      <c r="O11" t="s">
        <v>136</v>
      </c>
      <c r="T11" t="s">
        <v>379</v>
      </c>
      <c r="U11" t="s">
        <v>452</v>
      </c>
    </row>
    <row r="12" spans="1:21" x14ac:dyDescent="0.25">
      <c r="A12" s="254" t="s">
        <v>380</v>
      </c>
      <c r="N12" t="s">
        <v>147</v>
      </c>
      <c r="T12" t="s">
        <v>380</v>
      </c>
      <c r="U12" t="s">
        <v>452</v>
      </c>
    </row>
    <row r="13" spans="1:21" x14ac:dyDescent="0.25">
      <c r="A13" t="s">
        <v>381</v>
      </c>
      <c r="N13" t="s">
        <v>148</v>
      </c>
      <c r="T13" t="s">
        <v>381</v>
      </c>
      <c r="U13" t="s">
        <v>452</v>
      </c>
    </row>
    <row r="14" spans="1:21" x14ac:dyDescent="0.25">
      <c r="A14" t="s">
        <v>382</v>
      </c>
      <c r="N14" t="s">
        <v>149</v>
      </c>
      <c r="T14" t="s">
        <v>382</v>
      </c>
      <c r="U14" t="s">
        <v>452</v>
      </c>
    </row>
    <row r="15" spans="1:21" x14ac:dyDescent="0.25">
      <c r="A15" t="s">
        <v>383</v>
      </c>
      <c r="N15" t="s">
        <v>150</v>
      </c>
      <c r="T15" t="s">
        <v>383</v>
      </c>
      <c r="U15" t="s">
        <v>452</v>
      </c>
    </row>
    <row r="16" spans="1:21" x14ac:dyDescent="0.25">
      <c r="A16" t="s">
        <v>384</v>
      </c>
      <c r="N16" t="s">
        <v>151</v>
      </c>
      <c r="T16" t="s">
        <v>384</v>
      </c>
      <c r="U16" t="s">
        <v>452</v>
      </c>
    </row>
    <row r="17" spans="1:21" x14ac:dyDescent="0.25">
      <c r="A17" t="s">
        <v>385</v>
      </c>
      <c r="N17" t="s">
        <v>152</v>
      </c>
      <c r="T17" t="s">
        <v>385</v>
      </c>
      <c r="U17" t="s">
        <v>452</v>
      </c>
    </row>
    <row r="18" spans="1:21" x14ac:dyDescent="0.25">
      <c r="A18" s="254" t="s">
        <v>386</v>
      </c>
      <c r="N18" t="s">
        <v>153</v>
      </c>
      <c r="T18" t="s">
        <v>386</v>
      </c>
      <c r="U18" t="s">
        <v>452</v>
      </c>
    </row>
    <row r="19" spans="1:21" x14ac:dyDescent="0.25">
      <c r="A19" t="s">
        <v>387</v>
      </c>
      <c r="N19" t="s">
        <v>154</v>
      </c>
      <c r="T19" t="s">
        <v>387</v>
      </c>
      <c r="U19" t="s">
        <v>452</v>
      </c>
    </row>
    <row r="20" spans="1:21" x14ac:dyDescent="0.25">
      <c r="A20" t="s">
        <v>388</v>
      </c>
      <c r="N20" t="s">
        <v>155</v>
      </c>
      <c r="T20" t="s">
        <v>388</v>
      </c>
      <c r="U20" t="s">
        <v>452</v>
      </c>
    </row>
    <row r="21" spans="1:21" x14ac:dyDescent="0.25">
      <c r="A21" t="s">
        <v>389</v>
      </c>
      <c r="N21" t="s">
        <v>156</v>
      </c>
      <c r="T21" t="s">
        <v>389</v>
      </c>
      <c r="U21" t="s">
        <v>452</v>
      </c>
    </row>
    <row r="22" spans="1:21" x14ac:dyDescent="0.25">
      <c r="A22" t="s">
        <v>390</v>
      </c>
      <c r="N22" t="s">
        <v>157</v>
      </c>
      <c r="T22" t="s">
        <v>390</v>
      </c>
      <c r="U22" t="s">
        <v>452</v>
      </c>
    </row>
    <row r="23" spans="1:21" x14ac:dyDescent="0.25">
      <c r="A23" t="s">
        <v>391</v>
      </c>
      <c r="M23" t="str">
        <f>UPPER(Table1[[#This Row],[Town]])</f>
        <v/>
      </c>
      <c r="N23" t="s">
        <v>158</v>
      </c>
      <c r="T23" t="s">
        <v>391</v>
      </c>
      <c r="U23" t="s">
        <v>452</v>
      </c>
    </row>
    <row r="24" spans="1:21" x14ac:dyDescent="0.25">
      <c r="A24" t="s">
        <v>392</v>
      </c>
      <c r="M24" t="str">
        <f>UPPER(Table1[[#This Row],[Town]])</f>
        <v/>
      </c>
      <c r="N24" t="s">
        <v>159</v>
      </c>
      <c r="T24" t="s">
        <v>392</v>
      </c>
      <c r="U24" t="s">
        <v>452</v>
      </c>
    </row>
    <row r="25" spans="1:21" x14ac:dyDescent="0.25">
      <c r="A25" t="s">
        <v>393</v>
      </c>
      <c r="M25" t="str">
        <f>UPPER(Table1[[#This Row],[Town]])</f>
        <v/>
      </c>
      <c r="N25" t="s">
        <v>160</v>
      </c>
      <c r="T25" t="s">
        <v>393</v>
      </c>
      <c r="U25" t="s">
        <v>452</v>
      </c>
    </row>
    <row r="26" spans="1:21" x14ac:dyDescent="0.25">
      <c r="A26" t="s">
        <v>394</v>
      </c>
      <c r="M26" t="str">
        <f>UPPER(Table1[[#This Row],[Town]])</f>
        <v/>
      </c>
      <c r="N26" t="s">
        <v>161</v>
      </c>
      <c r="T26" t="s">
        <v>394</v>
      </c>
      <c r="U26" t="s">
        <v>452</v>
      </c>
    </row>
    <row r="27" spans="1:21" x14ac:dyDescent="0.25">
      <c r="A27" t="s">
        <v>395</v>
      </c>
      <c r="M27" t="str">
        <f>UPPER(Table1[[#This Row],[Town]])</f>
        <v/>
      </c>
      <c r="N27" t="s">
        <v>136</v>
      </c>
      <c r="T27" t="s">
        <v>395</v>
      </c>
      <c r="U27" t="s">
        <v>452</v>
      </c>
    </row>
    <row r="28" spans="1:21" x14ac:dyDescent="0.25">
      <c r="A28" t="s">
        <v>396</v>
      </c>
      <c r="M28" t="str">
        <f>UPPER(Table1[[#This Row],[Town]])</f>
        <v/>
      </c>
      <c r="N28" t="s">
        <v>137</v>
      </c>
      <c r="T28" t="s">
        <v>396</v>
      </c>
      <c r="U28" t="s">
        <v>452</v>
      </c>
    </row>
    <row r="29" spans="1:21" x14ac:dyDescent="0.25">
      <c r="A29" t="s">
        <v>397</v>
      </c>
      <c r="M29" t="str">
        <f>UPPER(Table1[[#This Row],[Town]])</f>
        <v/>
      </c>
      <c r="N29" t="s">
        <v>134</v>
      </c>
      <c r="T29" t="s">
        <v>397</v>
      </c>
      <c r="U29" t="s">
        <v>452</v>
      </c>
    </row>
    <row r="30" spans="1:21" x14ac:dyDescent="0.25">
      <c r="A30">
        <v>608</v>
      </c>
      <c r="M30" t="str">
        <f>UPPER(Table1[[#This Row],[Town]])</f>
        <v/>
      </c>
      <c r="N30" t="s">
        <v>162</v>
      </c>
      <c r="T30">
        <v>608</v>
      </c>
      <c r="U30" t="s">
        <v>452</v>
      </c>
    </row>
    <row r="31" spans="1:21" x14ac:dyDescent="0.25">
      <c r="A31">
        <v>619</v>
      </c>
      <c r="M31" t="str">
        <f>UPPER(Table1[[#This Row],[Town]])</f>
        <v/>
      </c>
      <c r="N31" t="s">
        <v>163</v>
      </c>
      <c r="T31">
        <v>619</v>
      </c>
      <c r="U31" t="s">
        <v>452</v>
      </c>
    </row>
    <row r="32" spans="1:21" x14ac:dyDescent="0.25">
      <c r="A32" t="s">
        <v>398</v>
      </c>
      <c r="M32" t="str">
        <f>UPPER(Table1[[#This Row],[Town]])</f>
        <v/>
      </c>
      <c r="N32" t="s">
        <v>214</v>
      </c>
      <c r="T32" t="s">
        <v>398</v>
      </c>
      <c r="U32" t="s">
        <v>452</v>
      </c>
    </row>
    <row r="33" spans="1:21" x14ac:dyDescent="0.25">
      <c r="A33" t="s">
        <v>399</v>
      </c>
      <c r="M33" t="str">
        <f>UPPER(Table1[[#This Row],[Town]])</f>
        <v/>
      </c>
      <c r="N33" t="s">
        <v>164</v>
      </c>
      <c r="T33" t="s">
        <v>399</v>
      </c>
      <c r="U33" t="s">
        <v>452</v>
      </c>
    </row>
    <row r="34" spans="1:21" x14ac:dyDescent="0.25">
      <c r="A34" t="s">
        <v>400</v>
      </c>
      <c r="M34" t="str">
        <f>UPPER(Table1[[#This Row],[Town]])</f>
        <v/>
      </c>
      <c r="N34" t="s">
        <v>165</v>
      </c>
      <c r="T34" t="s">
        <v>400</v>
      </c>
      <c r="U34" t="s">
        <v>452</v>
      </c>
    </row>
    <row r="35" spans="1:21" x14ac:dyDescent="0.25">
      <c r="A35" t="s">
        <v>401</v>
      </c>
      <c r="M35" t="str">
        <f>UPPER(Table1[[#This Row],[Town]])</f>
        <v/>
      </c>
      <c r="N35" t="s">
        <v>166</v>
      </c>
      <c r="T35" t="s">
        <v>401</v>
      </c>
      <c r="U35" t="s">
        <v>452</v>
      </c>
    </row>
    <row r="36" spans="1:21" x14ac:dyDescent="0.25">
      <c r="A36" t="s">
        <v>402</v>
      </c>
      <c r="M36" t="str">
        <f>UPPER(Table1[[#This Row],[Town]])</f>
        <v/>
      </c>
      <c r="T36" t="s">
        <v>402</v>
      </c>
      <c r="U36" t="s">
        <v>453</v>
      </c>
    </row>
    <row r="37" spans="1:21" x14ac:dyDescent="0.25">
      <c r="A37" t="s">
        <v>403</v>
      </c>
      <c r="M37" t="str">
        <f>UPPER(Table1[[#This Row],[Town]])</f>
        <v/>
      </c>
      <c r="T37" t="s">
        <v>403</v>
      </c>
      <c r="U37" t="s">
        <v>453</v>
      </c>
    </row>
    <row r="38" spans="1:21" x14ac:dyDescent="0.25">
      <c r="A38" t="s">
        <v>404</v>
      </c>
      <c r="M38" t="str">
        <f>UPPER(Table1[[#This Row],[Town]])</f>
        <v/>
      </c>
      <c r="T38" t="s">
        <v>404</v>
      </c>
      <c r="U38" t="s">
        <v>453</v>
      </c>
    </row>
    <row r="39" spans="1:21" x14ac:dyDescent="0.25">
      <c r="A39" t="s">
        <v>405</v>
      </c>
      <c r="M39" t="str">
        <f>UPPER(Table1[[#This Row],[Town]])</f>
        <v/>
      </c>
      <c r="T39" t="s">
        <v>405</v>
      </c>
      <c r="U39" t="s">
        <v>453</v>
      </c>
    </row>
    <row r="40" spans="1:21" x14ac:dyDescent="0.25">
      <c r="A40" t="s">
        <v>406</v>
      </c>
      <c r="M40" t="str">
        <f>UPPER(Table1[[#This Row],[Town]])</f>
        <v/>
      </c>
      <c r="T40" t="s">
        <v>406</v>
      </c>
      <c r="U40" t="s">
        <v>453</v>
      </c>
    </row>
    <row r="41" spans="1:21" x14ac:dyDescent="0.25">
      <c r="A41" t="s">
        <v>407</v>
      </c>
      <c r="M41" t="str">
        <f>UPPER(Table1[[#This Row],[Town]])</f>
        <v/>
      </c>
      <c r="T41" t="s">
        <v>407</v>
      </c>
      <c r="U41" t="s">
        <v>453</v>
      </c>
    </row>
    <row r="42" spans="1:21" x14ac:dyDescent="0.25">
      <c r="A42" t="s">
        <v>408</v>
      </c>
      <c r="M42" t="str">
        <f>UPPER(Table1[[#This Row],[Town]])</f>
        <v/>
      </c>
      <c r="T42" t="s">
        <v>408</v>
      </c>
      <c r="U42" t="s">
        <v>453</v>
      </c>
    </row>
    <row r="43" spans="1:21" x14ac:dyDescent="0.25">
      <c r="A43" t="s">
        <v>409</v>
      </c>
      <c r="M43" t="str">
        <f>UPPER(Table1[[#This Row],[Town]])</f>
        <v/>
      </c>
      <c r="T43" t="s">
        <v>409</v>
      </c>
      <c r="U43" t="s">
        <v>453</v>
      </c>
    </row>
    <row r="44" spans="1:21" x14ac:dyDescent="0.25">
      <c r="A44" t="s">
        <v>410</v>
      </c>
      <c r="M44" t="str">
        <f>UPPER(Table1[[#This Row],[Town]])</f>
        <v/>
      </c>
      <c r="T44" t="s">
        <v>410</v>
      </c>
      <c r="U44" t="s">
        <v>453</v>
      </c>
    </row>
    <row r="45" spans="1:21" x14ac:dyDescent="0.25">
      <c r="A45" t="s">
        <v>411</v>
      </c>
      <c r="M45" t="str">
        <f>UPPER(Table1[[#This Row],[Town]])</f>
        <v/>
      </c>
      <c r="T45" t="s">
        <v>411</v>
      </c>
      <c r="U45" t="s">
        <v>453</v>
      </c>
    </row>
    <row r="46" spans="1:21" x14ac:dyDescent="0.25">
      <c r="A46" t="s">
        <v>412</v>
      </c>
      <c r="M46" t="str">
        <f>UPPER(Table1[[#This Row],[Town]])</f>
        <v/>
      </c>
      <c r="T46" t="s">
        <v>412</v>
      </c>
      <c r="U46" t="s">
        <v>453</v>
      </c>
    </row>
    <row r="47" spans="1:21" x14ac:dyDescent="0.25">
      <c r="A47" t="s">
        <v>413</v>
      </c>
      <c r="M47" t="str">
        <f>UPPER(Table1[[#This Row],[Town]])</f>
        <v/>
      </c>
      <c r="T47" t="s">
        <v>413</v>
      </c>
      <c r="U47" t="s">
        <v>453</v>
      </c>
    </row>
    <row r="48" spans="1:21" x14ac:dyDescent="0.25">
      <c r="A48" t="s">
        <v>414</v>
      </c>
      <c r="M48" t="str">
        <f>UPPER(Table1[[#This Row],[Town]])</f>
        <v/>
      </c>
      <c r="T48" t="s">
        <v>414</v>
      </c>
      <c r="U48" t="s">
        <v>453</v>
      </c>
    </row>
    <row r="49" spans="13:13" x14ac:dyDescent="0.25">
      <c r="M49" t="str">
        <f>UPPER(Table1[[#This Row],[Town]])</f>
        <v/>
      </c>
    </row>
    <row r="50" spans="13:13" x14ac:dyDescent="0.25">
      <c r="M50" t="str">
        <f>UPPER(Table1[[#This Row],[Town]])</f>
        <v/>
      </c>
    </row>
    <row r="51" spans="13:13" x14ac:dyDescent="0.25">
      <c r="M51" t="str">
        <f>UPPER(Table1[[#This Row],[Town]])</f>
        <v/>
      </c>
    </row>
    <row r="52" spans="13:13" x14ac:dyDescent="0.25">
      <c r="M52" t="str">
        <f>UPPER(Table1[[#This Row],[Town]])</f>
        <v/>
      </c>
    </row>
    <row r="53" spans="13:13" x14ac:dyDescent="0.25">
      <c r="M53" t="str">
        <f>UPPER(Table1[[#This Row],[Town]])</f>
        <v/>
      </c>
    </row>
    <row r="54" spans="13:13" x14ac:dyDescent="0.25">
      <c r="M54" t="str">
        <f>UPPER(Table1[[#This Row],[Town]])</f>
        <v/>
      </c>
    </row>
    <row r="55" spans="13:13" x14ac:dyDescent="0.25">
      <c r="M55" t="str">
        <f>UPPER(Table1[[#This Row],[Town]])</f>
        <v/>
      </c>
    </row>
    <row r="56" spans="13:13" x14ac:dyDescent="0.25">
      <c r="M56" t="str">
        <f>UPPER(Table1[[#This Row],[Town]])</f>
        <v/>
      </c>
    </row>
  </sheetData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203FB-DD4E-48C1-BC7B-72D125072B35}">
  <dimension ref="B3:I45"/>
  <sheetViews>
    <sheetView zoomScaleNormal="100" workbookViewId="0">
      <selection activeCell="D5" sqref="D5"/>
    </sheetView>
  </sheetViews>
  <sheetFormatPr defaultRowHeight="15" x14ac:dyDescent="0.25"/>
  <cols>
    <col min="3" max="3" width="50.5703125" customWidth="1"/>
    <col min="8" max="8" width="50.5703125" customWidth="1"/>
  </cols>
  <sheetData>
    <row r="3" spans="2:9" x14ac:dyDescent="0.25">
      <c r="B3" s="841" t="s">
        <v>200</v>
      </c>
      <c r="C3" s="841"/>
      <c r="D3" s="841"/>
      <c r="G3" s="841" t="s">
        <v>201</v>
      </c>
      <c r="H3" s="841"/>
      <c r="I3" s="841"/>
    </row>
    <row r="4" spans="2:9" x14ac:dyDescent="0.25">
      <c r="B4" s="219" t="s">
        <v>185</v>
      </c>
      <c r="C4" s="219" t="s">
        <v>186</v>
      </c>
      <c r="D4" s="219"/>
      <c r="G4" s="219" t="s">
        <v>185</v>
      </c>
      <c r="H4" s="219" t="s">
        <v>186</v>
      </c>
      <c r="I4" s="219"/>
    </row>
    <row r="5" spans="2:9" x14ac:dyDescent="0.25">
      <c r="B5" s="233" t="s">
        <v>187</v>
      </c>
      <c r="C5" s="219" t="s">
        <v>188</v>
      </c>
      <c r="D5" s="236">
        <f>SUM(Jan!Y39,Feb!Y39,Mar!Y39)</f>
        <v>1786588.7999999986</v>
      </c>
      <c r="G5" s="233" t="s">
        <v>187</v>
      </c>
      <c r="H5" s="219" t="s">
        <v>188</v>
      </c>
      <c r="I5" s="236">
        <f>SUM(Apr!Y39,May!Y39,June!Y39)</f>
        <v>1258637.399999999</v>
      </c>
    </row>
    <row r="6" spans="2:9" x14ac:dyDescent="0.25">
      <c r="B6" s="233" t="s">
        <v>189</v>
      </c>
      <c r="C6" s="219" t="s">
        <v>190</v>
      </c>
      <c r="D6" s="236">
        <f>SUM(Jan!X39,Feb!X39,Mar!X39)</f>
        <v>12324</v>
      </c>
      <c r="G6" s="233" t="s">
        <v>189</v>
      </c>
      <c r="H6" s="219" t="s">
        <v>190</v>
      </c>
      <c r="I6" s="236">
        <f>SUM(Apr!X39,May!X39,June!X39)</f>
        <v>7639</v>
      </c>
    </row>
    <row r="7" spans="2:9" x14ac:dyDescent="0.25">
      <c r="B7" s="233" t="s">
        <v>191</v>
      </c>
      <c r="C7" s="219" t="s">
        <v>26</v>
      </c>
      <c r="D7" s="237">
        <f>D5/D6</f>
        <v>144.96825705939619</v>
      </c>
      <c r="G7" s="233" t="s">
        <v>191</v>
      </c>
      <c r="H7" s="219" t="s">
        <v>26</v>
      </c>
      <c r="I7" s="237">
        <f>I5/I6</f>
        <v>164.76468124100001</v>
      </c>
    </row>
    <row r="8" spans="2:9" x14ac:dyDescent="0.25">
      <c r="B8" s="219"/>
      <c r="C8" s="219"/>
      <c r="D8" s="219"/>
      <c r="G8" s="219"/>
      <c r="H8" s="219"/>
      <c r="I8" s="219"/>
    </row>
    <row r="9" spans="2:9" x14ac:dyDescent="0.25">
      <c r="B9" s="234" t="s">
        <v>192</v>
      </c>
      <c r="C9" s="219" t="s">
        <v>193</v>
      </c>
      <c r="D9" s="219"/>
      <c r="G9" s="234" t="s">
        <v>192</v>
      </c>
      <c r="H9" s="219" t="s">
        <v>193</v>
      </c>
      <c r="I9" s="219"/>
    </row>
    <row r="10" spans="2:9" x14ac:dyDescent="0.25">
      <c r="B10" s="233" t="s">
        <v>187</v>
      </c>
      <c r="C10" s="219" t="s">
        <v>190</v>
      </c>
      <c r="D10" s="236">
        <f>D6</f>
        <v>12324</v>
      </c>
      <c r="G10" s="233" t="s">
        <v>187</v>
      </c>
      <c r="H10" s="219" t="s">
        <v>190</v>
      </c>
      <c r="I10" s="236">
        <f>I6</f>
        <v>7639</v>
      </c>
    </row>
    <row r="11" spans="2:9" x14ac:dyDescent="0.25">
      <c r="B11" s="233" t="s">
        <v>189</v>
      </c>
      <c r="C11" s="219" t="s">
        <v>204</v>
      </c>
      <c r="D11" s="236">
        <f>Mar!Z39</f>
        <v>49165</v>
      </c>
      <c r="G11" s="233" t="s">
        <v>189</v>
      </c>
      <c r="H11" s="219" t="s">
        <v>204</v>
      </c>
      <c r="I11" s="236">
        <f>June!Z39</f>
        <v>49165</v>
      </c>
    </row>
    <row r="12" spans="2:9" x14ac:dyDescent="0.25">
      <c r="B12" s="233" t="s">
        <v>191</v>
      </c>
      <c r="C12" s="219" t="s">
        <v>12</v>
      </c>
      <c r="D12" s="237">
        <f>D10/D11</f>
        <v>0.25066612427539919</v>
      </c>
      <c r="G12" s="233" t="s">
        <v>191</v>
      </c>
      <c r="H12" s="219" t="s">
        <v>12</v>
      </c>
      <c r="I12" s="237">
        <f>I10/I11</f>
        <v>0.15537475846638868</v>
      </c>
    </row>
    <row r="13" spans="2:9" x14ac:dyDescent="0.25">
      <c r="B13" s="219"/>
      <c r="C13" s="219"/>
      <c r="D13" s="219"/>
      <c r="G13" s="219"/>
      <c r="H13" s="219"/>
      <c r="I13" s="219"/>
    </row>
    <row r="14" spans="2:9" x14ac:dyDescent="0.25">
      <c r="B14" s="234" t="s">
        <v>194</v>
      </c>
      <c r="C14" s="219" t="s">
        <v>195</v>
      </c>
      <c r="D14" s="219"/>
      <c r="G14" s="234" t="s">
        <v>194</v>
      </c>
      <c r="H14" s="219" t="s">
        <v>195</v>
      </c>
      <c r="I14" s="219"/>
    </row>
    <row r="15" spans="2:9" x14ac:dyDescent="0.25">
      <c r="B15" s="233" t="s">
        <v>187</v>
      </c>
      <c r="C15" s="219" t="s">
        <v>11</v>
      </c>
      <c r="D15" s="237">
        <f>D7*D12</f>
        <v>36.338631140038622</v>
      </c>
      <c r="G15" s="233" t="s">
        <v>187</v>
      </c>
      <c r="H15" s="219" t="s">
        <v>11</v>
      </c>
      <c r="I15" s="237">
        <f>I7*I12</f>
        <v>25.600272551611898</v>
      </c>
    </row>
    <row r="16" spans="2:9" x14ac:dyDescent="0.25">
      <c r="B16" s="219"/>
      <c r="C16" s="219"/>
      <c r="D16" s="219"/>
      <c r="G16" s="219"/>
      <c r="H16" s="219"/>
      <c r="I16" s="219"/>
    </row>
    <row r="17" spans="2:9" x14ac:dyDescent="0.25">
      <c r="B17" s="219" t="s">
        <v>196</v>
      </c>
      <c r="C17" s="842" t="s">
        <v>197</v>
      </c>
      <c r="D17" s="235"/>
      <c r="G17" s="219" t="s">
        <v>196</v>
      </c>
      <c r="H17" s="842" t="s">
        <v>197</v>
      </c>
      <c r="I17" s="235"/>
    </row>
    <row r="18" spans="2:9" x14ac:dyDescent="0.25">
      <c r="B18" s="219"/>
      <c r="C18" s="842"/>
      <c r="D18" s="235"/>
      <c r="G18" s="219"/>
      <c r="H18" s="842"/>
      <c r="I18" s="235"/>
    </row>
    <row r="19" spans="2:9" x14ac:dyDescent="0.25">
      <c r="B19" s="219"/>
      <c r="C19" s="842"/>
      <c r="D19" s="235"/>
      <c r="G19" s="219"/>
      <c r="H19" s="842"/>
      <c r="I19" s="235"/>
    </row>
    <row r="20" spans="2:9" x14ac:dyDescent="0.25">
      <c r="B20" s="219" t="s">
        <v>187</v>
      </c>
      <c r="C20" s="219" t="s">
        <v>198</v>
      </c>
      <c r="D20" s="236">
        <f>D6</f>
        <v>12324</v>
      </c>
      <c r="G20" s="219" t="s">
        <v>187</v>
      </c>
      <c r="H20" s="219" t="s">
        <v>198</v>
      </c>
      <c r="I20" s="236">
        <f>I6</f>
        <v>7639</v>
      </c>
    </row>
    <row r="21" spans="2:9" x14ac:dyDescent="0.25">
      <c r="B21" s="219" t="s">
        <v>189</v>
      </c>
      <c r="C21" s="219" t="s">
        <v>190</v>
      </c>
      <c r="D21" s="236">
        <f>SUM(Jan!W39,Feb!W39,Mar!W39)</f>
        <v>67</v>
      </c>
      <c r="G21" s="219" t="s">
        <v>189</v>
      </c>
      <c r="H21" s="219" t="s">
        <v>190</v>
      </c>
      <c r="I21" s="236">
        <f>SUM(Apr!W39,May!W39,June!W39)</f>
        <v>47</v>
      </c>
    </row>
    <row r="22" spans="2:9" x14ac:dyDescent="0.25">
      <c r="B22" s="219" t="s">
        <v>191</v>
      </c>
      <c r="C22" s="219" t="s">
        <v>199</v>
      </c>
      <c r="D22" s="237">
        <f>D20/D21</f>
        <v>183.9402985074627</v>
      </c>
      <c r="G22" s="219" t="s">
        <v>191</v>
      </c>
      <c r="H22" s="219" t="s">
        <v>199</v>
      </c>
      <c r="I22" s="237">
        <f>I20/I21</f>
        <v>162.53191489361703</v>
      </c>
    </row>
    <row r="26" spans="2:9" x14ac:dyDescent="0.25">
      <c r="B26" s="841" t="s">
        <v>202</v>
      </c>
      <c r="C26" s="841"/>
      <c r="D26" s="841"/>
      <c r="G26" s="841" t="s">
        <v>203</v>
      </c>
      <c r="H26" s="841"/>
      <c r="I26" s="841"/>
    </row>
    <row r="27" spans="2:9" x14ac:dyDescent="0.25">
      <c r="B27" s="219" t="s">
        <v>185</v>
      </c>
      <c r="C27" s="219" t="s">
        <v>186</v>
      </c>
      <c r="D27" s="219"/>
      <c r="G27" s="219" t="s">
        <v>185</v>
      </c>
      <c r="H27" s="219" t="s">
        <v>186</v>
      </c>
      <c r="I27" s="219"/>
    </row>
    <row r="28" spans="2:9" x14ac:dyDescent="0.25">
      <c r="B28" s="233" t="s">
        <v>187</v>
      </c>
      <c r="C28" s="219" t="s">
        <v>188</v>
      </c>
      <c r="D28" s="236">
        <f>SUM(July!Y39,Aug!Y39,Sept!Y39)</f>
        <v>0</v>
      </c>
      <c r="G28" s="233" t="s">
        <v>187</v>
      </c>
      <c r="H28" s="219" t="s">
        <v>188</v>
      </c>
      <c r="I28" s="236">
        <f>SUM(Oct!Y39,Nov!Y39,Dec!Y39)</f>
        <v>0</v>
      </c>
    </row>
    <row r="29" spans="2:9" x14ac:dyDescent="0.25">
      <c r="B29" s="233" t="s">
        <v>189</v>
      </c>
      <c r="C29" s="219" t="s">
        <v>190</v>
      </c>
      <c r="D29" s="236">
        <f>SUM(July!X39,Aug!X39,Sept!X39)</f>
        <v>0</v>
      </c>
      <c r="G29" s="233" t="s">
        <v>189</v>
      </c>
      <c r="H29" s="219" t="s">
        <v>190</v>
      </c>
      <c r="I29" s="236">
        <f>SUM(Oct!X39,Nov!X39,Dec!X39)</f>
        <v>0</v>
      </c>
    </row>
    <row r="30" spans="2:9" x14ac:dyDescent="0.25">
      <c r="B30" s="233" t="s">
        <v>191</v>
      </c>
      <c r="C30" s="219" t="s">
        <v>26</v>
      </c>
      <c r="D30" s="237" t="e">
        <f>D28/D29</f>
        <v>#DIV/0!</v>
      </c>
      <c r="G30" s="233" t="s">
        <v>191</v>
      </c>
      <c r="H30" s="219" t="s">
        <v>26</v>
      </c>
      <c r="I30" s="237" t="e">
        <f>I28/I29</f>
        <v>#DIV/0!</v>
      </c>
    </row>
    <row r="31" spans="2:9" x14ac:dyDescent="0.25">
      <c r="B31" s="219"/>
      <c r="C31" s="219"/>
      <c r="D31" s="219"/>
      <c r="G31" s="219"/>
      <c r="H31" s="219"/>
      <c r="I31" s="219"/>
    </row>
    <row r="32" spans="2:9" x14ac:dyDescent="0.25">
      <c r="B32" s="234" t="s">
        <v>192</v>
      </c>
      <c r="C32" s="219" t="s">
        <v>193</v>
      </c>
      <c r="D32" s="219"/>
      <c r="G32" s="234" t="s">
        <v>192</v>
      </c>
      <c r="H32" s="219" t="s">
        <v>193</v>
      </c>
      <c r="I32" s="219"/>
    </row>
    <row r="33" spans="2:9" x14ac:dyDescent="0.25">
      <c r="B33" s="233" t="s">
        <v>187</v>
      </c>
      <c r="C33" s="219" t="s">
        <v>190</v>
      </c>
      <c r="D33" s="236">
        <f>D29</f>
        <v>0</v>
      </c>
      <c r="G33" s="233" t="s">
        <v>187</v>
      </c>
      <c r="H33" s="219" t="s">
        <v>190</v>
      </c>
      <c r="I33" s="236">
        <f>I29</f>
        <v>0</v>
      </c>
    </row>
    <row r="34" spans="2:9" x14ac:dyDescent="0.25">
      <c r="B34" s="233" t="s">
        <v>189</v>
      </c>
      <c r="C34" s="219" t="s">
        <v>204</v>
      </c>
      <c r="D34" s="236">
        <f>Sept!Z39</f>
        <v>47485</v>
      </c>
      <c r="G34" s="233" t="s">
        <v>189</v>
      </c>
      <c r="H34" s="219" t="s">
        <v>204</v>
      </c>
      <c r="I34" s="236">
        <f>Dec!Z39</f>
        <v>47953</v>
      </c>
    </row>
    <row r="35" spans="2:9" x14ac:dyDescent="0.25">
      <c r="B35" s="233" t="s">
        <v>191</v>
      </c>
      <c r="C35" s="219" t="s">
        <v>12</v>
      </c>
      <c r="D35" s="237">
        <f>D33/D34</f>
        <v>0</v>
      </c>
      <c r="G35" s="233" t="s">
        <v>191</v>
      </c>
      <c r="H35" s="219" t="s">
        <v>12</v>
      </c>
      <c r="I35" s="237">
        <f>I33/I34</f>
        <v>0</v>
      </c>
    </row>
    <row r="36" spans="2:9" x14ac:dyDescent="0.25">
      <c r="B36" s="219"/>
      <c r="C36" s="219"/>
      <c r="D36" s="219"/>
      <c r="G36" s="219"/>
      <c r="H36" s="219"/>
      <c r="I36" s="219"/>
    </row>
    <row r="37" spans="2:9" x14ac:dyDescent="0.25">
      <c r="B37" s="234" t="s">
        <v>194</v>
      </c>
      <c r="C37" s="219" t="s">
        <v>195</v>
      </c>
      <c r="D37" s="219"/>
      <c r="G37" s="234" t="s">
        <v>194</v>
      </c>
      <c r="H37" s="219" t="s">
        <v>195</v>
      </c>
      <c r="I37" s="219"/>
    </row>
    <row r="38" spans="2:9" x14ac:dyDescent="0.25">
      <c r="B38" s="233" t="s">
        <v>187</v>
      </c>
      <c r="C38" s="219" t="s">
        <v>11</v>
      </c>
      <c r="D38" s="237" t="e">
        <f>D30*D35</f>
        <v>#DIV/0!</v>
      </c>
      <c r="G38" s="233" t="s">
        <v>187</v>
      </c>
      <c r="H38" s="219" t="s">
        <v>11</v>
      </c>
      <c r="I38" s="237" t="e">
        <f>I30*I35</f>
        <v>#DIV/0!</v>
      </c>
    </row>
    <row r="39" spans="2:9" x14ac:dyDescent="0.25">
      <c r="B39" s="219"/>
      <c r="C39" s="219"/>
      <c r="D39" s="219"/>
      <c r="G39" s="219"/>
      <c r="H39" s="219"/>
      <c r="I39" s="219"/>
    </row>
    <row r="40" spans="2:9" x14ac:dyDescent="0.25">
      <c r="B40" s="219" t="s">
        <v>196</v>
      </c>
      <c r="C40" s="842" t="s">
        <v>197</v>
      </c>
      <c r="D40" s="235"/>
      <c r="G40" s="219" t="s">
        <v>196</v>
      </c>
      <c r="H40" s="842" t="s">
        <v>197</v>
      </c>
      <c r="I40" s="235"/>
    </row>
    <row r="41" spans="2:9" x14ac:dyDescent="0.25">
      <c r="B41" s="219"/>
      <c r="C41" s="842"/>
      <c r="D41" s="235"/>
      <c r="G41" s="219"/>
      <c r="H41" s="842"/>
      <c r="I41" s="235"/>
    </row>
    <row r="42" spans="2:9" x14ac:dyDescent="0.25">
      <c r="B42" s="219"/>
      <c r="C42" s="842"/>
      <c r="D42" s="235"/>
      <c r="G42" s="219"/>
      <c r="H42" s="842"/>
      <c r="I42" s="235"/>
    </row>
    <row r="43" spans="2:9" x14ac:dyDescent="0.25">
      <c r="B43" s="219" t="s">
        <v>187</v>
      </c>
      <c r="C43" s="219" t="s">
        <v>198</v>
      </c>
      <c r="D43" s="236">
        <f>D29</f>
        <v>0</v>
      </c>
      <c r="G43" s="219" t="s">
        <v>187</v>
      </c>
      <c r="H43" s="219" t="s">
        <v>198</v>
      </c>
      <c r="I43" s="236">
        <f>I29</f>
        <v>0</v>
      </c>
    </row>
    <row r="44" spans="2:9" x14ac:dyDescent="0.25">
      <c r="B44" s="219" t="s">
        <v>189</v>
      </c>
      <c r="C44" s="219" t="s">
        <v>190</v>
      </c>
      <c r="D44" s="236">
        <f>SUM(July!W39,Aug!W39,Sept!W39)</f>
        <v>0</v>
      </c>
      <c r="G44" s="219" t="s">
        <v>189</v>
      </c>
      <c r="H44" s="219" t="s">
        <v>190</v>
      </c>
      <c r="I44" s="236">
        <f>SUM(Oct!W39,Nov!W39,Dec!W39)</f>
        <v>0</v>
      </c>
    </row>
    <row r="45" spans="2:9" x14ac:dyDescent="0.25">
      <c r="B45" s="219" t="s">
        <v>191</v>
      </c>
      <c r="C45" s="219" t="s">
        <v>199</v>
      </c>
      <c r="D45" s="237" t="e">
        <f>D43/D44</f>
        <v>#DIV/0!</v>
      </c>
      <c r="G45" s="219" t="s">
        <v>191</v>
      </c>
      <c r="H45" s="219" t="s">
        <v>199</v>
      </c>
      <c r="I45" s="237" t="e">
        <f>I43/I44</f>
        <v>#DIV/0!</v>
      </c>
    </row>
  </sheetData>
  <mergeCells count="8">
    <mergeCell ref="B3:D3"/>
    <mergeCell ref="C17:C19"/>
    <mergeCell ref="B26:D26"/>
    <mergeCell ref="C40:C42"/>
    <mergeCell ref="G3:I3"/>
    <mergeCell ref="H17:H19"/>
    <mergeCell ref="G26:I26"/>
    <mergeCell ref="H40:H42"/>
  </mergeCells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W48"/>
  <sheetViews>
    <sheetView zoomScale="80" zoomScaleNormal="80" workbookViewId="0">
      <selection activeCell="N5" sqref="N5"/>
    </sheetView>
  </sheetViews>
  <sheetFormatPr defaultRowHeight="15" x14ac:dyDescent="0.25"/>
  <cols>
    <col min="1" max="1" width="10.140625" customWidth="1"/>
    <col min="2" max="13" width="12.85546875" bestFit="1" customWidth="1"/>
    <col min="14" max="14" width="10" bestFit="1" customWidth="1"/>
    <col min="15" max="15" width="11.5703125" customWidth="1"/>
  </cols>
  <sheetData>
    <row r="1" spans="1:23" ht="16.5" thickBot="1" x14ac:dyDescent="0.3">
      <c r="A1" s="830" t="s">
        <v>12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831"/>
      <c r="O1" s="831"/>
    </row>
    <row r="2" spans="1:23" ht="25.5" x14ac:dyDescent="0.25">
      <c r="A2" s="295" t="s">
        <v>13</v>
      </c>
      <c r="B2" s="296" t="s">
        <v>14</v>
      </c>
      <c r="C2" s="296" t="s">
        <v>15</v>
      </c>
      <c r="D2" s="296" t="s">
        <v>16</v>
      </c>
      <c r="E2" s="296" t="s">
        <v>17</v>
      </c>
      <c r="F2" s="296" t="s">
        <v>18</v>
      </c>
      <c r="G2" s="296" t="s">
        <v>19</v>
      </c>
      <c r="H2" s="296" t="s">
        <v>20</v>
      </c>
      <c r="I2" s="296" t="s">
        <v>79</v>
      </c>
      <c r="J2" s="296" t="s">
        <v>21</v>
      </c>
      <c r="K2" s="296" t="s">
        <v>22</v>
      </c>
      <c r="L2" s="296" t="s">
        <v>90</v>
      </c>
      <c r="M2" s="296" t="s">
        <v>23</v>
      </c>
      <c r="N2" s="296" t="s">
        <v>24</v>
      </c>
      <c r="O2" s="297" t="s">
        <v>247</v>
      </c>
    </row>
    <row r="3" spans="1:23" ht="30" x14ac:dyDescent="0.25">
      <c r="A3" s="298" t="s">
        <v>248</v>
      </c>
      <c r="B3" s="301">
        <f>Jan!AB39</f>
        <v>3.5769034236075624E-3</v>
      </c>
      <c r="C3" s="301">
        <f>Feb!AB39</f>
        <v>0.21448184684226584</v>
      </c>
      <c r="D3" s="301">
        <f>Mar!AB39</f>
        <v>3.2624834740160681E-2</v>
      </c>
      <c r="E3" s="301">
        <f>Apr!AB39</f>
        <v>7.6497508390114918E-2</v>
      </c>
      <c r="F3" s="301">
        <f>May!AB39</f>
        <v>5.6910403742499747E-2</v>
      </c>
      <c r="G3" s="301">
        <f>June!AB39</f>
        <v>2.1966846333774027E-2</v>
      </c>
      <c r="H3" s="301">
        <f>July!AB39</f>
        <v>0</v>
      </c>
      <c r="I3" s="301">
        <f>Aug!AB39</f>
        <v>0</v>
      </c>
      <c r="J3" s="301">
        <f>Sept!AB39</f>
        <v>0</v>
      </c>
      <c r="K3" s="301">
        <f>Oct!AB39</f>
        <v>0</v>
      </c>
      <c r="L3" s="301">
        <f>Nov!AB39</f>
        <v>0</v>
      </c>
      <c r="M3" s="301">
        <f>Dec!AB39</f>
        <v>0</v>
      </c>
      <c r="N3" s="301">
        <f>SUM(B3:M3)</f>
        <v>0.40605834347242281</v>
      </c>
      <c r="O3" s="317">
        <f>SUM(B6:M6)</f>
        <v>1.493255743472423</v>
      </c>
      <c r="Q3" s="106"/>
      <c r="R3" s="240"/>
    </row>
    <row r="4" spans="1:23" ht="30" x14ac:dyDescent="0.25">
      <c r="A4" s="298" t="s">
        <v>218</v>
      </c>
      <c r="B4" s="301">
        <v>0.1144</v>
      </c>
      <c r="C4" s="301">
        <v>0.2034</v>
      </c>
      <c r="D4" s="301">
        <v>0.42210500000000001</v>
      </c>
      <c r="E4" s="301">
        <v>9.7446000000000005E-2</v>
      </c>
      <c r="F4" s="301">
        <v>5.7629999999999999E-3</v>
      </c>
      <c r="G4" s="301">
        <v>5.3459E-2</v>
      </c>
      <c r="H4" s="301">
        <v>8.8791999999999996E-2</v>
      </c>
      <c r="I4" s="301">
        <v>5.0707000000000002E-2</v>
      </c>
      <c r="J4" s="301">
        <v>0.12567999999999999</v>
      </c>
      <c r="K4" s="301">
        <v>7.4554999999999996E-2</v>
      </c>
      <c r="L4" s="301">
        <v>0.18809200000000001</v>
      </c>
      <c r="M4" s="301">
        <v>4.0737000000000002E-2</v>
      </c>
      <c r="N4" s="301">
        <f>SUM(B4:M4)</f>
        <v>1.465136</v>
      </c>
      <c r="O4" s="302"/>
      <c r="R4" s="177"/>
    </row>
    <row r="5" spans="1:23" ht="30.75" thickBot="1" x14ac:dyDescent="0.3">
      <c r="A5" s="303" t="s">
        <v>25</v>
      </c>
      <c r="B5" s="304">
        <v>0.28932259999999999</v>
      </c>
      <c r="C5" s="304">
        <v>7.80058E-2</v>
      </c>
      <c r="D5" s="304">
        <v>0.13287120000000002</v>
      </c>
      <c r="E5" s="304">
        <v>5.3432199999999999E-2</v>
      </c>
      <c r="F5" s="304">
        <v>5.0292199999999995E-2</v>
      </c>
      <c r="G5" s="304">
        <v>0.1099262</v>
      </c>
      <c r="H5" s="304">
        <v>0.28343100000000004</v>
      </c>
      <c r="I5" s="304">
        <v>0.1340944</v>
      </c>
      <c r="J5" s="622">
        <v>0.14853239999999998</v>
      </c>
      <c r="K5" s="304">
        <v>0.15232340000000003</v>
      </c>
      <c r="L5" s="304">
        <v>0.10514860000000001</v>
      </c>
      <c r="M5" s="304">
        <v>0.2636676</v>
      </c>
      <c r="N5" s="304">
        <f>SUM(B5:M5)</f>
        <v>1.8010475999999997</v>
      </c>
      <c r="O5" s="306"/>
      <c r="R5" s="177"/>
    </row>
    <row r="6" spans="1:23" hidden="1" x14ac:dyDescent="0.25">
      <c r="A6" s="131" t="s">
        <v>133</v>
      </c>
      <c r="B6" s="129">
        <f>IF(B3=0,B5,B3)</f>
        <v>3.5769034236075624E-3</v>
      </c>
      <c r="C6" s="129">
        <f t="shared" ref="C6:M6" si="0">IF(C3=0,C5,C3)</f>
        <v>0.21448184684226584</v>
      </c>
      <c r="D6" s="129">
        <f t="shared" si="0"/>
        <v>3.2624834740160681E-2</v>
      </c>
      <c r="E6" s="129">
        <f t="shared" si="0"/>
        <v>7.6497508390114918E-2</v>
      </c>
      <c r="F6" s="129">
        <f t="shared" si="0"/>
        <v>5.6910403742499747E-2</v>
      </c>
      <c r="G6" s="129">
        <f t="shared" si="0"/>
        <v>2.1966846333774027E-2</v>
      </c>
      <c r="H6" s="129">
        <f t="shared" si="0"/>
        <v>0.28343100000000004</v>
      </c>
      <c r="I6" s="129">
        <f t="shared" si="0"/>
        <v>0.1340944</v>
      </c>
      <c r="J6" s="129">
        <f t="shared" si="0"/>
        <v>0.14853239999999998</v>
      </c>
      <c r="K6" s="129">
        <f t="shared" si="0"/>
        <v>0.15232340000000003</v>
      </c>
      <c r="L6" s="129">
        <f t="shared" si="0"/>
        <v>0.10514860000000001</v>
      </c>
      <c r="M6" s="129">
        <f t="shared" si="0"/>
        <v>0.2636676</v>
      </c>
      <c r="N6" s="129"/>
      <c r="O6" s="129"/>
    </row>
    <row r="7" spans="1:23" ht="16.5" thickBot="1" x14ac:dyDescent="0.3">
      <c r="A7" s="828" t="s">
        <v>11</v>
      </c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29"/>
    </row>
    <row r="8" spans="1:23" ht="25.5" x14ac:dyDescent="0.25">
      <c r="A8" s="295" t="s">
        <v>13</v>
      </c>
      <c r="B8" s="296" t="s">
        <v>14</v>
      </c>
      <c r="C8" s="296" t="s">
        <v>15</v>
      </c>
      <c r="D8" s="296" t="s">
        <v>16</v>
      </c>
      <c r="E8" s="296" t="s">
        <v>17</v>
      </c>
      <c r="F8" s="296" t="s">
        <v>18</v>
      </c>
      <c r="G8" s="296" t="s">
        <v>19</v>
      </c>
      <c r="H8" s="296" t="s">
        <v>20</v>
      </c>
      <c r="I8" s="296" t="s">
        <v>79</v>
      </c>
      <c r="J8" s="296" t="s">
        <v>21</v>
      </c>
      <c r="K8" s="296" t="s">
        <v>22</v>
      </c>
      <c r="L8" s="296" t="s">
        <v>90</v>
      </c>
      <c r="M8" s="296" t="s">
        <v>23</v>
      </c>
      <c r="N8" s="296" t="s">
        <v>24</v>
      </c>
      <c r="O8" s="297" t="s">
        <v>247</v>
      </c>
      <c r="W8" s="177"/>
    </row>
    <row r="9" spans="1:23" ht="30" x14ac:dyDescent="0.25">
      <c r="A9" s="298" t="s">
        <v>248</v>
      </c>
      <c r="B9" s="301">
        <f>Jan!AA39</f>
        <v>0.50043127235564644</v>
      </c>
      <c r="C9" s="301">
        <f>Feb!AA39</f>
        <v>33.02368758262989</v>
      </c>
      <c r="D9" s="301">
        <f>Mar!AA39</f>
        <v>2.8169551510220687</v>
      </c>
      <c r="E9" s="301">
        <f>Apr!AA39</f>
        <v>7.9903915386962279</v>
      </c>
      <c r="F9" s="301">
        <f>May!AA39</f>
        <v>14.463862503813669</v>
      </c>
      <c r="G9" s="301">
        <f>June!AA39</f>
        <v>3.1460185091020034</v>
      </c>
      <c r="H9" s="301">
        <f>July!AA39</f>
        <v>0</v>
      </c>
      <c r="I9" s="301">
        <f>Aug!AA39</f>
        <v>0</v>
      </c>
      <c r="J9" s="301">
        <f>Sept!AA39</f>
        <v>0</v>
      </c>
      <c r="K9" s="301">
        <f>Oct!AA39</f>
        <v>0</v>
      </c>
      <c r="L9" s="301">
        <f>Nov!AA39</f>
        <v>0</v>
      </c>
      <c r="M9" s="301">
        <f>Dec!AA39</f>
        <v>0</v>
      </c>
      <c r="N9" s="301">
        <f>SUM(B9:M9)</f>
        <v>61.941346557619511</v>
      </c>
      <c r="O9" s="317">
        <f>SUM(B12:M12)</f>
        <v>244.72112295761951</v>
      </c>
      <c r="Q9" s="127"/>
      <c r="R9" s="240"/>
      <c r="S9" s="177"/>
      <c r="W9" s="177"/>
    </row>
    <row r="10" spans="1:23" ht="30" x14ac:dyDescent="0.25">
      <c r="A10" s="298" t="s">
        <v>218</v>
      </c>
      <c r="B10" s="301">
        <v>6.1990999999999996</v>
      </c>
      <c r="C10" s="301">
        <v>11.590999999999999</v>
      </c>
      <c r="D10" s="301">
        <v>96.884339999999995</v>
      </c>
      <c r="E10" s="301">
        <v>13.195</v>
      </c>
      <c r="F10" s="301">
        <v>1.251312</v>
      </c>
      <c r="G10" s="301">
        <v>5.4391379999999998</v>
      </c>
      <c r="H10" s="301">
        <v>14.505990000000001</v>
      </c>
      <c r="I10" s="301">
        <v>9.1152850000000001</v>
      </c>
      <c r="J10" s="301">
        <v>13.82141</v>
      </c>
      <c r="K10" s="301">
        <v>3.6265019999999999</v>
      </c>
      <c r="L10" s="301">
        <v>25.46489</v>
      </c>
      <c r="M10" s="301">
        <v>6.4846649999999997</v>
      </c>
      <c r="N10" s="301">
        <f>SUM(B10:M10)</f>
        <v>207.57863199999997</v>
      </c>
      <c r="O10" s="302"/>
      <c r="Q10" s="127"/>
      <c r="R10" s="177"/>
      <c r="W10" s="177"/>
    </row>
    <row r="11" spans="1:23" ht="30.75" thickBot="1" x14ac:dyDescent="0.3">
      <c r="A11" s="303" t="s">
        <v>25</v>
      </c>
      <c r="B11" s="304">
        <v>39.242759999999997</v>
      </c>
      <c r="C11" s="304">
        <v>10.275669800000001</v>
      </c>
      <c r="D11" s="304">
        <v>26.043712799999998</v>
      </c>
      <c r="E11" s="304">
        <v>7.0843036000000001</v>
      </c>
      <c r="F11" s="304">
        <v>8.5367737999999989</v>
      </c>
      <c r="G11" s="304">
        <v>14.635867999999999</v>
      </c>
      <c r="H11" s="304">
        <v>25.699286000000001</v>
      </c>
      <c r="I11" s="304">
        <v>12.662977000000001</v>
      </c>
      <c r="J11" s="622">
        <v>15.124350000000002</v>
      </c>
      <c r="K11" s="304">
        <v>26.400666600000001</v>
      </c>
      <c r="L11" s="304">
        <v>25.087423800000003</v>
      </c>
      <c r="M11" s="304">
        <v>77.805073000000007</v>
      </c>
      <c r="N11" s="304">
        <f>SUM(B11:M11)</f>
        <v>288.59886440000002</v>
      </c>
      <c r="O11" s="306"/>
      <c r="W11" s="177"/>
    </row>
    <row r="12" spans="1:23" hidden="1" x14ac:dyDescent="0.25">
      <c r="A12" s="131" t="s">
        <v>133</v>
      </c>
      <c r="B12" s="129">
        <f>IF(B9=0,B11,B9)</f>
        <v>0.50043127235564644</v>
      </c>
      <c r="C12" s="129">
        <f t="shared" ref="C12:M12" si="1">IF(C9=0,C11,C9)</f>
        <v>33.02368758262989</v>
      </c>
      <c r="D12" s="129">
        <f t="shared" si="1"/>
        <v>2.8169551510220687</v>
      </c>
      <c r="E12" s="129">
        <f t="shared" si="1"/>
        <v>7.9903915386962279</v>
      </c>
      <c r="F12" s="129">
        <f t="shared" si="1"/>
        <v>14.463862503813669</v>
      </c>
      <c r="G12" s="129">
        <f t="shared" si="1"/>
        <v>3.1460185091020034</v>
      </c>
      <c r="H12" s="129">
        <f t="shared" si="1"/>
        <v>25.699286000000001</v>
      </c>
      <c r="I12" s="129">
        <f>IF(I9=0,I11,I9)</f>
        <v>12.662977000000001</v>
      </c>
      <c r="J12" s="129">
        <f t="shared" si="1"/>
        <v>15.124350000000002</v>
      </c>
      <c r="K12" s="129">
        <f t="shared" si="1"/>
        <v>26.400666600000001</v>
      </c>
      <c r="L12" s="129">
        <f t="shared" si="1"/>
        <v>25.087423800000003</v>
      </c>
      <c r="M12" s="129">
        <f t="shared" si="1"/>
        <v>77.805073000000007</v>
      </c>
      <c r="N12" s="129"/>
      <c r="O12" s="129"/>
      <c r="W12" s="177"/>
    </row>
    <row r="13" spans="1:23" ht="16.5" thickBot="1" x14ac:dyDescent="0.3">
      <c r="A13" s="828" t="s">
        <v>26</v>
      </c>
      <c r="B13" s="829"/>
      <c r="C13" s="829"/>
      <c r="D13" s="829"/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29"/>
      <c r="W13" s="177"/>
    </row>
    <row r="14" spans="1:23" ht="25.5" x14ac:dyDescent="0.25">
      <c r="A14" s="295" t="s">
        <v>13</v>
      </c>
      <c r="B14" s="296" t="s">
        <v>14</v>
      </c>
      <c r="C14" s="296" t="s">
        <v>15</v>
      </c>
      <c r="D14" s="296" t="s">
        <v>16</v>
      </c>
      <c r="E14" s="296" t="s">
        <v>17</v>
      </c>
      <c r="F14" s="296" t="s">
        <v>18</v>
      </c>
      <c r="G14" s="296" t="s">
        <v>19</v>
      </c>
      <c r="H14" s="296" t="s">
        <v>20</v>
      </c>
      <c r="I14" s="296" t="s">
        <v>79</v>
      </c>
      <c r="J14" s="296" t="s">
        <v>21</v>
      </c>
      <c r="K14" s="296" t="s">
        <v>22</v>
      </c>
      <c r="L14" s="296" t="s">
        <v>90</v>
      </c>
      <c r="M14" s="296" t="s">
        <v>23</v>
      </c>
      <c r="N14" s="296" t="s">
        <v>24</v>
      </c>
      <c r="O14" s="297" t="s">
        <v>247</v>
      </c>
      <c r="W14" s="177"/>
    </row>
    <row r="15" spans="1:23" ht="30" x14ac:dyDescent="0.25">
      <c r="A15" s="298" t="s">
        <v>248</v>
      </c>
      <c r="B15" s="301">
        <f>Jan!AC39</f>
        <v>139.90628571428573</v>
      </c>
      <c r="C15" s="301">
        <f>Feb!AC39</f>
        <v>153.96961593172105</v>
      </c>
      <c r="D15" s="301">
        <f>Mar!AC39</f>
        <v>86.343890274314219</v>
      </c>
      <c r="E15" s="301">
        <f>Apr!AC39</f>
        <v>104.45296463706462</v>
      </c>
      <c r="F15" s="301">
        <f>May!AC39</f>
        <v>254.15146533237993</v>
      </c>
      <c r="G15" s="301">
        <f>June!AC39</f>
        <v>143.21666666666667</v>
      </c>
      <c r="H15" s="301">
        <f>July!AC39</f>
        <v>0</v>
      </c>
      <c r="I15" s="301">
        <f>Aug!AC39</f>
        <v>0</v>
      </c>
      <c r="J15" s="301">
        <f>Sept!AC39</f>
        <v>0</v>
      </c>
      <c r="K15" s="301">
        <f>Oct!AC39</f>
        <v>0</v>
      </c>
      <c r="L15" s="301">
        <f>Nov!AC39</f>
        <v>0</v>
      </c>
      <c r="M15" s="301">
        <f>Dec!AC39</f>
        <v>0</v>
      </c>
      <c r="N15" s="301">
        <f>N9/N3</f>
        <v>152.54297209589592</v>
      </c>
      <c r="O15" s="317">
        <f>O9/O3</f>
        <v>163.88426699671953</v>
      </c>
      <c r="W15" s="177"/>
    </row>
    <row r="16" spans="1:23" ht="30" x14ac:dyDescent="0.25">
      <c r="A16" s="298" t="s">
        <v>218</v>
      </c>
      <c r="B16" s="301">
        <v>54.18793706293706</v>
      </c>
      <c r="C16" s="301">
        <v>56.986234021632249</v>
      </c>
      <c r="D16" s="301">
        <v>229.5266343682259</v>
      </c>
      <c r="E16" s="301">
        <v>135.40832871539109</v>
      </c>
      <c r="F16" s="301">
        <v>217.12857886517438</v>
      </c>
      <c r="G16" s="301">
        <v>101.74410295740661</v>
      </c>
      <c r="H16" s="301">
        <v>163.37046130282008</v>
      </c>
      <c r="I16" s="301">
        <v>179.76383931212652</v>
      </c>
      <c r="J16" s="301">
        <v>109.97302673456399</v>
      </c>
      <c r="K16" s="301">
        <v>48.641969016162562</v>
      </c>
      <c r="L16" s="301">
        <v>135.38529017714734</v>
      </c>
      <c r="M16" s="301">
        <v>159.18366595478309</v>
      </c>
      <c r="N16" s="301">
        <f>N10/N4</f>
        <v>141.67874654639567</v>
      </c>
      <c r="O16" s="302"/>
      <c r="W16" s="177"/>
    </row>
    <row r="17" spans="1:23" ht="30.75" thickBot="1" x14ac:dyDescent="0.3">
      <c r="A17" s="303" t="s">
        <v>25</v>
      </c>
      <c r="B17" s="304">
        <v>109.99052610205975</v>
      </c>
      <c r="C17" s="304">
        <v>243.38262278895701</v>
      </c>
      <c r="D17" s="304">
        <v>244.07776866036721</v>
      </c>
      <c r="E17" s="304">
        <v>157.06291480110849</v>
      </c>
      <c r="F17" s="304">
        <v>158.82987082000378</v>
      </c>
      <c r="G17" s="304">
        <v>122.48307697541922</v>
      </c>
      <c r="H17" s="304">
        <v>115.05130435252218</v>
      </c>
      <c r="I17" s="304">
        <v>135.8127658964423</v>
      </c>
      <c r="J17" s="304">
        <v>106.92413617464533</v>
      </c>
      <c r="K17" s="304">
        <v>140.40474229683826</v>
      </c>
      <c r="L17" s="304">
        <v>228.28784798484565</v>
      </c>
      <c r="M17" s="304">
        <v>206.91162602289813</v>
      </c>
      <c r="N17" s="304">
        <f>N11/N5</f>
        <v>160.23944308856693</v>
      </c>
      <c r="O17" s="306"/>
      <c r="W17" s="177"/>
    </row>
    <row r="18" spans="1:23" hidden="1" x14ac:dyDescent="0.25">
      <c r="A18" s="128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8"/>
      <c r="W18" s="177"/>
    </row>
    <row r="19" spans="1:23" ht="16.5" hidden="1" thickBot="1" x14ac:dyDescent="0.3">
      <c r="A19" s="828" t="s">
        <v>27</v>
      </c>
      <c r="B19" s="829"/>
      <c r="C19" s="829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  <c r="O19" s="829"/>
      <c r="W19" s="177"/>
    </row>
    <row r="20" spans="1:23" ht="25.5" hidden="1" x14ac:dyDescent="0.25">
      <c r="A20" s="295" t="s">
        <v>13</v>
      </c>
      <c r="B20" s="296" t="s">
        <v>14</v>
      </c>
      <c r="C20" s="296" t="s">
        <v>15</v>
      </c>
      <c r="D20" s="296" t="s">
        <v>16</v>
      </c>
      <c r="E20" s="296" t="s">
        <v>17</v>
      </c>
      <c r="F20" s="296" t="s">
        <v>18</v>
      </c>
      <c r="G20" s="296" t="s">
        <v>19</v>
      </c>
      <c r="H20" s="296" t="s">
        <v>20</v>
      </c>
      <c r="I20" s="296" t="s">
        <v>79</v>
      </c>
      <c r="J20" s="296" t="s">
        <v>21</v>
      </c>
      <c r="K20" s="296" t="s">
        <v>22</v>
      </c>
      <c r="L20" s="296" t="s">
        <v>90</v>
      </c>
      <c r="M20" s="296" t="s">
        <v>23</v>
      </c>
      <c r="N20" s="296" t="s">
        <v>24</v>
      </c>
      <c r="O20" s="297" t="s">
        <v>247</v>
      </c>
    </row>
    <row r="21" spans="1:23" ht="30" hidden="1" x14ac:dyDescent="0.25">
      <c r="A21" s="298" t="s">
        <v>248</v>
      </c>
      <c r="B21" s="314">
        <f>GETPIVOTDATA("Count of ID",Jan!$W$38)</f>
        <v>10</v>
      </c>
      <c r="C21" s="314">
        <f>GETPIVOTDATA("Count of ID",Feb!$W$38)</f>
        <v>45</v>
      </c>
      <c r="D21" s="314">
        <f>GETPIVOTDATA("Count of ID",Mar!$W$38)</f>
        <v>12</v>
      </c>
      <c r="E21" s="314">
        <f>GETPIVOTDATA("Count of ID",Apr!$W$38)</f>
        <v>7</v>
      </c>
      <c r="F21" s="314">
        <f>GETPIVOTDATA("Count of ID",May!$W$38)</f>
        <v>24</v>
      </c>
      <c r="G21" s="314">
        <f>GETPIVOTDATA("Count of ID",June!$W$38)</f>
        <v>16</v>
      </c>
      <c r="H21" s="314">
        <f>GETPIVOTDATA("Count of ID",July!$W$38)</f>
        <v>0</v>
      </c>
      <c r="I21" s="314">
        <f>GETPIVOTDATA("Count of ID",Aug!$W$38)</f>
        <v>0</v>
      </c>
      <c r="J21" s="314">
        <f>GETPIVOTDATA("Count of ID",Sept!$W$38)</f>
        <v>0</v>
      </c>
      <c r="K21" s="314">
        <f>GETPIVOTDATA("Count of ID",Oct!$W$38)</f>
        <v>0</v>
      </c>
      <c r="L21" s="314">
        <f>GETPIVOTDATA("Count of ID",Nov!$W$38)</f>
        <v>0</v>
      </c>
      <c r="M21" s="314">
        <f>GETPIVOTDATA("Count of ID",Dec!$W$38)</f>
        <v>0</v>
      </c>
      <c r="N21" s="314">
        <f>SUM(B21:M21)</f>
        <v>114</v>
      </c>
      <c r="O21" s="315">
        <f>SUM(B24:M24)</f>
        <v>403.8</v>
      </c>
    </row>
    <row r="22" spans="1:23" ht="30" hidden="1" x14ac:dyDescent="0.25">
      <c r="A22" s="298" t="s">
        <v>218</v>
      </c>
      <c r="B22" s="314">
        <v>38</v>
      </c>
      <c r="C22" s="314">
        <v>33</v>
      </c>
      <c r="D22" s="314">
        <v>32</v>
      </c>
      <c r="E22" s="314">
        <v>25</v>
      </c>
      <c r="F22" s="314">
        <v>26</v>
      </c>
      <c r="G22" s="314">
        <v>86</v>
      </c>
      <c r="H22" s="314">
        <v>62</v>
      </c>
      <c r="I22" s="314">
        <v>67</v>
      </c>
      <c r="J22" s="314">
        <v>35</v>
      </c>
      <c r="K22" s="314">
        <v>41</v>
      </c>
      <c r="L22" s="314">
        <v>82</v>
      </c>
      <c r="M22" s="314">
        <v>34</v>
      </c>
      <c r="N22" s="314">
        <f>SUM(B22:M22)</f>
        <v>561</v>
      </c>
      <c r="O22" s="302"/>
    </row>
    <row r="23" spans="1:23" ht="30.75" hidden="1" thickBot="1" x14ac:dyDescent="0.3">
      <c r="A23" s="303" t="s">
        <v>25</v>
      </c>
      <c r="B23" s="316">
        <v>42.2</v>
      </c>
      <c r="C23" s="316">
        <v>30</v>
      </c>
      <c r="D23" s="316">
        <v>38.799999999999997</v>
      </c>
      <c r="E23" s="316">
        <v>35.200000000000003</v>
      </c>
      <c r="F23" s="316">
        <v>35.200000000000003</v>
      </c>
      <c r="G23" s="316">
        <v>60.2</v>
      </c>
      <c r="H23" s="316">
        <v>73.8</v>
      </c>
      <c r="I23" s="316">
        <v>53.2</v>
      </c>
      <c r="J23" s="316">
        <v>49.8</v>
      </c>
      <c r="K23" s="316">
        <v>34</v>
      </c>
      <c r="L23" s="316">
        <v>47.2</v>
      </c>
      <c r="M23" s="316">
        <v>31.8</v>
      </c>
      <c r="N23" s="316">
        <f>SUM(B23:M23)</f>
        <v>531.4</v>
      </c>
      <c r="O23" s="306"/>
    </row>
    <row r="24" spans="1:23" hidden="1" x14ac:dyDescent="0.25">
      <c r="A24" s="131" t="s">
        <v>133</v>
      </c>
      <c r="B24" s="129">
        <f>IF(B21=0,B23,B21)</f>
        <v>10</v>
      </c>
      <c r="C24" s="129">
        <f t="shared" ref="C24:M24" si="2">IF(C21=0,C23,C21)</f>
        <v>45</v>
      </c>
      <c r="D24" s="129">
        <f t="shared" si="2"/>
        <v>12</v>
      </c>
      <c r="E24" s="129">
        <f t="shared" si="2"/>
        <v>7</v>
      </c>
      <c r="F24" s="129">
        <f t="shared" si="2"/>
        <v>24</v>
      </c>
      <c r="G24" s="129">
        <f t="shared" si="2"/>
        <v>16</v>
      </c>
      <c r="H24" s="129">
        <f t="shared" si="2"/>
        <v>73.8</v>
      </c>
      <c r="I24" s="129">
        <f t="shared" si="2"/>
        <v>53.2</v>
      </c>
      <c r="J24" s="129">
        <f t="shared" si="2"/>
        <v>49.8</v>
      </c>
      <c r="K24" s="129">
        <f t="shared" si="2"/>
        <v>34</v>
      </c>
      <c r="L24" s="129">
        <f t="shared" si="2"/>
        <v>47.2</v>
      </c>
      <c r="M24" s="129">
        <f t="shared" si="2"/>
        <v>31.8</v>
      </c>
      <c r="N24" s="129"/>
      <c r="O24" s="129"/>
    </row>
    <row r="25" spans="1:23" ht="16.5" thickBot="1" x14ac:dyDescent="0.3">
      <c r="A25" s="828" t="s">
        <v>8</v>
      </c>
      <c r="B25" s="829"/>
      <c r="C25" s="829"/>
      <c r="D25" s="829"/>
      <c r="E25" s="829"/>
      <c r="F25" s="829"/>
      <c r="G25" s="829"/>
      <c r="H25" s="829"/>
      <c r="I25" s="829"/>
      <c r="J25" s="829"/>
      <c r="K25" s="829"/>
      <c r="L25" s="829"/>
      <c r="M25" s="829"/>
      <c r="N25" s="829"/>
      <c r="O25" s="829"/>
    </row>
    <row r="26" spans="1:23" ht="25.5" x14ac:dyDescent="0.25">
      <c r="A26" s="621" t="s">
        <v>13</v>
      </c>
      <c r="B26" s="296" t="s">
        <v>14</v>
      </c>
      <c r="C26" s="296" t="s">
        <v>15</v>
      </c>
      <c r="D26" s="296" t="s">
        <v>16</v>
      </c>
      <c r="E26" s="296" t="s">
        <v>17</v>
      </c>
      <c r="F26" s="296" t="s">
        <v>18</v>
      </c>
      <c r="G26" s="296" t="s">
        <v>19</v>
      </c>
      <c r="H26" s="296" t="s">
        <v>20</v>
      </c>
      <c r="I26" s="296" t="s">
        <v>79</v>
      </c>
      <c r="J26" s="296" t="s">
        <v>21</v>
      </c>
      <c r="K26" s="296" t="s">
        <v>22</v>
      </c>
      <c r="L26" s="296" t="s">
        <v>90</v>
      </c>
      <c r="M26" s="296" t="s">
        <v>23</v>
      </c>
      <c r="N26" s="297" t="s">
        <v>24</v>
      </c>
      <c r="O26" s="297" t="s">
        <v>247</v>
      </c>
    </row>
    <row r="27" spans="1:23" ht="30" x14ac:dyDescent="0.25">
      <c r="A27" s="298" t="s">
        <v>248</v>
      </c>
      <c r="B27" s="307">
        <f>GETPIVOTDATA("Sum of CI",Jan!$W$38)</f>
        <v>175</v>
      </c>
      <c r="C27" s="307">
        <f>GETPIVOTDATA("Sum of CI",Feb!$W$38)</f>
        <v>10545</v>
      </c>
      <c r="D27" s="307">
        <f>GETPIVOTDATA("Sum of CI",Mar!$W$38)</f>
        <v>1604</v>
      </c>
      <c r="E27" s="307">
        <f>GETPIVOTDATA("Sum of CI",Apr!$W$38)</f>
        <v>3761</v>
      </c>
      <c r="F27" s="307">
        <f>GETPIVOTDATA("Sum of CI",May!$W$38)</f>
        <v>2798</v>
      </c>
      <c r="G27" s="307">
        <f>GETPIVOTDATA("Sum of CI",June!$W$38)</f>
        <v>1080</v>
      </c>
      <c r="H27" s="307">
        <f>GETPIVOTDATA("Sum of CI",July!$W$38)</f>
        <v>0</v>
      </c>
      <c r="I27" s="307">
        <f>GETPIVOTDATA("Sum of CI",Aug!$W$38)</f>
        <v>0</v>
      </c>
      <c r="J27" s="307">
        <f>GETPIVOTDATA("Sum of CI",Sept!$W$38)</f>
        <v>0</v>
      </c>
      <c r="K27" s="307">
        <f>GETPIVOTDATA("Sum of CI",Oct!$W$38)</f>
        <v>0</v>
      </c>
      <c r="L27" s="307">
        <f>GETPIVOTDATA("Sum of CI",Nov!$W$38)</f>
        <v>0</v>
      </c>
      <c r="M27" s="307">
        <f>GETPIVOTDATA("Sum of CI",Dec!$W$38)</f>
        <v>0</v>
      </c>
      <c r="N27" s="308">
        <f>SUM(B27:M27)</f>
        <v>19963</v>
      </c>
      <c r="O27" s="310">
        <f>SUM(B30:M30)</f>
        <v>19963</v>
      </c>
    </row>
    <row r="28" spans="1:23" ht="30" x14ac:dyDescent="0.25">
      <c r="A28" s="298" t="s">
        <v>218</v>
      </c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8">
        <f>SUM(B28:M28)</f>
        <v>0</v>
      </c>
      <c r="O28" s="311"/>
    </row>
    <row r="29" spans="1:23" ht="30.75" thickBot="1" x14ac:dyDescent="0.3">
      <c r="A29" s="303" t="s">
        <v>25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13">
        <f>SUM(B29:M29)</f>
        <v>0</v>
      </c>
      <c r="O29" s="312"/>
    </row>
    <row r="30" spans="1:23" hidden="1" x14ac:dyDescent="0.25">
      <c r="A30" s="131" t="s">
        <v>133</v>
      </c>
      <c r="B30" s="129">
        <f>IF(B27=0,B29,B27)</f>
        <v>175</v>
      </c>
      <c r="C30" s="129">
        <f t="shared" ref="C30:M30" si="3">IF(C27=0,C29,C27)</f>
        <v>10545</v>
      </c>
      <c r="D30" s="129">
        <f t="shared" si="3"/>
        <v>1604</v>
      </c>
      <c r="E30" s="129">
        <f t="shared" si="3"/>
        <v>3761</v>
      </c>
      <c r="F30" s="129">
        <f t="shared" si="3"/>
        <v>2798</v>
      </c>
      <c r="G30" s="129">
        <f t="shared" si="3"/>
        <v>1080</v>
      </c>
      <c r="H30" s="129">
        <f t="shared" si="3"/>
        <v>0</v>
      </c>
      <c r="I30" s="129">
        <f t="shared" si="3"/>
        <v>0</v>
      </c>
      <c r="J30" s="129">
        <f t="shared" si="3"/>
        <v>0</v>
      </c>
      <c r="K30" s="129">
        <f t="shared" si="3"/>
        <v>0</v>
      </c>
      <c r="L30" s="129">
        <f t="shared" si="3"/>
        <v>0</v>
      </c>
      <c r="M30" s="129">
        <f t="shared" si="3"/>
        <v>0</v>
      </c>
      <c r="N30" s="130"/>
      <c r="O30" s="130"/>
    </row>
    <row r="31" spans="1:23" ht="16.5" thickBot="1" x14ac:dyDescent="0.3">
      <c r="A31" s="828" t="s">
        <v>9</v>
      </c>
      <c r="B31" s="829"/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</row>
    <row r="32" spans="1:23" ht="25.5" x14ac:dyDescent="0.25">
      <c r="A32" s="295" t="s">
        <v>13</v>
      </c>
      <c r="B32" s="296" t="s">
        <v>14</v>
      </c>
      <c r="C32" s="296" t="s">
        <v>15</v>
      </c>
      <c r="D32" s="296" t="s">
        <v>16</v>
      </c>
      <c r="E32" s="296" t="s">
        <v>17</v>
      </c>
      <c r="F32" s="296" t="s">
        <v>18</v>
      </c>
      <c r="G32" s="296" t="s">
        <v>19</v>
      </c>
      <c r="H32" s="296" t="s">
        <v>20</v>
      </c>
      <c r="I32" s="296" t="s">
        <v>79</v>
      </c>
      <c r="J32" s="296" t="s">
        <v>21</v>
      </c>
      <c r="K32" s="296" t="s">
        <v>22</v>
      </c>
      <c r="L32" s="296" t="s">
        <v>90</v>
      </c>
      <c r="M32" s="296" t="s">
        <v>23</v>
      </c>
      <c r="N32" s="297" t="s">
        <v>24</v>
      </c>
      <c r="O32" s="297" t="s">
        <v>247</v>
      </c>
    </row>
    <row r="33" spans="1:16" ht="30" x14ac:dyDescent="0.25">
      <c r="A33" s="298" t="s">
        <v>248</v>
      </c>
      <c r="B33" s="307">
        <f>GETPIVOTDATA("Sum of CMI",Jan!$W$38)</f>
        <v>24483.600000000002</v>
      </c>
      <c r="C33" s="307">
        <f>GETPIVOTDATA("Sum of CMI",Feb!$W$38)</f>
        <v>1623609.5999999985</v>
      </c>
      <c r="D33" s="307">
        <f>GETPIVOTDATA("Sum of CMI",Mar!$W$38)</f>
        <v>138495.6</v>
      </c>
      <c r="E33" s="307">
        <f>GETPIVOTDATA("Sum of CMI",Apr!$W$38)</f>
        <v>392847.60000000003</v>
      </c>
      <c r="F33" s="307">
        <f>GETPIVOTDATA("Sum of CMI",May!$W$38)</f>
        <v>711115.799999999</v>
      </c>
      <c r="G33" s="307">
        <f>GETPIVOTDATA("Sum of CMI",June!$W$38)</f>
        <v>154674</v>
      </c>
      <c r="H33" s="307">
        <f>GETPIVOTDATA("Sum of CMI",July!$W$38)</f>
        <v>0</v>
      </c>
      <c r="I33" s="307">
        <f>GETPIVOTDATA("Sum of CMI",Aug!$W$38)</f>
        <v>0</v>
      </c>
      <c r="J33" s="307">
        <f>GETPIVOTDATA("Sum of CMI",Sept!$W$38)</f>
        <v>0</v>
      </c>
      <c r="K33" s="307">
        <f>GETPIVOTDATA("Sum of CMI",Oct!$W$38)</f>
        <v>0</v>
      </c>
      <c r="L33" s="307">
        <f>GETPIVOTDATA("Sum of CMI",Nov!$W$38)</f>
        <v>0</v>
      </c>
      <c r="M33" s="307">
        <f>GETPIVOTDATA("Sum of CMI",Dec!$W$38)</f>
        <v>0</v>
      </c>
      <c r="N33" s="308">
        <f>SUM(B33:M33)</f>
        <v>3045226.1999999974</v>
      </c>
      <c r="O33" s="310">
        <f>SUM(B36:M36)</f>
        <v>3045226.1999999974</v>
      </c>
    </row>
    <row r="34" spans="1:16" ht="30" x14ac:dyDescent="0.25">
      <c r="A34" s="298" t="s">
        <v>218</v>
      </c>
      <c r="B34" s="307"/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8">
        <f>SUM(B34:M34)</f>
        <v>0</v>
      </c>
      <c r="O34" s="311"/>
    </row>
    <row r="35" spans="1:16" ht="30.75" thickBot="1" x14ac:dyDescent="0.3">
      <c r="A35" s="303" t="s">
        <v>25</v>
      </c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13">
        <f>SUM(B35:M35)</f>
        <v>0</v>
      </c>
      <c r="O35" s="312"/>
    </row>
    <row r="36" spans="1:16" hidden="1" x14ac:dyDescent="0.25">
      <c r="A36" s="131" t="s">
        <v>133</v>
      </c>
      <c r="B36" s="129">
        <f>IF(B33=0,B35,B33)</f>
        <v>24483.600000000002</v>
      </c>
      <c r="C36" s="129">
        <f t="shared" ref="C36:M36" si="4">IF(C33=0,C35,C33)</f>
        <v>1623609.5999999985</v>
      </c>
      <c r="D36" s="129">
        <f t="shared" si="4"/>
        <v>138495.6</v>
      </c>
      <c r="E36" s="129">
        <f t="shared" si="4"/>
        <v>392847.60000000003</v>
      </c>
      <c r="F36" s="129">
        <f t="shared" si="4"/>
        <v>711115.799999999</v>
      </c>
      <c r="G36" s="129">
        <f t="shared" si="4"/>
        <v>154674</v>
      </c>
      <c r="H36" s="129">
        <f t="shared" si="4"/>
        <v>0</v>
      </c>
      <c r="I36" s="129">
        <f t="shared" si="4"/>
        <v>0</v>
      </c>
      <c r="J36" s="129">
        <f t="shared" si="4"/>
        <v>0</v>
      </c>
      <c r="K36" s="129">
        <f t="shared" si="4"/>
        <v>0</v>
      </c>
      <c r="L36" s="129">
        <f t="shared" si="4"/>
        <v>0</v>
      </c>
      <c r="M36" s="129">
        <f t="shared" si="4"/>
        <v>0</v>
      </c>
      <c r="N36" s="130"/>
      <c r="O36" s="130"/>
    </row>
    <row r="37" spans="1:16" ht="16.5" hidden="1" thickBot="1" x14ac:dyDescent="0.3">
      <c r="A37" s="828" t="s">
        <v>10</v>
      </c>
      <c r="B37" s="829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  <c r="O37" s="829"/>
    </row>
    <row r="38" spans="1:16" ht="25.5" hidden="1" x14ac:dyDescent="0.25">
      <c r="A38" s="295" t="s">
        <v>13</v>
      </c>
      <c r="B38" s="296" t="s">
        <v>14</v>
      </c>
      <c r="C38" s="296" t="s">
        <v>15</v>
      </c>
      <c r="D38" s="296" t="s">
        <v>16</v>
      </c>
      <c r="E38" s="296" t="s">
        <v>17</v>
      </c>
      <c r="F38" s="296" t="s">
        <v>18</v>
      </c>
      <c r="G38" s="296" t="s">
        <v>19</v>
      </c>
      <c r="H38" s="296" t="s">
        <v>20</v>
      </c>
      <c r="I38" s="296" t="s">
        <v>79</v>
      </c>
      <c r="J38" s="296" t="s">
        <v>21</v>
      </c>
      <c r="K38" s="296" t="s">
        <v>22</v>
      </c>
      <c r="L38" s="296" t="s">
        <v>90</v>
      </c>
      <c r="M38" s="296" t="s">
        <v>23</v>
      </c>
      <c r="N38" s="296" t="s">
        <v>24</v>
      </c>
      <c r="O38" s="297" t="s">
        <v>247</v>
      </c>
    </row>
    <row r="39" spans="1:16" ht="30" hidden="1" x14ac:dyDescent="0.25">
      <c r="A39" s="298" t="s">
        <v>248</v>
      </c>
      <c r="B39" s="307">
        <f>Jan!Z39</f>
        <v>48925</v>
      </c>
      <c r="C39" s="307">
        <f>Feb!Z39</f>
        <v>49165</v>
      </c>
      <c r="D39" s="307">
        <f>Mar!Z39</f>
        <v>49165</v>
      </c>
      <c r="E39" s="307">
        <f>Apr!Z39</f>
        <v>49165</v>
      </c>
      <c r="F39" s="307">
        <f>May!Z39</f>
        <v>49165</v>
      </c>
      <c r="G39" s="307">
        <f>June!Z39</f>
        <v>49165</v>
      </c>
      <c r="H39" s="307">
        <f>July!Z39</f>
        <v>46427</v>
      </c>
      <c r="I39" s="307">
        <f>Aug!Z39</f>
        <v>46573</v>
      </c>
      <c r="J39" s="307">
        <f>Sept!Z39</f>
        <v>47485</v>
      </c>
      <c r="K39" s="307">
        <f>Oct!Z39</f>
        <v>47545</v>
      </c>
      <c r="L39" s="307">
        <f>Nov!Z39</f>
        <v>47942</v>
      </c>
      <c r="M39" s="307">
        <f>Dec!Z39</f>
        <v>47953</v>
      </c>
      <c r="N39" s="308">
        <f>AVERAGE(B39:M39)</f>
        <v>48222.916666666664</v>
      </c>
      <c r="O39" s="308">
        <f>N39</f>
        <v>48222.916666666664</v>
      </c>
    </row>
    <row r="40" spans="1:16" ht="30" hidden="1" x14ac:dyDescent="0.25">
      <c r="A40" s="298" t="s">
        <v>218</v>
      </c>
      <c r="B40" s="307">
        <v>45718</v>
      </c>
      <c r="C40" s="307">
        <v>45718</v>
      </c>
      <c r="D40" s="307">
        <v>45631</v>
      </c>
      <c r="E40" s="307">
        <v>45836</v>
      </c>
      <c r="F40" s="307">
        <v>45977</v>
      </c>
      <c r="G40" s="307">
        <v>45977</v>
      </c>
      <c r="H40" s="307">
        <v>46427</v>
      </c>
      <c r="I40" s="307">
        <v>46573</v>
      </c>
      <c r="J40" s="307">
        <v>47485</v>
      </c>
      <c r="K40" s="307">
        <v>47545</v>
      </c>
      <c r="L40" s="307">
        <v>47942</v>
      </c>
      <c r="M40" s="307">
        <v>47953</v>
      </c>
      <c r="N40" s="308">
        <f t="shared" ref="N40:N41" si="5">AVERAGE(B40:M40)</f>
        <v>46565.166666666664</v>
      </c>
      <c r="O40" s="302"/>
    </row>
    <row r="41" spans="1:16" ht="30.75" hidden="1" thickBot="1" x14ac:dyDescent="0.3">
      <c r="A41" s="303" t="s">
        <v>25</v>
      </c>
      <c r="B41" s="309">
        <v>45494.6</v>
      </c>
      <c r="C41" s="309">
        <v>45444.4</v>
      </c>
      <c r="D41" s="309">
        <v>45474.2</v>
      </c>
      <c r="E41" s="309">
        <v>45459.8</v>
      </c>
      <c r="F41" s="309">
        <v>45475</v>
      </c>
      <c r="G41" s="309">
        <v>45543.8</v>
      </c>
      <c r="H41" s="309">
        <v>45629.4</v>
      </c>
      <c r="I41" s="309">
        <v>45806.6</v>
      </c>
      <c r="J41" s="309">
        <v>45988.4</v>
      </c>
      <c r="K41" s="309">
        <v>46006.6</v>
      </c>
      <c r="L41" s="309">
        <v>46106</v>
      </c>
      <c r="M41" s="309">
        <v>46113.2</v>
      </c>
      <c r="N41" s="308">
        <f t="shared" si="5"/>
        <v>45711.833333333336</v>
      </c>
      <c r="O41" s="306"/>
    </row>
    <row r="42" spans="1:16" hidden="1" x14ac:dyDescent="0.25">
      <c r="A42" s="128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28"/>
    </row>
    <row r="43" spans="1:16" ht="16.5" hidden="1" thickBot="1" x14ac:dyDescent="0.3">
      <c r="A43" s="828" t="s">
        <v>28</v>
      </c>
      <c r="B43" s="829"/>
      <c r="C43" s="829"/>
      <c r="D43" s="829"/>
      <c r="E43" s="829"/>
      <c r="F43" s="829"/>
      <c r="G43" s="829"/>
      <c r="H43" s="829"/>
      <c r="I43" s="829"/>
      <c r="J43" s="829"/>
      <c r="K43" s="829"/>
      <c r="L43" s="829"/>
      <c r="M43" s="829"/>
      <c r="N43" s="829"/>
      <c r="O43" s="829"/>
    </row>
    <row r="44" spans="1:16" ht="25.5" hidden="1" x14ac:dyDescent="0.25">
      <c r="A44" s="295" t="s">
        <v>13</v>
      </c>
      <c r="B44" s="296" t="s">
        <v>14</v>
      </c>
      <c r="C44" s="296" t="s">
        <v>15</v>
      </c>
      <c r="D44" s="296" t="s">
        <v>16</v>
      </c>
      <c r="E44" s="296" t="s">
        <v>17</v>
      </c>
      <c r="F44" s="296" t="s">
        <v>18</v>
      </c>
      <c r="G44" s="296" t="s">
        <v>19</v>
      </c>
      <c r="H44" s="296" t="s">
        <v>20</v>
      </c>
      <c r="I44" s="296" t="s">
        <v>79</v>
      </c>
      <c r="J44" s="296" t="s">
        <v>21</v>
      </c>
      <c r="K44" s="296" t="s">
        <v>22</v>
      </c>
      <c r="L44" s="296" t="s">
        <v>90</v>
      </c>
      <c r="M44" s="296" t="s">
        <v>23</v>
      </c>
      <c r="N44" s="296" t="s">
        <v>24</v>
      </c>
      <c r="O44" s="297" t="s">
        <v>247</v>
      </c>
    </row>
    <row r="45" spans="1:16" ht="30" hidden="1" x14ac:dyDescent="0.25">
      <c r="A45" s="298" t="s">
        <v>248</v>
      </c>
      <c r="B45" s="299">
        <f>Jan!AD39</f>
        <v>17.5</v>
      </c>
      <c r="C45" s="299">
        <f>Feb!AD39</f>
        <v>234.33333333333334</v>
      </c>
      <c r="D45" s="299">
        <f>Mar!AD39</f>
        <v>133.66666666666666</v>
      </c>
      <c r="E45" s="299">
        <f>Apr!AD39</f>
        <v>537.28571428571433</v>
      </c>
      <c r="F45" s="299">
        <f>May!AD39</f>
        <v>116.58333333333333</v>
      </c>
      <c r="G45" s="299">
        <f>June!AD39</f>
        <v>67.5</v>
      </c>
      <c r="H45" s="299">
        <f>July!AD39</f>
        <v>0</v>
      </c>
      <c r="I45" s="299">
        <f>Aug!AD39</f>
        <v>0</v>
      </c>
      <c r="J45" s="299">
        <f>Sept!AD39</f>
        <v>0</v>
      </c>
      <c r="K45" s="299">
        <f>Oct!AD39</f>
        <v>0</v>
      </c>
      <c r="L45" s="299">
        <f>Nov!AD39</f>
        <v>0</v>
      </c>
      <c r="M45" s="299">
        <f>Dec!AD39</f>
        <v>0</v>
      </c>
      <c r="N45" s="299">
        <f>N27/N21</f>
        <v>175.11403508771929</v>
      </c>
      <c r="O45" s="300">
        <f>O27/O21</f>
        <v>49.437840515106487</v>
      </c>
    </row>
    <row r="46" spans="1:16" ht="30" hidden="1" x14ac:dyDescent="0.25">
      <c r="A46" s="298" t="s">
        <v>218</v>
      </c>
      <c r="B46" s="301">
        <v>46.368421052631582</v>
      </c>
      <c r="C46" s="301">
        <v>27.363636363636363</v>
      </c>
      <c r="D46" s="301">
        <v>131.25</v>
      </c>
      <c r="E46" s="301">
        <v>92.36</v>
      </c>
      <c r="F46" s="301">
        <v>27.76923076923077</v>
      </c>
      <c r="G46" s="301">
        <v>64.267441860465112</v>
      </c>
      <c r="H46" s="301">
        <v>30.903225806451612</v>
      </c>
      <c r="I46" s="301">
        <v>88.552238805970148</v>
      </c>
      <c r="J46" s="301">
        <v>9.0857142857142854</v>
      </c>
      <c r="K46" s="301">
        <v>54.487804878048777</v>
      </c>
      <c r="L46" s="301">
        <v>67.853658536585371</v>
      </c>
      <c r="M46" s="301">
        <v>73.411764705882348</v>
      </c>
      <c r="N46" s="299">
        <f>N28/N22</f>
        <v>0</v>
      </c>
      <c r="O46" s="302"/>
    </row>
    <row r="47" spans="1:16" ht="30.75" hidden="1" thickBot="1" x14ac:dyDescent="0.3">
      <c r="A47" s="303" t="s">
        <v>25</v>
      </c>
      <c r="B47" s="304">
        <v>43.08914103783556</v>
      </c>
      <c r="C47" s="304">
        <v>43.29013939886805</v>
      </c>
      <c r="D47" s="304">
        <v>91.480882419661754</v>
      </c>
      <c r="E47" s="304">
        <v>78.500921794651234</v>
      </c>
      <c r="F47" s="304">
        <v>39.938827615473954</v>
      </c>
      <c r="G47" s="304">
        <v>50.78608264611794</v>
      </c>
      <c r="H47" s="304">
        <v>65.474782631825306</v>
      </c>
      <c r="I47" s="304">
        <v>78.163934028460886</v>
      </c>
      <c r="J47" s="304">
        <v>54.802723188760922</v>
      </c>
      <c r="K47" s="304">
        <v>57.648201951273997</v>
      </c>
      <c r="L47" s="304">
        <v>57.620349893300883</v>
      </c>
      <c r="M47" s="304">
        <v>65.795926577527567</v>
      </c>
      <c r="N47" s="305">
        <f>N29/N23</f>
        <v>0</v>
      </c>
      <c r="O47" s="306"/>
    </row>
    <row r="48" spans="1:16" x14ac:dyDescent="0.25">
      <c r="P48" t="s">
        <v>178</v>
      </c>
    </row>
  </sheetData>
  <mergeCells count="8">
    <mergeCell ref="A37:O37"/>
    <mergeCell ref="A43:O43"/>
    <mergeCell ref="A1:O1"/>
    <mergeCell ref="A7:O7"/>
    <mergeCell ref="A13:O13"/>
    <mergeCell ref="A19:O19"/>
    <mergeCell ref="A25:O25"/>
    <mergeCell ref="A31:O31"/>
  </mergeCells>
  <conditionalFormatting sqref="B3:M3">
    <cfRule type="cellIs" dxfId="63" priority="4" operator="greaterThan">
      <formula>B5</formula>
    </cfRule>
  </conditionalFormatting>
  <conditionalFormatting sqref="B9:M9">
    <cfRule type="cellIs" dxfId="62" priority="1" operator="greaterThan">
      <formula>B11</formula>
    </cfRule>
  </conditionalFormatting>
  <pageMargins left="0.25" right="0.25" top="0.75" bottom="0.75" header="0.3" footer="0.3"/>
  <pageSetup paperSize="17" scale="107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762EB-71B8-4615-A259-ED3C4206D55D}">
  <dimension ref="A1:M74"/>
  <sheetViews>
    <sheetView topLeftCell="A49" workbookViewId="0">
      <selection activeCell="H77" sqref="H77"/>
    </sheetView>
  </sheetViews>
  <sheetFormatPr defaultRowHeight="15" x14ac:dyDescent="0.25"/>
  <cols>
    <col min="1" max="17" width="8.5703125" customWidth="1"/>
  </cols>
  <sheetData>
    <row r="1" spans="1:13" x14ac:dyDescent="0.25">
      <c r="A1" s="610" t="s">
        <v>243</v>
      </c>
      <c r="B1" s="610">
        <v>1</v>
      </c>
      <c r="C1" s="611">
        <v>2</v>
      </c>
      <c r="D1" s="611">
        <v>3</v>
      </c>
      <c r="E1" s="611">
        <v>4</v>
      </c>
      <c r="F1" s="611">
        <v>5</v>
      </c>
      <c r="G1" s="611">
        <v>6</v>
      </c>
      <c r="H1" s="611">
        <v>7</v>
      </c>
      <c r="I1" s="611">
        <v>8</v>
      </c>
      <c r="J1" s="611">
        <v>9</v>
      </c>
      <c r="K1" s="611">
        <v>10</v>
      </c>
      <c r="L1" s="611">
        <v>11</v>
      </c>
      <c r="M1" s="611">
        <v>12</v>
      </c>
    </row>
    <row r="2" spans="1:13" ht="26.25" thickBot="1" x14ac:dyDescent="0.3">
      <c r="A2" s="791" t="s">
        <v>244</v>
      </c>
      <c r="B2" s="791">
        <v>2</v>
      </c>
      <c r="C2" s="792">
        <v>3</v>
      </c>
      <c r="D2" s="792">
        <v>4</v>
      </c>
      <c r="E2" s="792">
        <v>5</v>
      </c>
      <c r="F2" s="792">
        <v>6</v>
      </c>
      <c r="G2" s="792">
        <v>7</v>
      </c>
      <c r="H2" s="792">
        <v>8</v>
      </c>
      <c r="I2" s="792">
        <v>9</v>
      </c>
      <c r="J2" s="792">
        <v>10</v>
      </c>
      <c r="K2" s="792">
        <v>11</v>
      </c>
      <c r="L2" s="792">
        <v>12</v>
      </c>
      <c r="M2" s="792">
        <v>13</v>
      </c>
    </row>
    <row r="3" spans="1:13" x14ac:dyDescent="0.25">
      <c r="A3" s="790" t="s">
        <v>370</v>
      </c>
      <c r="B3" s="790">
        <v>96</v>
      </c>
      <c r="C3" s="790">
        <v>97</v>
      </c>
      <c r="D3" s="790">
        <v>97</v>
      </c>
      <c r="E3" s="790">
        <v>97</v>
      </c>
      <c r="F3" s="790">
        <v>97</v>
      </c>
      <c r="G3" s="790">
        <v>97</v>
      </c>
      <c r="H3" s="790"/>
      <c r="I3" s="790"/>
      <c r="J3" s="790"/>
      <c r="K3" s="790"/>
      <c r="L3" s="790"/>
      <c r="M3" s="790"/>
    </row>
    <row r="4" spans="1:13" x14ac:dyDescent="0.25">
      <c r="A4" s="613" t="s">
        <v>371</v>
      </c>
      <c r="B4" s="613">
        <v>271</v>
      </c>
      <c r="C4" s="613">
        <v>272</v>
      </c>
      <c r="D4" s="613">
        <v>272</v>
      </c>
      <c r="E4" s="613">
        <v>272</v>
      </c>
      <c r="F4" s="613">
        <v>272</v>
      </c>
      <c r="G4" s="613">
        <v>272</v>
      </c>
      <c r="H4" s="613"/>
      <c r="I4" s="613"/>
      <c r="J4" s="613"/>
      <c r="K4" s="613"/>
      <c r="L4" s="613"/>
      <c r="M4" s="613"/>
    </row>
    <row r="5" spans="1:13" x14ac:dyDescent="0.25">
      <c r="A5" s="612" t="s">
        <v>372</v>
      </c>
      <c r="B5" s="612">
        <v>214</v>
      </c>
      <c r="C5" s="612">
        <v>214</v>
      </c>
      <c r="D5" s="612">
        <v>214</v>
      </c>
      <c r="E5" s="612">
        <v>214</v>
      </c>
      <c r="F5" s="612">
        <v>214</v>
      </c>
      <c r="G5" s="612">
        <v>214</v>
      </c>
      <c r="H5" s="612"/>
      <c r="I5" s="612"/>
      <c r="J5" s="612"/>
      <c r="K5" s="612"/>
      <c r="L5" s="612"/>
      <c r="M5" s="612"/>
    </row>
    <row r="6" spans="1:13" x14ac:dyDescent="0.25">
      <c r="A6" s="613" t="s">
        <v>373</v>
      </c>
      <c r="B6" s="613">
        <v>1234</v>
      </c>
      <c r="C6" s="613">
        <v>1234</v>
      </c>
      <c r="D6" s="613">
        <v>1234</v>
      </c>
      <c r="E6" s="613">
        <v>1234</v>
      </c>
      <c r="F6" s="613">
        <v>1234</v>
      </c>
      <c r="G6" s="613">
        <v>1234</v>
      </c>
      <c r="H6" s="613"/>
      <c r="I6" s="613"/>
      <c r="J6" s="613"/>
      <c r="K6" s="613"/>
      <c r="L6" s="613"/>
      <c r="M6" s="613"/>
    </row>
    <row r="7" spans="1:13" x14ac:dyDescent="0.25">
      <c r="A7" s="612" t="s">
        <v>374</v>
      </c>
      <c r="B7" s="612">
        <v>56</v>
      </c>
      <c r="C7" s="612">
        <v>56</v>
      </c>
      <c r="D7" s="612">
        <v>56</v>
      </c>
      <c r="E7" s="612">
        <v>56</v>
      </c>
      <c r="F7" s="612">
        <v>56</v>
      </c>
      <c r="G7" s="612">
        <v>56</v>
      </c>
      <c r="H7" s="612"/>
      <c r="I7" s="612"/>
      <c r="J7" s="612"/>
      <c r="K7" s="612"/>
      <c r="L7" s="612"/>
      <c r="M7" s="612"/>
    </row>
    <row r="8" spans="1:13" x14ac:dyDescent="0.25">
      <c r="A8" s="613" t="s">
        <v>375</v>
      </c>
      <c r="B8" s="613">
        <v>30</v>
      </c>
      <c r="C8" s="613">
        <v>32</v>
      </c>
      <c r="D8" s="613">
        <v>32</v>
      </c>
      <c r="E8" s="613">
        <v>32</v>
      </c>
      <c r="F8" s="613">
        <v>32</v>
      </c>
      <c r="G8" s="613">
        <v>32</v>
      </c>
      <c r="H8" s="613"/>
      <c r="I8" s="613"/>
      <c r="J8" s="613"/>
      <c r="K8" s="613"/>
      <c r="L8" s="613"/>
      <c r="M8" s="613"/>
    </row>
    <row r="9" spans="1:13" x14ac:dyDescent="0.25">
      <c r="A9" s="612" t="s">
        <v>376</v>
      </c>
      <c r="B9" s="612">
        <v>509</v>
      </c>
      <c r="C9" s="612">
        <v>510</v>
      </c>
      <c r="D9" s="612">
        <v>510</v>
      </c>
      <c r="E9" s="612">
        <v>510</v>
      </c>
      <c r="F9" s="612">
        <v>510</v>
      </c>
      <c r="G9" s="612">
        <v>510</v>
      </c>
      <c r="H9" s="612"/>
      <c r="I9" s="612"/>
      <c r="J9" s="612"/>
      <c r="K9" s="612"/>
      <c r="L9" s="612"/>
      <c r="M9" s="612"/>
    </row>
    <row r="10" spans="1:13" x14ac:dyDescent="0.25">
      <c r="A10" s="613" t="s">
        <v>377</v>
      </c>
      <c r="B10" s="613">
        <v>96</v>
      </c>
      <c r="C10" s="613">
        <v>96</v>
      </c>
      <c r="D10" s="613">
        <v>96</v>
      </c>
      <c r="E10" s="613">
        <v>96</v>
      </c>
      <c r="F10" s="613">
        <v>96</v>
      </c>
      <c r="G10" s="613">
        <v>96</v>
      </c>
      <c r="H10" s="613"/>
      <c r="I10" s="613"/>
      <c r="J10" s="613"/>
      <c r="K10" s="613"/>
      <c r="L10" s="613"/>
      <c r="M10" s="613"/>
    </row>
    <row r="11" spans="1:13" x14ac:dyDescent="0.25">
      <c r="A11" s="612" t="s">
        <v>378</v>
      </c>
      <c r="B11" s="612">
        <v>2894</v>
      </c>
      <c r="C11" s="612">
        <v>2902</v>
      </c>
      <c r="D11" s="612">
        <v>2902</v>
      </c>
      <c r="E11" s="612">
        <v>2902</v>
      </c>
      <c r="F11" s="612">
        <v>2902</v>
      </c>
      <c r="G11" s="612">
        <v>2902</v>
      </c>
      <c r="H11" s="612"/>
      <c r="I11" s="612"/>
      <c r="J11" s="612"/>
      <c r="K11" s="612"/>
      <c r="L11" s="612"/>
      <c r="M11" s="612"/>
    </row>
    <row r="12" spans="1:13" x14ac:dyDescent="0.25">
      <c r="A12" s="613" t="s">
        <v>379</v>
      </c>
      <c r="B12" s="613">
        <v>541</v>
      </c>
      <c r="C12" s="613">
        <v>541</v>
      </c>
      <c r="D12" s="613">
        <v>541</v>
      </c>
      <c r="E12" s="613">
        <v>541</v>
      </c>
      <c r="F12" s="613">
        <v>541</v>
      </c>
      <c r="G12" s="613">
        <v>541</v>
      </c>
      <c r="H12" s="613"/>
      <c r="I12" s="613"/>
      <c r="J12" s="613"/>
      <c r="K12" s="613"/>
      <c r="L12" s="613"/>
      <c r="M12" s="613"/>
    </row>
    <row r="13" spans="1:13" x14ac:dyDescent="0.25">
      <c r="A13" s="612" t="s">
        <v>380</v>
      </c>
      <c r="B13" s="612">
        <v>1343</v>
      </c>
      <c r="C13" s="612">
        <v>1348</v>
      </c>
      <c r="D13" s="612">
        <v>1348</v>
      </c>
      <c r="E13" s="612">
        <v>1348</v>
      </c>
      <c r="F13" s="612">
        <v>1348</v>
      </c>
      <c r="G13" s="612">
        <v>1348</v>
      </c>
      <c r="H13" s="612"/>
      <c r="I13" s="612"/>
      <c r="J13" s="612"/>
      <c r="K13" s="612"/>
      <c r="L13" s="612"/>
      <c r="M13" s="612"/>
    </row>
    <row r="14" spans="1:13" x14ac:dyDescent="0.25">
      <c r="A14" s="613" t="s">
        <v>381</v>
      </c>
      <c r="B14" s="613">
        <v>587</v>
      </c>
      <c r="C14" s="613">
        <v>587</v>
      </c>
      <c r="D14" s="613">
        <v>587</v>
      </c>
      <c r="E14" s="613">
        <v>587</v>
      </c>
      <c r="F14" s="613">
        <v>587</v>
      </c>
      <c r="G14" s="613">
        <v>587</v>
      </c>
      <c r="H14" s="613"/>
      <c r="I14" s="613"/>
      <c r="J14" s="613"/>
      <c r="K14" s="613"/>
      <c r="L14" s="613"/>
      <c r="M14" s="613"/>
    </row>
    <row r="15" spans="1:13" x14ac:dyDescent="0.25">
      <c r="A15" s="612" t="s">
        <v>382</v>
      </c>
      <c r="B15" s="612">
        <v>973</v>
      </c>
      <c r="C15" s="612">
        <v>974</v>
      </c>
      <c r="D15" s="612">
        <v>974</v>
      </c>
      <c r="E15" s="612">
        <v>974</v>
      </c>
      <c r="F15" s="612">
        <v>974</v>
      </c>
      <c r="G15" s="612">
        <v>974</v>
      </c>
      <c r="H15" s="612"/>
      <c r="I15" s="612"/>
      <c r="J15" s="612"/>
      <c r="K15" s="612"/>
      <c r="L15" s="612"/>
      <c r="M15" s="612"/>
    </row>
    <row r="16" spans="1:13" x14ac:dyDescent="0.25">
      <c r="A16" s="613" t="s">
        <v>383</v>
      </c>
      <c r="B16" s="613">
        <v>7</v>
      </c>
      <c r="C16" s="613">
        <v>7</v>
      </c>
      <c r="D16" s="613">
        <v>7</v>
      </c>
      <c r="E16" s="613">
        <v>7</v>
      </c>
      <c r="F16" s="613">
        <v>7</v>
      </c>
      <c r="G16" s="613">
        <v>7</v>
      </c>
      <c r="H16" s="613"/>
      <c r="I16" s="613"/>
      <c r="J16" s="613"/>
      <c r="K16" s="613"/>
      <c r="L16" s="613"/>
      <c r="M16" s="613"/>
    </row>
    <row r="17" spans="1:13" x14ac:dyDescent="0.25">
      <c r="A17" s="612" t="s">
        <v>384</v>
      </c>
      <c r="B17" s="612">
        <v>745</v>
      </c>
      <c r="C17" s="612">
        <v>748</v>
      </c>
      <c r="D17" s="612">
        <v>748</v>
      </c>
      <c r="E17" s="612">
        <v>748</v>
      </c>
      <c r="F17" s="612">
        <v>748</v>
      </c>
      <c r="G17" s="612">
        <v>748</v>
      </c>
      <c r="H17" s="612"/>
      <c r="I17" s="612"/>
      <c r="J17" s="612"/>
      <c r="K17" s="612"/>
      <c r="L17" s="612"/>
      <c r="M17" s="612"/>
    </row>
    <row r="18" spans="1:13" x14ac:dyDescent="0.25">
      <c r="A18" s="613" t="s">
        <v>385</v>
      </c>
      <c r="B18" s="613">
        <v>1211</v>
      </c>
      <c r="C18" s="613">
        <v>1214</v>
      </c>
      <c r="D18" s="613">
        <v>1214</v>
      </c>
      <c r="E18" s="613">
        <v>1214</v>
      </c>
      <c r="F18" s="613">
        <v>1214</v>
      </c>
      <c r="G18" s="613">
        <v>1214</v>
      </c>
      <c r="H18" s="613"/>
      <c r="I18" s="613"/>
      <c r="J18" s="613"/>
      <c r="K18" s="613"/>
      <c r="L18" s="613"/>
      <c r="M18" s="613"/>
    </row>
    <row r="19" spans="1:13" x14ac:dyDescent="0.25">
      <c r="A19" s="612" t="s">
        <v>386</v>
      </c>
      <c r="B19" s="612">
        <v>55</v>
      </c>
      <c r="C19" s="612">
        <v>55</v>
      </c>
      <c r="D19" s="612">
        <v>55</v>
      </c>
      <c r="E19" s="612">
        <v>55</v>
      </c>
      <c r="F19" s="612">
        <v>55</v>
      </c>
      <c r="G19" s="612">
        <v>55</v>
      </c>
      <c r="H19" s="612"/>
      <c r="I19" s="612"/>
      <c r="J19" s="612"/>
      <c r="K19" s="612"/>
      <c r="L19" s="612"/>
      <c r="M19" s="612"/>
    </row>
    <row r="20" spans="1:13" x14ac:dyDescent="0.25">
      <c r="A20" s="613" t="s">
        <v>387</v>
      </c>
      <c r="B20" s="613">
        <v>242</v>
      </c>
      <c r="C20" s="613">
        <v>243</v>
      </c>
      <c r="D20" s="613">
        <v>243</v>
      </c>
      <c r="E20" s="613">
        <v>243</v>
      </c>
      <c r="F20" s="613">
        <v>243</v>
      </c>
      <c r="G20" s="613">
        <v>243</v>
      </c>
      <c r="H20" s="613"/>
      <c r="I20" s="613"/>
      <c r="J20" s="613"/>
      <c r="K20" s="613"/>
      <c r="L20" s="613"/>
      <c r="M20" s="613"/>
    </row>
    <row r="21" spans="1:13" x14ac:dyDescent="0.25">
      <c r="A21" s="612" t="s">
        <v>388</v>
      </c>
      <c r="B21" s="612">
        <v>3</v>
      </c>
      <c r="C21" s="612">
        <v>3</v>
      </c>
      <c r="D21" s="612">
        <v>3</v>
      </c>
      <c r="E21" s="612">
        <v>3</v>
      </c>
      <c r="F21" s="612">
        <v>3</v>
      </c>
      <c r="G21" s="612">
        <v>3</v>
      </c>
      <c r="H21" s="612"/>
      <c r="I21" s="612"/>
      <c r="J21" s="612"/>
      <c r="K21" s="612"/>
      <c r="L21" s="612"/>
      <c r="M21" s="612"/>
    </row>
    <row r="22" spans="1:13" x14ac:dyDescent="0.25">
      <c r="A22" s="613" t="s">
        <v>389</v>
      </c>
      <c r="B22" s="613">
        <v>540</v>
      </c>
      <c r="C22" s="613">
        <v>743</v>
      </c>
      <c r="D22" s="613">
        <v>743</v>
      </c>
      <c r="E22" s="613">
        <v>743</v>
      </c>
      <c r="F22" s="613">
        <v>743</v>
      </c>
      <c r="G22" s="613">
        <v>743</v>
      </c>
      <c r="H22" s="613"/>
      <c r="I22" s="613"/>
      <c r="J22" s="613"/>
      <c r="K22" s="613"/>
      <c r="L22" s="613"/>
      <c r="M22" s="613"/>
    </row>
    <row r="23" spans="1:13" x14ac:dyDescent="0.25">
      <c r="A23" s="612" t="s">
        <v>390</v>
      </c>
      <c r="B23" s="612">
        <v>257</v>
      </c>
      <c r="C23" s="612">
        <v>257</v>
      </c>
      <c r="D23" s="612">
        <v>257</v>
      </c>
      <c r="E23" s="612">
        <v>257</v>
      </c>
      <c r="F23" s="612">
        <v>257</v>
      </c>
      <c r="G23" s="612">
        <v>257</v>
      </c>
      <c r="H23" s="612"/>
      <c r="I23" s="612"/>
      <c r="J23" s="612"/>
      <c r="K23" s="612"/>
      <c r="L23" s="612"/>
      <c r="M23" s="612"/>
    </row>
    <row r="24" spans="1:13" x14ac:dyDescent="0.25">
      <c r="A24" s="613" t="s">
        <v>391</v>
      </c>
      <c r="B24" s="613">
        <v>70</v>
      </c>
      <c r="C24" s="613">
        <v>70</v>
      </c>
      <c r="D24" s="613">
        <v>70</v>
      </c>
      <c r="E24" s="613">
        <v>70</v>
      </c>
      <c r="F24" s="613">
        <v>70</v>
      </c>
      <c r="G24" s="613">
        <v>70</v>
      </c>
      <c r="H24" s="613"/>
      <c r="I24" s="613"/>
      <c r="J24" s="613"/>
      <c r="K24" s="613"/>
      <c r="L24" s="613"/>
      <c r="M24" s="613"/>
    </row>
    <row r="25" spans="1:13" x14ac:dyDescent="0.25">
      <c r="A25" s="612" t="s">
        <v>392</v>
      </c>
      <c r="B25" s="612">
        <v>885</v>
      </c>
      <c r="C25" s="612">
        <v>888</v>
      </c>
      <c r="D25" s="612">
        <v>888</v>
      </c>
      <c r="E25" s="612">
        <v>888</v>
      </c>
      <c r="F25" s="612">
        <v>888</v>
      </c>
      <c r="G25" s="612">
        <v>888</v>
      </c>
      <c r="H25" s="612"/>
      <c r="I25" s="612"/>
      <c r="J25" s="612"/>
      <c r="K25" s="612"/>
      <c r="L25" s="612"/>
      <c r="M25" s="612"/>
    </row>
    <row r="26" spans="1:13" x14ac:dyDescent="0.25">
      <c r="A26" s="613" t="s">
        <v>393</v>
      </c>
      <c r="B26" s="613">
        <v>6</v>
      </c>
      <c r="C26" s="613">
        <v>6</v>
      </c>
      <c r="D26" s="613">
        <v>6</v>
      </c>
      <c r="E26" s="613">
        <v>6</v>
      </c>
      <c r="F26" s="613">
        <v>6</v>
      </c>
      <c r="G26" s="613">
        <v>6</v>
      </c>
      <c r="H26" s="613"/>
      <c r="I26" s="613"/>
      <c r="J26" s="613"/>
      <c r="K26" s="613"/>
      <c r="L26" s="613"/>
      <c r="M26" s="613"/>
    </row>
    <row r="27" spans="1:13" x14ac:dyDescent="0.25">
      <c r="A27" s="612" t="s">
        <v>394</v>
      </c>
      <c r="B27" s="612">
        <v>4455</v>
      </c>
      <c r="C27" s="612">
        <v>4479</v>
      </c>
      <c r="D27" s="612">
        <v>4479</v>
      </c>
      <c r="E27" s="612">
        <v>4479</v>
      </c>
      <c r="F27" s="612">
        <v>4479</v>
      </c>
      <c r="G27" s="612">
        <v>4479</v>
      </c>
      <c r="H27" s="612"/>
      <c r="I27" s="612"/>
      <c r="J27" s="612"/>
      <c r="K27" s="612"/>
      <c r="L27" s="612"/>
      <c r="M27" s="612"/>
    </row>
    <row r="28" spans="1:13" x14ac:dyDescent="0.25">
      <c r="A28" s="613" t="s">
        <v>395</v>
      </c>
      <c r="B28" s="613">
        <v>3185</v>
      </c>
      <c r="C28" s="613">
        <v>3188</v>
      </c>
      <c r="D28" s="613">
        <v>3188</v>
      </c>
      <c r="E28" s="613">
        <v>3188</v>
      </c>
      <c r="F28" s="613">
        <v>3188</v>
      </c>
      <c r="G28" s="613">
        <v>3188</v>
      </c>
      <c r="H28" s="613"/>
      <c r="I28" s="613"/>
      <c r="J28" s="613"/>
      <c r="K28" s="613"/>
      <c r="L28" s="613"/>
      <c r="M28" s="613"/>
    </row>
    <row r="29" spans="1:13" x14ac:dyDescent="0.25">
      <c r="A29" s="612" t="s">
        <v>396</v>
      </c>
      <c r="B29" s="612">
        <v>1823</v>
      </c>
      <c r="C29" s="612">
        <v>1621</v>
      </c>
      <c r="D29" s="612">
        <v>1621</v>
      </c>
      <c r="E29" s="612">
        <v>1621</v>
      </c>
      <c r="F29" s="612">
        <v>1621</v>
      </c>
      <c r="G29" s="612">
        <v>1621</v>
      </c>
      <c r="H29" s="612"/>
      <c r="I29" s="612"/>
      <c r="J29" s="612"/>
      <c r="K29" s="612"/>
      <c r="L29" s="612"/>
      <c r="M29" s="612"/>
    </row>
    <row r="30" spans="1:13" x14ac:dyDescent="0.25">
      <c r="A30" s="613" t="s">
        <v>397</v>
      </c>
      <c r="B30" s="613">
        <v>78</v>
      </c>
      <c r="C30" s="613">
        <v>80</v>
      </c>
      <c r="D30" s="613">
        <v>80</v>
      </c>
      <c r="E30" s="613">
        <v>80</v>
      </c>
      <c r="F30" s="613">
        <v>80</v>
      </c>
      <c r="G30" s="613">
        <v>80</v>
      </c>
      <c r="H30" s="613"/>
      <c r="I30" s="613"/>
      <c r="J30" s="613"/>
      <c r="K30" s="613"/>
      <c r="L30" s="613"/>
      <c r="M30" s="613"/>
    </row>
    <row r="31" spans="1:13" x14ac:dyDescent="0.25">
      <c r="A31" s="612">
        <v>608</v>
      </c>
      <c r="B31" s="612">
        <v>1</v>
      </c>
      <c r="C31" s="612">
        <v>1</v>
      </c>
      <c r="D31" s="612">
        <v>1</v>
      </c>
      <c r="E31" s="612">
        <v>1</v>
      </c>
      <c r="F31" s="612">
        <v>1</v>
      </c>
      <c r="G31" s="612">
        <v>1</v>
      </c>
      <c r="H31" s="612"/>
      <c r="I31" s="612"/>
      <c r="J31" s="612"/>
      <c r="K31" s="612"/>
      <c r="L31" s="612"/>
      <c r="M31" s="612"/>
    </row>
    <row r="32" spans="1:13" x14ac:dyDescent="0.25">
      <c r="A32" s="613">
        <v>619</v>
      </c>
      <c r="B32" s="613">
        <v>2</v>
      </c>
      <c r="C32" s="613">
        <v>2</v>
      </c>
      <c r="D32" s="613">
        <v>2</v>
      </c>
      <c r="E32" s="613">
        <v>2</v>
      </c>
      <c r="F32" s="613">
        <v>2</v>
      </c>
      <c r="G32" s="613">
        <v>2</v>
      </c>
      <c r="H32" s="613"/>
      <c r="I32" s="613"/>
      <c r="J32" s="613"/>
      <c r="K32" s="613"/>
      <c r="L32" s="613"/>
      <c r="M32" s="613"/>
    </row>
    <row r="33" spans="1:13" x14ac:dyDescent="0.25">
      <c r="A33" s="612" t="s">
        <v>398</v>
      </c>
      <c r="B33" s="612">
        <v>151</v>
      </c>
      <c r="C33" s="612">
        <v>151</v>
      </c>
      <c r="D33" s="612">
        <v>151</v>
      </c>
      <c r="E33" s="612">
        <v>151</v>
      </c>
      <c r="F33" s="612">
        <v>151</v>
      </c>
      <c r="G33" s="612">
        <v>151</v>
      </c>
      <c r="H33" s="612"/>
      <c r="I33" s="612"/>
      <c r="J33" s="612"/>
      <c r="K33" s="612"/>
      <c r="L33" s="612"/>
      <c r="M33" s="612"/>
    </row>
    <row r="34" spans="1:13" x14ac:dyDescent="0.25">
      <c r="A34" s="613" t="s">
        <v>399</v>
      </c>
      <c r="B34" s="613">
        <v>1825</v>
      </c>
      <c r="C34" s="613">
        <v>1837</v>
      </c>
      <c r="D34" s="613">
        <v>1837</v>
      </c>
      <c r="E34" s="613">
        <v>1837</v>
      </c>
      <c r="F34" s="613">
        <v>1837</v>
      </c>
      <c r="G34" s="613">
        <v>1837</v>
      </c>
      <c r="H34" s="613"/>
      <c r="I34" s="613"/>
      <c r="J34" s="613"/>
      <c r="K34" s="613"/>
      <c r="L34" s="613"/>
      <c r="M34" s="613"/>
    </row>
    <row r="35" spans="1:13" x14ac:dyDescent="0.25">
      <c r="A35" s="612" t="s">
        <v>400</v>
      </c>
      <c r="B35" s="612">
        <v>48</v>
      </c>
      <c r="C35" s="612">
        <v>48</v>
      </c>
      <c r="D35" s="612">
        <v>48</v>
      </c>
      <c r="E35" s="612">
        <v>48</v>
      </c>
      <c r="F35" s="612">
        <v>48</v>
      </c>
      <c r="G35" s="612">
        <v>48</v>
      </c>
      <c r="H35" s="612"/>
      <c r="I35" s="612"/>
      <c r="J35" s="612"/>
      <c r="K35" s="612"/>
      <c r="L35" s="612"/>
      <c r="M35" s="612"/>
    </row>
    <row r="36" spans="1:13" x14ac:dyDescent="0.25">
      <c r="A36" s="613" t="s">
        <v>401</v>
      </c>
      <c r="B36" s="613">
        <v>58</v>
      </c>
      <c r="C36" s="613">
        <v>58</v>
      </c>
      <c r="D36" s="613">
        <v>58</v>
      </c>
      <c r="E36" s="613">
        <v>58</v>
      </c>
      <c r="F36" s="613">
        <v>58</v>
      </c>
      <c r="G36" s="613">
        <v>58</v>
      </c>
      <c r="H36" s="613"/>
      <c r="I36" s="613"/>
      <c r="J36" s="613"/>
      <c r="K36" s="613"/>
      <c r="L36" s="613"/>
      <c r="M36" s="613"/>
    </row>
    <row r="37" spans="1:13" x14ac:dyDescent="0.25">
      <c r="A37" s="612" t="s">
        <v>402</v>
      </c>
      <c r="B37" s="612">
        <v>2</v>
      </c>
      <c r="C37" s="612">
        <v>2</v>
      </c>
      <c r="D37" s="612">
        <v>2</v>
      </c>
      <c r="E37" s="612">
        <v>2</v>
      </c>
      <c r="F37" s="612">
        <v>2</v>
      </c>
      <c r="G37" s="612">
        <v>2</v>
      </c>
      <c r="H37" s="612"/>
      <c r="I37" s="612"/>
      <c r="J37" s="612"/>
      <c r="K37" s="612"/>
      <c r="L37" s="612"/>
      <c r="M37" s="612"/>
    </row>
    <row r="38" spans="1:13" x14ac:dyDescent="0.25">
      <c r="A38" s="613" t="s">
        <v>403</v>
      </c>
      <c r="B38" s="613">
        <v>2391</v>
      </c>
      <c r="C38" s="613">
        <v>2411</v>
      </c>
      <c r="D38" s="613">
        <v>2411</v>
      </c>
      <c r="E38" s="613">
        <v>2411</v>
      </c>
      <c r="F38" s="613">
        <v>2411</v>
      </c>
      <c r="G38" s="613">
        <v>2411</v>
      </c>
      <c r="H38" s="613"/>
      <c r="I38" s="613"/>
      <c r="J38" s="613"/>
      <c r="K38" s="613"/>
      <c r="L38" s="613"/>
      <c r="M38" s="613"/>
    </row>
    <row r="39" spans="1:13" x14ac:dyDescent="0.25">
      <c r="A39" s="612" t="s">
        <v>404</v>
      </c>
      <c r="B39" s="612">
        <v>3837</v>
      </c>
      <c r="C39" s="612">
        <v>3851</v>
      </c>
      <c r="D39" s="612">
        <v>3851</v>
      </c>
      <c r="E39" s="612">
        <v>3851</v>
      </c>
      <c r="F39" s="612">
        <v>3851</v>
      </c>
      <c r="G39" s="612">
        <v>3851</v>
      </c>
      <c r="H39" s="612"/>
      <c r="I39" s="612"/>
      <c r="J39" s="612"/>
      <c r="K39" s="612"/>
      <c r="L39" s="612"/>
      <c r="M39" s="612"/>
    </row>
    <row r="40" spans="1:13" x14ac:dyDescent="0.25">
      <c r="A40" s="613" t="s">
        <v>405</v>
      </c>
      <c r="B40" s="613">
        <v>3580</v>
      </c>
      <c r="C40" s="613">
        <v>3628</v>
      </c>
      <c r="D40" s="613">
        <v>3628</v>
      </c>
      <c r="E40" s="613">
        <v>3628</v>
      </c>
      <c r="F40" s="613">
        <v>3628</v>
      </c>
      <c r="G40" s="613">
        <v>3628</v>
      </c>
      <c r="H40" s="613"/>
      <c r="I40" s="613"/>
      <c r="J40" s="613"/>
      <c r="K40" s="613"/>
      <c r="L40" s="613"/>
      <c r="M40" s="613"/>
    </row>
    <row r="41" spans="1:13" x14ac:dyDescent="0.25">
      <c r="A41" s="612" t="s">
        <v>406</v>
      </c>
      <c r="B41" s="612">
        <v>4051</v>
      </c>
      <c r="C41" s="612">
        <v>4066</v>
      </c>
      <c r="D41" s="612">
        <v>4066</v>
      </c>
      <c r="E41" s="612">
        <v>4066</v>
      </c>
      <c r="F41" s="612">
        <v>4066</v>
      </c>
      <c r="G41" s="612">
        <v>4066</v>
      </c>
      <c r="H41" s="612"/>
      <c r="I41" s="612"/>
      <c r="J41" s="612"/>
      <c r="K41" s="612"/>
      <c r="L41" s="612"/>
      <c r="M41" s="612"/>
    </row>
    <row r="42" spans="1:13" x14ac:dyDescent="0.25">
      <c r="A42" s="613" t="s">
        <v>407</v>
      </c>
      <c r="B42" s="613">
        <v>3820</v>
      </c>
      <c r="C42" s="613">
        <v>3852</v>
      </c>
      <c r="D42" s="613">
        <v>3852</v>
      </c>
      <c r="E42" s="613">
        <v>3852</v>
      </c>
      <c r="F42" s="613">
        <v>3852</v>
      </c>
      <c r="G42" s="613">
        <v>3852</v>
      </c>
      <c r="H42" s="613"/>
      <c r="I42" s="613"/>
      <c r="J42" s="613"/>
      <c r="K42" s="613"/>
      <c r="L42" s="613"/>
      <c r="M42" s="613"/>
    </row>
    <row r="43" spans="1:13" ht="26.25" x14ac:dyDescent="0.25">
      <c r="A43" s="612" t="s">
        <v>408</v>
      </c>
      <c r="B43" s="612">
        <v>635</v>
      </c>
      <c r="C43" s="612">
        <v>641</v>
      </c>
      <c r="D43" s="612">
        <v>641</v>
      </c>
      <c r="E43" s="612">
        <v>641</v>
      </c>
      <c r="F43" s="612">
        <v>641</v>
      </c>
      <c r="G43" s="612">
        <v>641</v>
      </c>
      <c r="H43" s="612"/>
      <c r="I43" s="612"/>
      <c r="J43" s="612"/>
      <c r="K43" s="612"/>
      <c r="L43" s="612"/>
      <c r="M43" s="612"/>
    </row>
    <row r="44" spans="1:13" x14ac:dyDescent="0.25">
      <c r="A44" s="613" t="s">
        <v>409</v>
      </c>
      <c r="B44" s="613">
        <v>1</v>
      </c>
      <c r="C44" s="613">
        <v>1</v>
      </c>
      <c r="D44" s="613">
        <v>1</v>
      </c>
      <c r="E44" s="613">
        <v>1</v>
      </c>
      <c r="F44" s="613">
        <v>1</v>
      </c>
      <c r="G44" s="613">
        <v>1</v>
      </c>
      <c r="H44" s="613"/>
      <c r="I44" s="613"/>
      <c r="J44" s="613"/>
      <c r="K44" s="613"/>
      <c r="L44" s="613"/>
      <c r="M44" s="613"/>
    </row>
    <row r="45" spans="1:13" x14ac:dyDescent="0.25">
      <c r="A45" s="612" t="s">
        <v>410</v>
      </c>
      <c r="B45" s="612">
        <v>98</v>
      </c>
      <c r="C45" s="612">
        <v>98</v>
      </c>
      <c r="D45" s="612">
        <v>98</v>
      </c>
      <c r="E45" s="612">
        <v>98</v>
      </c>
      <c r="F45" s="612">
        <v>98</v>
      </c>
      <c r="G45" s="612">
        <v>98</v>
      </c>
      <c r="H45" s="612"/>
      <c r="I45" s="612"/>
      <c r="J45" s="612"/>
      <c r="K45" s="612"/>
      <c r="L45" s="612"/>
      <c r="M45" s="612"/>
    </row>
    <row r="46" spans="1:13" x14ac:dyDescent="0.25">
      <c r="A46" s="613" t="s">
        <v>411</v>
      </c>
      <c r="B46" s="613">
        <v>473</v>
      </c>
      <c r="C46" s="613">
        <v>480</v>
      </c>
      <c r="D46" s="613">
        <v>480</v>
      </c>
      <c r="E46" s="613">
        <v>480</v>
      </c>
      <c r="F46" s="613">
        <v>480</v>
      </c>
      <c r="G46" s="613">
        <v>480</v>
      </c>
      <c r="H46" s="613"/>
      <c r="I46" s="613"/>
      <c r="J46" s="613"/>
      <c r="K46" s="613"/>
      <c r="L46" s="613"/>
      <c r="M46" s="613"/>
    </row>
    <row r="47" spans="1:13" x14ac:dyDescent="0.25">
      <c r="A47" s="612" t="s">
        <v>412</v>
      </c>
      <c r="B47" s="612">
        <v>2521</v>
      </c>
      <c r="C47" s="612">
        <v>2530</v>
      </c>
      <c r="D47" s="612">
        <v>2530</v>
      </c>
      <c r="E47" s="612">
        <v>2530</v>
      </c>
      <c r="F47" s="612">
        <v>2530</v>
      </c>
      <c r="G47" s="612">
        <v>2530</v>
      </c>
      <c r="H47" s="612"/>
      <c r="I47" s="612"/>
      <c r="J47" s="612"/>
      <c r="K47" s="612"/>
      <c r="L47" s="612"/>
      <c r="M47" s="612"/>
    </row>
    <row r="48" spans="1:13" x14ac:dyDescent="0.25">
      <c r="A48" s="613" t="s">
        <v>413</v>
      </c>
      <c r="B48" s="613">
        <v>2312</v>
      </c>
      <c r="C48" s="613">
        <v>2316</v>
      </c>
      <c r="D48" s="613">
        <v>2316</v>
      </c>
      <c r="E48" s="613">
        <v>2316</v>
      </c>
      <c r="F48" s="613">
        <v>2316</v>
      </c>
      <c r="G48" s="613">
        <v>2316</v>
      </c>
      <c r="H48" s="613"/>
      <c r="I48" s="613"/>
      <c r="J48" s="613"/>
      <c r="K48" s="613"/>
      <c r="L48" s="613"/>
      <c r="M48" s="613"/>
    </row>
    <row r="49" spans="1:13" x14ac:dyDescent="0.25">
      <c r="A49" s="612" t="s">
        <v>414</v>
      </c>
      <c r="B49" s="612">
        <v>713</v>
      </c>
      <c r="C49" s="612">
        <v>727</v>
      </c>
      <c r="D49" s="612">
        <v>727</v>
      </c>
      <c r="E49" s="612">
        <v>727</v>
      </c>
      <c r="F49" s="612">
        <v>727</v>
      </c>
      <c r="G49" s="612">
        <v>727</v>
      </c>
      <c r="H49" s="612"/>
      <c r="I49" s="612"/>
      <c r="J49" s="612"/>
      <c r="K49" s="612"/>
      <c r="L49" s="612"/>
      <c r="M49" s="612"/>
    </row>
    <row r="50" spans="1:13" x14ac:dyDescent="0.25">
      <c r="A50" s="613"/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M50" s="613"/>
    </row>
    <row r="51" spans="1:13" x14ac:dyDescent="0.25">
      <c r="A51" s="612"/>
      <c r="B51" s="612"/>
      <c r="C51" s="612"/>
      <c r="D51" s="612"/>
      <c r="E51" s="612"/>
      <c r="F51" s="612"/>
      <c r="G51" s="612"/>
      <c r="H51" s="612"/>
      <c r="I51" s="612"/>
      <c r="J51" s="612"/>
      <c r="K51" s="612"/>
      <c r="L51" s="612"/>
      <c r="M51" s="612"/>
    </row>
    <row r="52" spans="1:13" x14ac:dyDescent="0.25">
      <c r="A52" s="613"/>
      <c r="B52" s="613"/>
      <c r="C52" s="613"/>
      <c r="D52" s="613"/>
      <c r="E52" s="613"/>
      <c r="F52" s="613"/>
      <c r="G52" s="613"/>
      <c r="H52" s="613"/>
      <c r="I52" s="613"/>
      <c r="J52" s="613"/>
      <c r="K52" s="613"/>
      <c r="L52" s="613"/>
      <c r="M52" s="613"/>
    </row>
    <row r="53" spans="1:13" x14ac:dyDescent="0.25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x14ac:dyDescent="0.25">
      <c r="A54" s="613"/>
      <c r="B54" s="613"/>
      <c r="C54" s="613"/>
      <c r="D54" s="613"/>
      <c r="E54" s="613"/>
      <c r="F54" s="613"/>
      <c r="G54" s="613"/>
      <c r="H54" s="613"/>
      <c r="I54" s="613"/>
      <c r="J54" s="613"/>
      <c r="K54" s="613"/>
      <c r="L54" s="613"/>
      <c r="M54" s="613"/>
    </row>
    <row r="55" spans="1:13" x14ac:dyDescent="0.25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x14ac:dyDescent="0.25">
      <c r="A56" s="613"/>
      <c r="B56" s="613"/>
      <c r="C56" s="613"/>
      <c r="D56" s="613"/>
      <c r="E56" s="613"/>
      <c r="F56" s="613"/>
      <c r="G56" s="613"/>
      <c r="H56" s="613"/>
      <c r="I56" s="613"/>
      <c r="J56" s="613"/>
      <c r="K56" s="613"/>
      <c r="L56" s="613"/>
      <c r="M56" s="613"/>
    </row>
    <row r="57" spans="1:13" x14ac:dyDescent="0.25">
      <c r="A57" s="612"/>
      <c r="B57" s="612"/>
      <c r="C57" s="612"/>
      <c r="D57" s="612"/>
      <c r="E57" s="612"/>
      <c r="F57" s="612"/>
      <c r="G57" s="612"/>
      <c r="H57" s="612"/>
      <c r="I57" s="612"/>
      <c r="J57" s="612"/>
      <c r="K57" s="612"/>
      <c r="L57" s="612"/>
      <c r="M57" s="612"/>
    </row>
    <row r="58" spans="1:13" x14ac:dyDescent="0.25">
      <c r="A58" s="613"/>
      <c r="B58" s="613"/>
      <c r="C58" s="613"/>
      <c r="D58" s="613"/>
      <c r="E58" s="613"/>
      <c r="F58" s="613"/>
      <c r="G58" s="613"/>
      <c r="H58" s="613"/>
      <c r="I58" s="613"/>
      <c r="J58" s="613"/>
      <c r="K58" s="613"/>
      <c r="L58" s="613"/>
      <c r="M58" s="613"/>
    </row>
    <row r="59" spans="1:13" x14ac:dyDescent="0.25">
      <c r="A59" s="612"/>
      <c r="B59" s="612"/>
      <c r="C59" s="612"/>
      <c r="D59" s="612"/>
      <c r="E59" s="612"/>
      <c r="F59" s="612"/>
      <c r="G59" s="612"/>
      <c r="H59" s="612"/>
      <c r="I59" s="612"/>
      <c r="J59" s="612"/>
      <c r="K59" s="612"/>
      <c r="L59" s="612"/>
      <c r="M59" s="612"/>
    </row>
    <row r="60" spans="1:13" x14ac:dyDescent="0.25">
      <c r="A60" s="613"/>
      <c r="B60" s="613"/>
      <c r="C60" s="613"/>
      <c r="D60" s="613"/>
      <c r="E60" s="613"/>
      <c r="F60" s="613"/>
      <c r="G60" s="613"/>
      <c r="H60" s="613"/>
      <c r="I60" s="613"/>
      <c r="J60" s="613"/>
      <c r="K60" s="613"/>
      <c r="L60" s="613"/>
      <c r="M60" s="613"/>
    </row>
    <row r="61" spans="1:13" x14ac:dyDescent="0.25">
      <c r="A61" s="612"/>
      <c r="B61" s="612"/>
      <c r="C61" s="612"/>
      <c r="D61" s="612"/>
      <c r="E61" s="612"/>
      <c r="F61" s="612"/>
      <c r="G61" s="612"/>
      <c r="H61" s="612"/>
      <c r="I61" s="612"/>
      <c r="J61" s="612"/>
      <c r="K61" s="612"/>
      <c r="L61" s="612"/>
      <c r="M61" s="612"/>
    </row>
    <row r="62" spans="1:13" x14ac:dyDescent="0.25">
      <c r="A62" s="613"/>
      <c r="B62" s="613"/>
      <c r="C62" s="613"/>
      <c r="D62" s="613"/>
      <c r="E62" s="613"/>
      <c r="F62" s="613"/>
      <c r="G62" s="613"/>
      <c r="H62" s="613"/>
      <c r="I62" s="613"/>
      <c r="J62" s="613"/>
      <c r="K62" s="613"/>
      <c r="L62" s="613"/>
      <c r="M62" s="613"/>
    </row>
    <row r="63" spans="1:13" x14ac:dyDescent="0.25">
      <c r="A63" s="612"/>
      <c r="B63" s="612"/>
      <c r="C63" s="612"/>
      <c r="D63" s="612"/>
      <c r="E63" s="612"/>
      <c r="F63" s="612"/>
      <c r="G63" s="612"/>
      <c r="H63" s="612"/>
      <c r="I63" s="612"/>
      <c r="J63" s="612"/>
      <c r="K63" s="612"/>
      <c r="L63" s="612"/>
      <c r="M63" s="612"/>
    </row>
    <row r="64" spans="1:13" x14ac:dyDescent="0.25">
      <c r="A64" s="613"/>
      <c r="B64" s="613"/>
      <c r="C64" s="613"/>
      <c r="D64" s="613"/>
      <c r="E64" s="613"/>
      <c r="F64" s="613"/>
      <c r="G64" s="613"/>
      <c r="H64" s="613"/>
      <c r="I64" s="613"/>
      <c r="J64" s="613"/>
      <c r="K64" s="613"/>
      <c r="L64" s="613"/>
      <c r="M64" s="613"/>
    </row>
    <row r="65" spans="1:13" x14ac:dyDescent="0.25">
      <c r="A65" s="612"/>
      <c r="B65" s="612"/>
      <c r="C65" s="612"/>
      <c r="D65" s="612"/>
      <c r="E65" s="612"/>
      <c r="F65" s="612"/>
      <c r="G65" s="612"/>
      <c r="H65" s="612"/>
      <c r="I65" s="612"/>
      <c r="J65" s="612"/>
      <c r="K65" s="612"/>
      <c r="L65" s="612"/>
      <c r="M65" s="612"/>
    </row>
    <row r="66" spans="1:13" x14ac:dyDescent="0.25">
      <c r="A66" s="613"/>
      <c r="B66" s="613"/>
      <c r="C66" s="613"/>
      <c r="D66" s="613"/>
      <c r="E66" s="613"/>
      <c r="F66" s="613"/>
      <c r="G66" s="613"/>
      <c r="H66" s="613"/>
      <c r="I66" s="613"/>
      <c r="J66" s="613"/>
      <c r="K66" s="613"/>
      <c r="L66" s="613"/>
      <c r="M66" s="613"/>
    </row>
    <row r="67" spans="1:13" x14ac:dyDescent="0.25">
      <c r="A67" s="612"/>
      <c r="B67" s="612"/>
      <c r="C67" s="612"/>
      <c r="D67" s="612"/>
      <c r="E67" s="612"/>
      <c r="F67" s="612"/>
      <c r="G67" s="612"/>
      <c r="H67" s="612"/>
      <c r="I67" s="612"/>
      <c r="J67" s="612"/>
      <c r="K67" s="612"/>
      <c r="L67" s="612"/>
      <c r="M67" s="612"/>
    </row>
    <row r="68" spans="1:13" x14ac:dyDescent="0.25">
      <c r="A68" s="613"/>
      <c r="B68" s="613"/>
      <c r="C68" s="613"/>
      <c r="D68" s="613"/>
      <c r="E68" s="613"/>
      <c r="F68" s="613"/>
      <c r="G68" s="613"/>
      <c r="H68" s="613"/>
      <c r="I68" s="613"/>
      <c r="J68" s="613"/>
      <c r="K68" s="613"/>
      <c r="L68" s="613"/>
      <c r="M68" s="613"/>
    </row>
    <row r="69" spans="1:13" x14ac:dyDescent="0.25">
      <c r="A69" s="612"/>
      <c r="B69" s="612"/>
      <c r="C69" s="612"/>
      <c r="D69" s="612"/>
      <c r="E69" s="612"/>
      <c r="F69" s="612"/>
      <c r="G69" s="612"/>
      <c r="H69" s="612"/>
      <c r="I69" s="612"/>
      <c r="J69" s="612"/>
      <c r="K69" s="612"/>
      <c r="L69" s="612"/>
      <c r="M69" s="612"/>
    </row>
    <row r="70" spans="1:13" x14ac:dyDescent="0.25">
      <c r="A70" s="613"/>
      <c r="B70" s="613"/>
      <c r="C70" s="613"/>
      <c r="D70" s="613"/>
      <c r="E70" s="613"/>
      <c r="F70" s="613"/>
      <c r="G70" s="613"/>
      <c r="H70" s="613"/>
      <c r="I70" s="613"/>
      <c r="J70" s="613"/>
      <c r="K70" s="613"/>
      <c r="L70" s="613"/>
      <c r="M70" s="613"/>
    </row>
    <row r="71" spans="1:13" x14ac:dyDescent="0.25">
      <c r="A71" s="612"/>
      <c r="B71" s="612"/>
      <c r="C71" s="612"/>
      <c r="D71" s="612"/>
      <c r="E71" s="612"/>
      <c r="F71" s="612"/>
      <c r="G71" s="612"/>
      <c r="H71" s="612"/>
      <c r="I71" s="612"/>
      <c r="J71" s="612"/>
      <c r="K71" s="612"/>
      <c r="L71" s="612"/>
      <c r="M71" s="612"/>
    </row>
    <row r="72" spans="1:13" x14ac:dyDescent="0.25">
      <c r="A72" s="613"/>
      <c r="B72" s="613"/>
      <c r="C72" s="613"/>
      <c r="D72" s="613"/>
      <c r="E72" s="613"/>
      <c r="F72" s="613"/>
      <c r="G72" s="613"/>
      <c r="H72" s="613"/>
      <c r="I72" s="613"/>
      <c r="J72" s="613"/>
      <c r="K72" s="613"/>
      <c r="L72" s="613"/>
      <c r="M72" s="613"/>
    </row>
    <row r="73" spans="1:13" x14ac:dyDescent="0.25">
      <c r="A73" s="612"/>
      <c r="B73" s="612"/>
      <c r="C73" s="612"/>
      <c r="D73" s="612"/>
      <c r="E73" s="612"/>
      <c r="F73" s="612"/>
      <c r="G73" s="612"/>
      <c r="H73" s="612"/>
      <c r="I73" s="612"/>
      <c r="J73" s="612"/>
      <c r="K73" s="612"/>
      <c r="L73" s="612"/>
      <c r="M73" s="612"/>
    </row>
    <row r="74" spans="1:13" x14ac:dyDescent="0.25">
      <c r="A74" s="613" t="s">
        <v>245</v>
      </c>
      <c r="B74" s="613">
        <f t="shared" ref="B74:M74" si="0">SUM(B3:B73)</f>
        <v>48925</v>
      </c>
      <c r="C74" s="613">
        <f t="shared" si="0"/>
        <v>49165</v>
      </c>
      <c r="D74" s="613">
        <f t="shared" si="0"/>
        <v>49165</v>
      </c>
      <c r="E74" s="613">
        <f t="shared" si="0"/>
        <v>49165</v>
      </c>
      <c r="F74" s="613">
        <f t="shared" si="0"/>
        <v>49165</v>
      </c>
      <c r="G74" s="613">
        <f t="shared" si="0"/>
        <v>49165</v>
      </c>
      <c r="H74" s="613">
        <f t="shared" si="0"/>
        <v>0</v>
      </c>
      <c r="I74" s="613">
        <f t="shared" si="0"/>
        <v>0</v>
      </c>
      <c r="J74" s="613">
        <f t="shared" si="0"/>
        <v>0</v>
      </c>
      <c r="K74" s="613">
        <f>SUM(K3:K73)</f>
        <v>0</v>
      </c>
      <c r="L74" s="613">
        <f t="shared" si="0"/>
        <v>0</v>
      </c>
      <c r="M74" s="613">
        <f t="shared" si="0"/>
        <v>0</v>
      </c>
    </row>
  </sheetData>
  <pageMargins left="0.7" right="0.7" top="0.75" bottom="0.75" header="0.3" footer="0.3"/>
  <ignoredErrors>
    <ignoredError sqref="B74 D74:M74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0FD7B-8297-4D1F-A833-E96622746470}">
  <sheetPr>
    <tabColor rgb="FF92D050"/>
  </sheetPr>
  <dimension ref="A39:U59"/>
  <sheetViews>
    <sheetView topLeftCell="A16" zoomScale="85" zoomScaleNormal="85" workbookViewId="0">
      <selection activeCell="L55" sqref="L55"/>
    </sheetView>
  </sheetViews>
  <sheetFormatPr defaultColWidth="9.140625" defaultRowHeight="12.75" x14ac:dyDescent="0.2"/>
  <cols>
    <col min="1" max="8" width="9.140625" style="623"/>
    <col min="9" max="9" width="6.85546875" style="623" customWidth="1"/>
    <col min="10" max="10" width="10.85546875" style="623" customWidth="1"/>
    <col min="11" max="16" width="12.85546875" style="623" customWidth="1"/>
    <col min="17" max="17" width="10.85546875" style="623" customWidth="1"/>
    <col min="18" max="18" width="0.85546875" style="623" customWidth="1"/>
    <col min="19" max="24" width="9.140625" style="623"/>
    <col min="25" max="25" width="5.85546875" style="623" customWidth="1"/>
    <col min="26" max="26" width="4.85546875" style="623" customWidth="1"/>
    <col min="27" max="16384" width="9.140625" style="623"/>
  </cols>
  <sheetData>
    <row r="39" spans="10:21" ht="15" x14ac:dyDescent="0.2">
      <c r="J39" s="843" t="s">
        <v>255</v>
      </c>
      <c r="K39" s="843"/>
      <c r="L39" s="843"/>
      <c r="M39" s="843"/>
      <c r="N39" s="843"/>
      <c r="O39" s="643">
        <v>5</v>
      </c>
      <c r="P39" s="641"/>
      <c r="Q39" s="641"/>
    </row>
    <row r="40" spans="10:21" ht="15" x14ac:dyDescent="0.2">
      <c r="J40" s="641"/>
      <c r="K40" s="641"/>
      <c r="L40" s="641"/>
      <c r="M40" s="641"/>
      <c r="N40" s="641"/>
      <c r="O40" s="641"/>
      <c r="P40" s="641"/>
      <c r="Q40" s="641"/>
    </row>
    <row r="41" spans="10:21" ht="15" x14ac:dyDescent="0.25">
      <c r="J41" s="844" t="s">
        <v>254</v>
      </c>
      <c r="K41" s="845"/>
      <c r="L41" s="848">
        <v>45691</v>
      </c>
      <c r="M41" s="849"/>
      <c r="N41" s="641"/>
      <c r="O41" s="641"/>
      <c r="P41" s="641"/>
      <c r="Q41" s="641"/>
    </row>
    <row r="42" spans="10:21" ht="15" x14ac:dyDescent="0.25">
      <c r="J42" s="844" t="s">
        <v>253</v>
      </c>
      <c r="K42" s="845"/>
      <c r="L42" s="846">
        <v>45658.295138888891</v>
      </c>
      <c r="M42" s="847"/>
      <c r="N42" s="641"/>
      <c r="O42" s="641"/>
      <c r="P42" s="641"/>
      <c r="Q42" s="641"/>
      <c r="U42" s="642"/>
    </row>
    <row r="43" spans="10:21" ht="15" x14ac:dyDescent="0.25">
      <c r="J43" s="844" t="s">
        <v>252</v>
      </c>
      <c r="K43" s="845"/>
      <c r="L43" s="846">
        <v>45688.828356481485</v>
      </c>
      <c r="M43" s="847"/>
      <c r="N43" s="641"/>
      <c r="O43" s="641"/>
      <c r="P43" s="641"/>
      <c r="Q43" s="641"/>
      <c r="U43" s="642"/>
    </row>
    <row r="44" spans="10:21" ht="15" x14ac:dyDescent="0.25">
      <c r="J44" s="631" t="s">
        <v>669</v>
      </c>
      <c r="K44" s="641"/>
      <c r="L44" s="641"/>
      <c r="M44" s="641"/>
      <c r="N44" s="641"/>
      <c r="O44" s="641"/>
      <c r="P44" s="641"/>
      <c r="Q44" s="641"/>
      <c r="U44" s="642"/>
    </row>
    <row r="45" spans="10:21" ht="15" x14ac:dyDescent="0.2">
      <c r="J45" s="631"/>
      <c r="K45" s="641"/>
      <c r="L45" s="641"/>
      <c r="M45" s="641"/>
      <c r="N45" s="641"/>
      <c r="O45" s="641"/>
      <c r="P45" s="641"/>
      <c r="Q45" s="641"/>
    </row>
    <row r="46" spans="10:21" ht="15" x14ac:dyDescent="0.2">
      <c r="J46" s="631" t="s">
        <v>29</v>
      </c>
      <c r="K46" s="641" t="s">
        <v>229</v>
      </c>
      <c r="L46" s="641" t="s">
        <v>8</v>
      </c>
      <c r="M46" s="641" t="s">
        <v>9</v>
      </c>
      <c r="N46" s="641" t="s">
        <v>12</v>
      </c>
      <c r="O46" s="641" t="s">
        <v>217</v>
      </c>
      <c r="P46" s="641" t="s">
        <v>11</v>
      </c>
      <c r="Q46" s="641" t="s">
        <v>217</v>
      </c>
    </row>
    <row r="47" spans="10:21" ht="15" x14ac:dyDescent="0.2">
      <c r="J47" s="631"/>
      <c r="K47" s="641"/>
      <c r="L47" s="641"/>
      <c r="M47" s="641"/>
      <c r="N47" s="641"/>
      <c r="O47" s="641"/>
      <c r="P47" s="641"/>
      <c r="Q47" s="641"/>
    </row>
    <row r="48" spans="10:21" ht="15" x14ac:dyDescent="0.25">
      <c r="J48" s="640">
        <f>O39</f>
        <v>5</v>
      </c>
      <c r="K48" s="639">
        <f>VLOOKUP(J48,'SAIDI-SAIFI'!Q216:Z227,8,FALSE)</f>
        <v>24</v>
      </c>
      <c r="L48" s="638">
        <f>VLOOKUP(J48,'SAIDI-SAIFI'!Q216:Z227,9,FALSE)</f>
        <v>2798</v>
      </c>
      <c r="M48" s="638">
        <f>VLOOKUP(J48,'SAIDI-SAIFI'!Q216:Z227,10,FALSE)</f>
        <v>711115.799999999</v>
      </c>
      <c r="N48" s="637">
        <f>VLOOKUP(J48,'SAIDI-SAIFI'!Q216:Z227,2,FALSE)</f>
        <v>5.6910403742499747E-2</v>
      </c>
      <c r="O48" s="636">
        <f>VLOOKUP(J48,'SAIDI-SAIFI'!Q216:Z227,4,FALSE)</f>
        <v>5.0292199999999995E-2</v>
      </c>
      <c r="P48" s="635">
        <f>VLOOKUP(J48,'SAIDI-SAIFI'!Q216:Z227,3,FALSE)</f>
        <v>14.463862503813669</v>
      </c>
      <c r="Q48" s="634">
        <f>VLOOKUP(J48,'SAIDI-SAIFI'!Q216:Z227,5,FALSE)</f>
        <v>8.5367737999999989</v>
      </c>
    </row>
    <row r="49" spans="1:17" x14ac:dyDescent="0.2">
      <c r="J49" s="631"/>
      <c r="K49" s="631"/>
      <c r="L49" s="631"/>
      <c r="M49" s="631" t="s">
        <v>251</v>
      </c>
      <c r="N49" s="633">
        <f>VLOOKUP(J48,'SAIDI-SAIFI'!Q216:AD227,12,FALSE)</f>
        <v>0.38409149713864876</v>
      </c>
      <c r="O49" s="631"/>
      <c r="P49" s="632">
        <f>VLOOKUP(J48,'SAIDI-SAIFI'!Q216:AD227,11,FALSE)</f>
        <v>58.795328048517504</v>
      </c>
      <c r="Q49" s="631"/>
    </row>
    <row r="50" spans="1:17" x14ac:dyDescent="0.2">
      <c r="J50" s="631"/>
      <c r="K50" s="631"/>
      <c r="L50" s="631"/>
      <c r="M50" s="631" t="s">
        <v>250</v>
      </c>
      <c r="N50" s="633">
        <f>VLOOKUP(J48,'SAIDI-SAIFI'!Q216:AD227,14,FALSE)</f>
        <v>0.60392400000000002</v>
      </c>
      <c r="O50" s="631"/>
      <c r="P50" s="632">
        <f>VLOOKUP(J48,'SAIDI-SAIFI'!Q216:AD227,13,FALSE)</f>
        <v>91.183220000000006</v>
      </c>
      <c r="Q50" s="631"/>
    </row>
    <row r="51" spans="1:17" ht="15" x14ac:dyDescent="0.25">
      <c r="M51" s="630"/>
      <c r="N51" s="630"/>
    </row>
    <row r="53" spans="1:17" ht="15" x14ac:dyDescent="0.25">
      <c r="A53" s="630"/>
    </row>
    <row r="54" spans="1:17" ht="15" x14ac:dyDescent="0.25">
      <c r="A54" s="630"/>
    </row>
    <row r="55" spans="1:17" ht="15" x14ac:dyDescent="0.25">
      <c r="A55" s="630"/>
      <c r="J55" s="629"/>
    </row>
    <row r="56" spans="1:17" ht="15" x14ac:dyDescent="0.25">
      <c r="J56" s="629"/>
    </row>
    <row r="57" spans="1:17" ht="15" x14ac:dyDescent="0.25">
      <c r="J57" s="629"/>
    </row>
    <row r="58" spans="1:17" ht="15" x14ac:dyDescent="0.25">
      <c r="J58" s="628"/>
    </row>
    <row r="59" spans="1:17" ht="15" x14ac:dyDescent="0.25">
      <c r="J59" s="628"/>
    </row>
  </sheetData>
  <mergeCells count="7">
    <mergeCell ref="J39:N39"/>
    <mergeCell ref="J41:K41"/>
    <mergeCell ref="J42:K42"/>
    <mergeCell ref="J43:K43"/>
    <mergeCell ref="L42:M42"/>
    <mergeCell ref="L43:M43"/>
    <mergeCell ref="L41:M41"/>
  </mergeCells>
  <conditionalFormatting sqref="N48">
    <cfRule type="cellIs" dxfId="44" priority="3" operator="lessThan">
      <formula>$O$48</formula>
    </cfRule>
    <cfRule type="cellIs" dxfId="43" priority="4" operator="greaterThan">
      <formula>$O$48</formula>
    </cfRule>
  </conditionalFormatting>
  <conditionalFormatting sqref="P48">
    <cfRule type="cellIs" dxfId="42" priority="1" operator="lessThan">
      <formula>$Q$48</formula>
    </cfRule>
    <cfRule type="cellIs" dxfId="41" priority="2" operator="greaterThan">
      <formula>$Q$48</formula>
    </cfRule>
  </conditionalFormatting>
  <dataValidations count="1">
    <dataValidation type="list" allowBlank="1" showInputMessage="1" showErrorMessage="1" sqref="O39" xr:uid="{FD7BDBA0-B53D-4A30-BC82-03859EC68D97}">
      <formula1>"1, 2, 3, 4, 5, 6, 7, 8, 9, 10, 11, 12"</formula1>
    </dataValidation>
  </dataValidations>
  <printOptions horizontalCentered="1" verticalCentered="1"/>
  <pageMargins left="0.25" right="0.25" top="0.75" bottom="0.75" header="0.3" footer="0.3"/>
  <pageSetup scale="130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047F-AD3C-4C34-A95D-131BCCAD7504}">
  <sheetPr>
    <tabColor rgb="FF92D050"/>
    <pageSetUpPr autoPageBreaks="0"/>
  </sheetPr>
  <dimension ref="A1:AG50"/>
  <sheetViews>
    <sheetView showGridLines="0" topLeftCell="A24" zoomScale="90" zoomScaleNormal="90" workbookViewId="0">
      <selection activeCell="S44" sqref="S44"/>
    </sheetView>
  </sheetViews>
  <sheetFormatPr defaultColWidth="9.140625" defaultRowHeight="12.75" x14ac:dyDescent="0.2"/>
  <cols>
    <col min="1" max="1" width="9.85546875" style="623" customWidth="1"/>
    <col min="2" max="2" width="12.85546875" style="623" customWidth="1"/>
    <col min="3" max="3" width="11.140625" style="623" customWidth="1"/>
    <col min="4" max="4" width="11.85546875" style="623" customWidth="1"/>
    <col min="5" max="5" width="9.140625" style="623"/>
    <col min="6" max="6" width="10.85546875" style="623" customWidth="1"/>
    <col min="7" max="8" width="9.140625" style="623"/>
    <col min="9" max="9" width="4.85546875" style="623" customWidth="1"/>
    <col min="10" max="11" width="9.140625" style="623"/>
    <col min="12" max="12" width="13.140625" style="623" customWidth="1"/>
    <col min="13" max="13" width="12.140625" style="623" customWidth="1"/>
    <col min="14" max="14" width="13.140625" style="623" customWidth="1"/>
    <col min="15" max="15" width="12.42578125" style="623" customWidth="1"/>
    <col min="16" max="19" width="9.140625" style="623"/>
    <col min="20" max="20" width="6" style="623" bestFit="1" customWidth="1"/>
    <col min="21" max="21" width="10.140625" style="623" bestFit="1" customWidth="1"/>
    <col min="22" max="22" width="11" style="623" bestFit="1" customWidth="1"/>
    <col min="23" max="23" width="8.42578125" style="623" bestFit="1" customWidth="1"/>
    <col min="24" max="27" width="7.140625" style="623" bestFit="1" customWidth="1"/>
    <col min="28" max="28" width="9.140625" style="623"/>
    <col min="29" max="29" width="12.42578125" style="623" bestFit="1" customWidth="1"/>
    <col min="30" max="30" width="10.140625" style="623" bestFit="1" customWidth="1"/>
    <col min="31" max="31" width="11.85546875" style="623" bestFit="1" customWidth="1"/>
    <col min="32" max="32" width="11.42578125" style="623" bestFit="1" customWidth="1"/>
    <col min="33" max="33" width="8.140625" style="623" bestFit="1" customWidth="1"/>
    <col min="34" max="16384" width="9.140625" style="623"/>
  </cols>
  <sheetData>
    <row r="1" spans="10:33" ht="18.75" x14ac:dyDescent="0.3">
      <c r="J1" s="673"/>
      <c r="K1" s="673"/>
      <c r="L1" s="673"/>
      <c r="M1" s="673"/>
      <c r="N1" s="673"/>
      <c r="O1" s="673"/>
      <c r="P1" s="673"/>
      <c r="T1" s="671" t="s">
        <v>12</v>
      </c>
    </row>
    <row r="2" spans="10:33" x14ac:dyDescent="0.2">
      <c r="U2" s="669">
        <v>1</v>
      </c>
      <c r="V2" s="669">
        <v>2</v>
      </c>
      <c r="W2" s="669">
        <v>3</v>
      </c>
      <c r="X2" s="669">
        <v>4</v>
      </c>
      <c r="Y2" s="669">
        <v>5</v>
      </c>
      <c r="Z2" s="669">
        <v>6</v>
      </c>
      <c r="AA2" s="669">
        <v>7</v>
      </c>
      <c r="AB2" s="669">
        <v>8</v>
      </c>
      <c r="AC2" s="669">
        <v>9</v>
      </c>
      <c r="AD2" s="669">
        <v>10</v>
      </c>
      <c r="AE2" s="669">
        <v>11</v>
      </c>
      <c r="AF2" s="669">
        <v>12</v>
      </c>
      <c r="AG2" s="669" t="s">
        <v>24</v>
      </c>
    </row>
    <row r="3" spans="10:33" x14ac:dyDescent="0.2">
      <c r="U3" s="668">
        <v>5.1852526049543698E-2</v>
      </c>
      <c r="V3" s="668">
        <v>4.3587899616724136E-2</v>
      </c>
      <c r="W3" s="668">
        <v>6.1537065632029278E-2</v>
      </c>
      <c r="X3" s="668">
        <v>7.3449026467621942E-2</v>
      </c>
      <c r="Y3" s="668">
        <v>3.4242395591339382E-2</v>
      </c>
      <c r="Z3" s="668">
        <v>6.2228219028555389E-2</v>
      </c>
      <c r="AA3" s="668">
        <v>0.1044418666860927</v>
      </c>
      <c r="AB3" s="668">
        <v>6.9604485081596126E-2</v>
      </c>
      <c r="AC3" s="668">
        <v>9.5034730224733216E-2</v>
      </c>
      <c r="AD3" s="668">
        <v>3.5180608636310375E-2</v>
      </c>
      <c r="AE3" s="668">
        <v>3.8291445575102744E-2</v>
      </c>
      <c r="AF3" s="668">
        <v>5.5437953148504783E-2</v>
      </c>
      <c r="AG3" s="668">
        <f>SUM(U3:AF3)</f>
        <v>0.7248882217381537</v>
      </c>
    </row>
    <row r="4" spans="10:33" x14ac:dyDescent="0.2">
      <c r="J4" s="672"/>
      <c r="K4" s="672"/>
      <c r="L4" s="672"/>
      <c r="M4" s="672"/>
      <c r="N4" s="672"/>
      <c r="O4" s="672"/>
      <c r="P4" s="672"/>
    </row>
    <row r="7" spans="10:33" ht="15" x14ac:dyDescent="0.25">
      <c r="T7" s="671" t="s">
        <v>11</v>
      </c>
    </row>
    <row r="8" spans="10:33" x14ac:dyDescent="0.2">
      <c r="U8" s="669">
        <v>1</v>
      </c>
      <c r="V8" s="669">
        <v>2</v>
      </c>
      <c r="W8" s="669">
        <v>3</v>
      </c>
      <c r="X8" s="669">
        <v>4</v>
      </c>
      <c r="Y8" s="669">
        <v>5</v>
      </c>
      <c r="Z8" s="669">
        <v>6</v>
      </c>
      <c r="AA8" s="669">
        <v>7</v>
      </c>
      <c r="AB8" s="669">
        <v>8</v>
      </c>
      <c r="AC8" s="669">
        <v>9</v>
      </c>
      <c r="AD8" s="669">
        <v>10</v>
      </c>
      <c r="AE8" s="669">
        <v>11</v>
      </c>
      <c r="AF8" s="669">
        <v>12</v>
      </c>
      <c r="AG8" s="669" t="s">
        <v>24</v>
      </c>
    </row>
    <row r="9" spans="10:33" x14ac:dyDescent="0.2">
      <c r="U9" s="668">
        <v>6.7507604381722839</v>
      </c>
      <c r="V9" s="668">
        <v>5.6961053444243417</v>
      </c>
      <c r="W9" s="668">
        <v>8.3946522757440682</v>
      </c>
      <c r="X9" s="668">
        <v>9.3056827140272329</v>
      </c>
      <c r="Y9" s="668">
        <v>5.3764151360208121</v>
      </c>
      <c r="Z9" s="668">
        <v>4.3198725851871957</v>
      </c>
      <c r="AA9" s="668">
        <v>14.190856788112782</v>
      </c>
      <c r="AB9" s="668">
        <v>12.628262605668843</v>
      </c>
      <c r="AC9" s="668">
        <v>13.981870955750036</v>
      </c>
      <c r="AD9" s="668">
        <v>3.6857488856453537</v>
      </c>
      <c r="AE9" s="668">
        <v>5.5054326953759531</v>
      </c>
      <c r="AF9" s="668">
        <v>6.3370752585465713</v>
      </c>
      <c r="AG9" s="668">
        <f>SUM(U9:AF9)</f>
        <v>96.17273568267548</v>
      </c>
    </row>
    <row r="12" spans="10:33" ht="15" x14ac:dyDescent="0.25">
      <c r="T12" s="670" t="s">
        <v>260</v>
      </c>
    </row>
    <row r="13" spans="10:33" x14ac:dyDescent="0.2">
      <c r="U13" s="669" t="s">
        <v>12</v>
      </c>
    </row>
    <row r="14" spans="10:33" x14ac:dyDescent="0.2">
      <c r="S14" s="623">
        <v>2024</v>
      </c>
      <c r="U14" s="668">
        <v>0.73</v>
      </c>
    </row>
    <row r="29" spans="13:16" x14ac:dyDescent="0.2">
      <c r="M29" s="667"/>
      <c r="N29" s="627"/>
      <c r="O29" s="627"/>
      <c r="P29" s="627"/>
    </row>
    <row r="35" spans="1:16" x14ac:dyDescent="0.2">
      <c r="M35" s="667"/>
      <c r="N35" s="627"/>
      <c r="O35" s="627"/>
    </row>
    <row r="38" spans="1:16" ht="13.5" thickBot="1" x14ac:dyDescent="0.25"/>
    <row r="39" spans="1:16" ht="31.5" customHeight="1" thickBot="1" x14ac:dyDescent="0.3">
      <c r="A39" s="856" t="s">
        <v>255</v>
      </c>
      <c r="B39" s="857"/>
      <c r="C39" s="857"/>
      <c r="D39" s="857"/>
      <c r="E39" s="858"/>
      <c r="F39" s="666">
        <f>'Performance Chart'!O39</f>
        <v>5</v>
      </c>
      <c r="G39" s="665"/>
      <c r="H39" s="665"/>
      <c r="K39" s="664" t="s">
        <v>261</v>
      </c>
      <c r="L39" s="662" t="s">
        <v>262</v>
      </c>
      <c r="M39" s="663" t="s">
        <v>259</v>
      </c>
      <c r="N39" s="662" t="s">
        <v>258</v>
      </c>
      <c r="O39" s="853" t="s">
        <v>257</v>
      </c>
      <c r="P39" s="854"/>
    </row>
    <row r="40" spans="1:16" ht="15.75" thickBot="1" x14ac:dyDescent="0.3">
      <c r="A40" s="648"/>
      <c r="B40" s="647"/>
      <c r="C40" s="647"/>
      <c r="D40" s="647"/>
      <c r="E40" s="647"/>
      <c r="F40" s="647"/>
      <c r="G40" s="647"/>
      <c r="H40" s="647"/>
      <c r="K40" s="661" t="s">
        <v>11</v>
      </c>
      <c r="L40" s="660">
        <f>'SAIDI-SAIFI'!N38</f>
        <v>288.59886440000002</v>
      </c>
      <c r="M40" s="660">
        <f>'SAIDI-SAIFI'!O36</f>
        <v>244.72112295761951</v>
      </c>
      <c r="N40" s="659">
        <f>(M40-L40)/L40</f>
        <v>-0.15203712437885986</v>
      </c>
      <c r="O40" s="855" t="str">
        <f>IF(M40&lt;L40,"Pass","Fail")</f>
        <v>Pass</v>
      </c>
      <c r="P40" s="855"/>
    </row>
    <row r="41" spans="1:16" ht="15.75" thickBot="1" x14ac:dyDescent="0.3">
      <c r="A41" s="860" t="str">
        <f>'Performance Chart'!J41</f>
        <v>Report Date:</v>
      </c>
      <c r="B41" s="861"/>
      <c r="C41" s="862">
        <f>'Performance Chart'!L41</f>
        <v>45691</v>
      </c>
      <c r="D41" s="851"/>
      <c r="E41" s="647"/>
      <c r="F41" s="647"/>
      <c r="G41" s="647"/>
      <c r="H41" s="647"/>
      <c r="K41" s="658" t="s">
        <v>12</v>
      </c>
      <c r="L41" s="657">
        <f>'SAIDI-SAIFI'!N5</f>
        <v>1.8010475999999997</v>
      </c>
      <c r="M41" s="657">
        <f>'SAIDI-SAIFI'!O3</f>
        <v>1.493255743472423</v>
      </c>
      <c r="N41" s="656">
        <f>(M41-L41)/L41</f>
        <v>-0.17089601436829144</v>
      </c>
      <c r="O41" s="852" t="str">
        <f>IF(M41&lt;L41,"Pass","Fail")</f>
        <v>Pass</v>
      </c>
      <c r="P41" s="852"/>
    </row>
    <row r="42" spans="1:16" ht="15.75" thickBot="1" x14ac:dyDescent="0.3">
      <c r="A42" s="860" t="str">
        <f>'Performance Chart'!J42</f>
        <v>First Interruption:</v>
      </c>
      <c r="B42" s="861"/>
      <c r="C42" s="850">
        <f>'Performance Chart'!L42</f>
        <v>45658.295138888891</v>
      </c>
      <c r="D42" s="851"/>
      <c r="E42" s="647"/>
      <c r="F42" s="647"/>
      <c r="G42" s="647"/>
      <c r="H42" s="647"/>
    </row>
    <row r="43" spans="1:16" ht="15.75" customHeight="1" thickBot="1" x14ac:dyDescent="0.3">
      <c r="A43" s="860" t="str">
        <f>'Performance Chart'!J43</f>
        <v>Last Interruption:</v>
      </c>
      <c r="B43" s="861"/>
      <c r="C43" s="850">
        <f>'Performance Chart'!L43</f>
        <v>45688.828356481485</v>
      </c>
      <c r="D43" s="851"/>
      <c r="E43" s="647"/>
      <c r="F43" s="647"/>
      <c r="G43" s="647"/>
      <c r="H43" s="647"/>
    </row>
    <row r="44" spans="1:16" ht="30.75" thickBot="1" x14ac:dyDescent="0.25">
      <c r="A44" s="648" t="str">
        <f>'Performance Chart'!J44</f>
        <v>TMED = 96.33 (2025) SAIDI/day (min)</v>
      </c>
      <c r="B44" s="647"/>
      <c r="C44" s="647"/>
      <c r="D44" s="647"/>
      <c r="E44" s="647"/>
      <c r="F44" s="647"/>
      <c r="G44" s="647"/>
      <c r="H44" s="647"/>
      <c r="K44" s="655" t="s">
        <v>261</v>
      </c>
      <c r="L44" s="654" t="s">
        <v>260</v>
      </c>
      <c r="M44" s="654" t="s">
        <v>259</v>
      </c>
      <c r="N44" s="654" t="s">
        <v>258</v>
      </c>
      <c r="O44" s="859" t="s">
        <v>257</v>
      </c>
      <c r="P44" s="859"/>
    </row>
    <row r="45" spans="1:16" ht="15.75" thickBot="1" x14ac:dyDescent="0.3">
      <c r="A45" s="648"/>
      <c r="B45" s="647"/>
      <c r="C45" s="647"/>
      <c r="D45" s="647"/>
      <c r="E45" s="647"/>
      <c r="F45" s="647"/>
      <c r="G45" s="647"/>
      <c r="H45" s="647"/>
      <c r="K45" s="653" t="s">
        <v>12</v>
      </c>
      <c r="L45" s="652">
        <f>U14</f>
        <v>0.73</v>
      </c>
      <c r="M45" s="652">
        <f>M41</f>
        <v>1.493255743472423</v>
      </c>
      <c r="N45" s="651">
        <f>(M45-L45)/L45</f>
        <v>1.0455558129759219</v>
      </c>
      <c r="O45" s="852" t="str">
        <f>IF(M45&lt;L45,"Pass","Fail")</f>
        <v>Fail</v>
      </c>
      <c r="P45" s="852"/>
    </row>
    <row r="46" spans="1:16" ht="15.75" thickBot="1" x14ac:dyDescent="0.25">
      <c r="A46" s="649" t="s">
        <v>29</v>
      </c>
      <c r="B46" s="646" t="s">
        <v>229</v>
      </c>
      <c r="C46" s="646" t="s">
        <v>8</v>
      </c>
      <c r="D46" s="646" t="s">
        <v>9</v>
      </c>
      <c r="E46" s="646" t="s">
        <v>12</v>
      </c>
      <c r="F46" s="646" t="s">
        <v>217</v>
      </c>
      <c r="G46" s="646" t="s">
        <v>11</v>
      </c>
      <c r="H46" s="646" t="s">
        <v>217</v>
      </c>
      <c r="P46" s="650"/>
    </row>
    <row r="47" spans="1:16" ht="15.75" customHeight="1" thickBot="1" x14ac:dyDescent="0.25">
      <c r="A47" s="649"/>
      <c r="B47" s="646"/>
      <c r="C47" s="646"/>
      <c r="D47" s="646" t="s">
        <v>256</v>
      </c>
      <c r="E47" s="646"/>
      <c r="F47" s="646"/>
      <c r="G47" s="646"/>
      <c r="H47" s="646"/>
      <c r="L47" s="623" t="s">
        <v>614</v>
      </c>
    </row>
    <row r="48" spans="1:16" ht="15.75" thickBot="1" x14ac:dyDescent="0.25">
      <c r="A48" s="648">
        <f>'Performance Chart'!J48</f>
        <v>5</v>
      </c>
      <c r="B48" s="647">
        <f>'Performance Chart'!K48</f>
        <v>24</v>
      </c>
      <c r="C48" s="647">
        <f>'Performance Chart'!L48</f>
        <v>2798</v>
      </c>
      <c r="D48" s="647">
        <f>'Performance Chart'!M48</f>
        <v>711115.799999999</v>
      </c>
      <c r="E48" s="645">
        <f>'Performance Chart'!N48</f>
        <v>5.6910403742499747E-2</v>
      </c>
      <c r="F48" s="645">
        <f>'Performance Chart'!O48</f>
        <v>5.0292199999999995E-2</v>
      </c>
      <c r="G48" s="644">
        <f>'Performance Chart'!P48</f>
        <v>14.463862503813669</v>
      </c>
      <c r="H48" s="644">
        <f>'Performance Chart'!Q48</f>
        <v>8.5367737999999989</v>
      </c>
    </row>
    <row r="49" spans="1:8" ht="15.75" thickBot="1" x14ac:dyDescent="0.25">
      <c r="A49" s="648"/>
      <c r="B49" s="647"/>
      <c r="C49" s="647"/>
      <c r="D49" s="646" t="s">
        <v>251</v>
      </c>
      <c r="E49" s="645">
        <f>'Performance Chart'!N49</f>
        <v>0.38409149713864876</v>
      </c>
      <c r="F49" s="645"/>
      <c r="G49" s="644">
        <f>'Performance Chart'!P49</f>
        <v>58.795328048517504</v>
      </c>
      <c r="H49" s="644"/>
    </row>
    <row r="50" spans="1:8" ht="15.75" thickBot="1" x14ac:dyDescent="0.25">
      <c r="A50" s="648"/>
      <c r="B50" s="647"/>
      <c r="C50" s="647"/>
      <c r="D50" s="646" t="s">
        <v>250</v>
      </c>
      <c r="E50" s="645">
        <f>'Performance Chart'!N50</f>
        <v>0.60392400000000002</v>
      </c>
      <c r="F50" s="645"/>
      <c r="G50" s="644">
        <f>'Performance Chart'!P50</f>
        <v>91.183220000000006</v>
      </c>
      <c r="H50" s="644"/>
    </row>
  </sheetData>
  <mergeCells count="12">
    <mergeCell ref="C42:D42"/>
    <mergeCell ref="C43:D43"/>
    <mergeCell ref="O45:P45"/>
    <mergeCell ref="O39:P39"/>
    <mergeCell ref="O40:P40"/>
    <mergeCell ref="O41:P41"/>
    <mergeCell ref="A39:E39"/>
    <mergeCell ref="O44:P44"/>
    <mergeCell ref="A41:B41"/>
    <mergeCell ref="A42:B42"/>
    <mergeCell ref="A43:B43"/>
    <mergeCell ref="C41:D41"/>
  </mergeCells>
  <conditionalFormatting sqref="O40:O41">
    <cfRule type="cellIs" dxfId="40" priority="7" operator="equal">
      <formula>"Pass"</formula>
    </cfRule>
    <cfRule type="cellIs" dxfId="39" priority="8" operator="equal">
      <formula>"Fail"</formula>
    </cfRule>
  </conditionalFormatting>
  <conditionalFormatting sqref="O45">
    <cfRule type="cellIs" dxfId="38" priority="5" operator="equal">
      <formula>"Pass"</formula>
    </cfRule>
    <cfRule type="cellIs" dxfId="37" priority="6" operator="equal">
      <formula>"Fail"</formula>
    </cfRule>
  </conditionalFormatting>
  <conditionalFormatting sqref="E48">
    <cfRule type="cellIs" dxfId="36" priority="3" operator="lessThan">
      <formula>$F$48</formula>
    </cfRule>
    <cfRule type="cellIs" dxfId="35" priority="4" operator="greaterThan">
      <formula>$F$48</formula>
    </cfRule>
  </conditionalFormatting>
  <conditionalFormatting sqref="G48">
    <cfRule type="cellIs" dxfId="34" priority="1" operator="lessThan">
      <formula>$H$48</formula>
    </cfRule>
    <cfRule type="cellIs" dxfId="33" priority="2" operator="greaterThan">
      <formula>$H$48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40945-5C46-4073-BB33-05AB42947F16}">
  <sheetPr>
    <tabColor rgb="FF92D050"/>
  </sheetPr>
  <dimension ref="A1:BE228"/>
  <sheetViews>
    <sheetView topLeftCell="J103" zoomScale="70" zoomScaleNormal="70" workbookViewId="0">
      <selection activeCell="P216" sqref="P216:P227"/>
    </sheetView>
  </sheetViews>
  <sheetFormatPr defaultColWidth="9.140625" defaultRowHeight="12.75" x14ac:dyDescent="0.2"/>
  <cols>
    <col min="1" max="1" width="9.140625" style="623"/>
    <col min="2" max="2" width="11.140625" style="623" bestFit="1" customWidth="1"/>
    <col min="3" max="12" width="9.140625" style="623"/>
    <col min="13" max="13" width="9.5703125" style="623" bestFit="1" customWidth="1"/>
    <col min="14" max="14" width="9.140625" style="623"/>
    <col min="15" max="15" width="12.85546875" style="623" bestFit="1" customWidth="1"/>
    <col min="16" max="16" width="9.85546875" style="623" customWidth="1"/>
    <col min="17" max="46" width="9.140625" style="623"/>
    <col min="47" max="47" width="17.85546875" style="623" bestFit="1" customWidth="1"/>
    <col min="48" max="50" width="9.140625" style="623"/>
    <col min="51" max="51" width="12" style="623" bestFit="1" customWidth="1"/>
    <col min="52" max="53" width="12" style="623" customWidth="1"/>
    <col min="54" max="54" width="15.85546875" style="623" bestFit="1" customWidth="1"/>
    <col min="55" max="57" width="12" style="623" bestFit="1" customWidth="1"/>
    <col min="58" max="16384" width="9.140625" style="623"/>
  </cols>
  <sheetData>
    <row r="1" spans="1:16" ht="16.5" thickBot="1" x14ac:dyDescent="0.25">
      <c r="A1" s="874" t="s">
        <v>304</v>
      </c>
      <c r="B1" s="875"/>
      <c r="C1" s="875"/>
      <c r="D1" s="875"/>
      <c r="E1" s="875"/>
      <c r="F1" s="875"/>
      <c r="G1" s="875"/>
      <c r="H1" s="875"/>
      <c r="I1" s="875"/>
      <c r="J1" s="875"/>
      <c r="K1" s="875"/>
      <c r="L1" s="875"/>
      <c r="M1" s="875"/>
      <c r="N1" s="875"/>
      <c r="O1" s="875"/>
      <c r="P1" s="876"/>
    </row>
    <row r="2" spans="1:16" ht="26.25" thickTop="1" x14ac:dyDescent="0.2">
      <c r="A2" s="726" t="s">
        <v>13</v>
      </c>
      <c r="B2" s="725" t="s">
        <v>14</v>
      </c>
      <c r="C2" s="725" t="s">
        <v>15</v>
      </c>
      <c r="D2" s="725" t="s">
        <v>16</v>
      </c>
      <c r="E2" s="725" t="s">
        <v>17</v>
      </c>
      <c r="F2" s="725" t="s">
        <v>18</v>
      </c>
      <c r="G2" s="725" t="s">
        <v>19</v>
      </c>
      <c r="H2" s="725" t="s">
        <v>20</v>
      </c>
      <c r="I2" s="725" t="s">
        <v>79</v>
      </c>
      <c r="J2" s="725" t="s">
        <v>21</v>
      </c>
      <c r="K2" s="725" t="s">
        <v>22</v>
      </c>
      <c r="L2" s="725" t="s">
        <v>90</v>
      </c>
      <c r="M2" s="725" t="s">
        <v>23</v>
      </c>
      <c r="N2" s="725" t="s">
        <v>24</v>
      </c>
      <c r="O2" s="714" t="str">
        <f>'Live Indices'!O2</f>
        <v>2025 Projection</v>
      </c>
      <c r="P2" s="724" t="s">
        <v>287</v>
      </c>
    </row>
    <row r="3" spans="1:16" ht="25.5" x14ac:dyDescent="0.2">
      <c r="A3" s="723" t="str">
        <f>'Live Indices'!A3</f>
        <v>2025 Results</v>
      </c>
      <c r="B3" s="737">
        <f>'Live Indices'!B3</f>
        <v>3.5769034236075624E-3</v>
      </c>
      <c r="C3" s="737">
        <f>'Live Indices'!C3</f>
        <v>0.21448184684226584</v>
      </c>
      <c r="D3" s="737">
        <f>'Live Indices'!D3</f>
        <v>3.2624834740160681E-2</v>
      </c>
      <c r="E3" s="737">
        <f>'Live Indices'!E3</f>
        <v>7.6497508390114918E-2</v>
      </c>
      <c r="F3" s="737">
        <f>'Live Indices'!F3</f>
        <v>5.6910403742499747E-2</v>
      </c>
      <c r="G3" s="737">
        <f>'Live Indices'!G3</f>
        <v>2.1966846333774027E-2</v>
      </c>
      <c r="H3" s="737">
        <f>'Live Indices'!H3</f>
        <v>0</v>
      </c>
      <c r="I3" s="737">
        <f>'Live Indices'!I3</f>
        <v>0</v>
      </c>
      <c r="J3" s="737">
        <f>'Live Indices'!J3</f>
        <v>0</v>
      </c>
      <c r="K3" s="737">
        <f>'Live Indices'!K3</f>
        <v>0</v>
      </c>
      <c r="L3" s="737">
        <f>'Live Indices'!L3</f>
        <v>0</v>
      </c>
      <c r="M3" s="737">
        <f>'Live Indices'!M3</f>
        <v>0</v>
      </c>
      <c r="N3" s="737">
        <f>SUM(B3:M3)</f>
        <v>0.40605834347242281</v>
      </c>
      <c r="O3" s="737">
        <f>SUM(B6:M6)</f>
        <v>1.493255743472423</v>
      </c>
      <c r="P3" s="733" t="s">
        <v>14</v>
      </c>
    </row>
    <row r="4" spans="1:16" ht="25.5" x14ac:dyDescent="0.2">
      <c r="A4" s="723" t="str">
        <f>'Live Indices'!A4</f>
        <v>2024 Results</v>
      </c>
      <c r="B4" s="737">
        <f>'Live Indices'!B4</f>
        <v>0.1144</v>
      </c>
      <c r="C4" s="737">
        <f>'Live Indices'!C4</f>
        <v>0.2034</v>
      </c>
      <c r="D4" s="737">
        <f>'Live Indices'!D4</f>
        <v>0.42210500000000001</v>
      </c>
      <c r="E4" s="737">
        <f>'Live Indices'!E4</f>
        <v>9.7446000000000005E-2</v>
      </c>
      <c r="F4" s="737">
        <f>'Live Indices'!F4</f>
        <v>5.7629999999999999E-3</v>
      </c>
      <c r="G4" s="737">
        <f>'Live Indices'!G4</f>
        <v>5.3459E-2</v>
      </c>
      <c r="H4" s="737">
        <f>'Live Indices'!H4</f>
        <v>8.8791999999999996E-2</v>
      </c>
      <c r="I4" s="737">
        <f>'Live Indices'!I4</f>
        <v>5.0707000000000002E-2</v>
      </c>
      <c r="J4" s="737">
        <f>'Live Indices'!J4</f>
        <v>0.12567999999999999</v>
      </c>
      <c r="K4" s="737">
        <f>'Live Indices'!K4</f>
        <v>7.4554999999999996E-2</v>
      </c>
      <c r="L4" s="737">
        <f>'Live Indices'!L4</f>
        <v>0.18809200000000001</v>
      </c>
      <c r="M4" s="737">
        <f>'Live Indices'!M4</f>
        <v>4.0737000000000002E-2</v>
      </c>
      <c r="N4" s="737">
        <f>SUM(B4:M4)</f>
        <v>1.465136</v>
      </c>
      <c r="O4" s="721"/>
      <c r="P4" s="733" t="s">
        <v>14</v>
      </c>
    </row>
    <row r="5" spans="1:16" ht="26.25" thickBot="1" x14ac:dyDescent="0.25">
      <c r="A5" s="708" t="s">
        <v>25</v>
      </c>
      <c r="B5" s="737">
        <f>'Live Indices'!B5</f>
        <v>0.28932259999999999</v>
      </c>
      <c r="C5" s="737">
        <f>'Live Indices'!C5</f>
        <v>7.80058E-2</v>
      </c>
      <c r="D5" s="737">
        <f>'Live Indices'!D5</f>
        <v>0.13287120000000002</v>
      </c>
      <c r="E5" s="737">
        <f>'Live Indices'!E5</f>
        <v>5.3432199999999999E-2</v>
      </c>
      <c r="F5" s="737">
        <f>'Live Indices'!F5</f>
        <v>5.0292199999999995E-2</v>
      </c>
      <c r="G5" s="737">
        <f>'Live Indices'!G5</f>
        <v>0.1099262</v>
      </c>
      <c r="H5" s="737">
        <f>'Live Indices'!H5</f>
        <v>0.28343100000000004</v>
      </c>
      <c r="I5" s="737">
        <f>'Live Indices'!I5</f>
        <v>0.1340944</v>
      </c>
      <c r="J5" s="737">
        <f>'Live Indices'!J5</f>
        <v>0.14853239999999998</v>
      </c>
      <c r="K5" s="737">
        <f>'Live Indices'!K5</f>
        <v>0.15232340000000003</v>
      </c>
      <c r="L5" s="737">
        <f>'Live Indices'!L5</f>
        <v>0.10514860000000001</v>
      </c>
      <c r="M5" s="737">
        <f>'Live Indices'!M5</f>
        <v>0.2636676</v>
      </c>
      <c r="N5" s="739">
        <f>SUM(B5:M5)</f>
        <v>1.8010475999999997</v>
      </c>
      <c r="O5" s="718"/>
      <c r="P5" s="732" t="s">
        <v>14</v>
      </c>
    </row>
    <row r="6" spans="1:16" ht="25.5" x14ac:dyDescent="0.2">
      <c r="A6" s="705" t="s">
        <v>133</v>
      </c>
      <c r="B6" s="668">
        <f>'Live Indices'!B6</f>
        <v>3.5769034236075624E-3</v>
      </c>
      <c r="C6" s="668">
        <f>'Live Indices'!C6</f>
        <v>0.21448184684226584</v>
      </c>
      <c r="D6" s="668">
        <f>'Live Indices'!D6</f>
        <v>3.2624834740160681E-2</v>
      </c>
      <c r="E6" s="668">
        <f>'Live Indices'!E6</f>
        <v>7.6497508390114918E-2</v>
      </c>
      <c r="F6" s="668">
        <f>'Live Indices'!F6</f>
        <v>5.6910403742499747E-2</v>
      </c>
      <c r="G6" s="668">
        <f>'Live Indices'!G6</f>
        <v>2.1966846333774027E-2</v>
      </c>
      <c r="H6" s="668">
        <f>'Live Indices'!H6</f>
        <v>0.28343100000000004</v>
      </c>
      <c r="I6" s="668">
        <f>'Live Indices'!I6</f>
        <v>0.1340944</v>
      </c>
      <c r="J6" s="668">
        <f>'Live Indices'!J6</f>
        <v>0.14853239999999998</v>
      </c>
      <c r="K6" s="668">
        <f>'Live Indices'!K6</f>
        <v>0.15232340000000003</v>
      </c>
      <c r="L6" s="668">
        <f>'Live Indices'!L6</f>
        <v>0.10514860000000001</v>
      </c>
      <c r="M6" s="668">
        <f>'Live Indices'!M6</f>
        <v>0.2636676</v>
      </c>
      <c r="N6" s="668"/>
      <c r="O6" s="668"/>
      <c r="P6" s="705"/>
    </row>
    <row r="7" spans="1:16" ht="38.25" x14ac:dyDescent="0.2">
      <c r="A7" s="705" t="s">
        <v>308</v>
      </c>
      <c r="B7" s="668">
        <f>B6</f>
        <v>3.5769034236075624E-3</v>
      </c>
      <c r="C7" s="668">
        <f>SUM($B6:C$6)</f>
        <v>0.2180587502658734</v>
      </c>
      <c r="D7" s="668">
        <f>SUM($B6:D$6)</f>
        <v>0.2506835850060341</v>
      </c>
      <c r="E7" s="668">
        <f>SUM($B6:E$6)</f>
        <v>0.32718109339614904</v>
      </c>
      <c r="F7" s="668">
        <f>SUM($B6:F$6)</f>
        <v>0.38409149713864876</v>
      </c>
      <c r="G7" s="668">
        <f>SUM($B6:G$6)</f>
        <v>0.40605834347242281</v>
      </c>
      <c r="H7" s="668">
        <f>SUM($B6:H$6)</f>
        <v>0.68948934347242286</v>
      </c>
      <c r="I7" s="668">
        <f>SUM($B6:I$6)</f>
        <v>0.82358374347242291</v>
      </c>
      <c r="J7" s="668">
        <f>SUM($B6:J$6)</f>
        <v>0.97211614347242292</v>
      </c>
      <c r="K7" s="668">
        <f>SUM($B6:K$6)</f>
        <v>1.124439543472423</v>
      </c>
      <c r="L7" s="668">
        <f>SUM($B6:L$6)</f>
        <v>1.229588143472423</v>
      </c>
      <c r="M7" s="668">
        <f>SUM($B6:M$6)</f>
        <v>1.493255743472423</v>
      </c>
      <c r="N7" s="668"/>
      <c r="O7" s="668"/>
      <c r="P7" s="705"/>
    </row>
    <row r="8" spans="1:16" ht="38.25" x14ac:dyDescent="0.2">
      <c r="A8" s="705" t="s">
        <v>305</v>
      </c>
      <c r="B8" s="668">
        <f>B5</f>
        <v>0.28932259999999999</v>
      </c>
      <c r="C8" s="668">
        <f>SUM($B$5:C5)</f>
        <v>0.3673284</v>
      </c>
      <c r="D8" s="668">
        <f>SUM($B$5:D5)</f>
        <v>0.50019959999999997</v>
      </c>
      <c r="E8" s="668">
        <f>SUM($B$5:E5)</f>
        <v>0.55363180000000001</v>
      </c>
      <c r="F8" s="668">
        <f>SUM($B$5:F5)</f>
        <v>0.60392400000000002</v>
      </c>
      <c r="G8" s="668">
        <f>SUM($B$5:G5)</f>
        <v>0.71385019999999999</v>
      </c>
      <c r="H8" s="668">
        <f>SUM($B$5:H5)</f>
        <v>0.99728119999999998</v>
      </c>
      <c r="I8" s="668">
        <f>SUM($B$5:I5)</f>
        <v>1.1313755999999999</v>
      </c>
      <c r="J8" s="668">
        <f>SUM($B$5:J5)</f>
        <v>1.2799079999999998</v>
      </c>
      <c r="K8" s="668">
        <f>SUM($B$5:K5)</f>
        <v>1.4322313999999998</v>
      </c>
      <c r="L8" s="668">
        <f>SUM($B$5:L5)</f>
        <v>1.5373799999999997</v>
      </c>
      <c r="M8" s="668">
        <f>SUM($B$5:M5)</f>
        <v>1.8010475999999997</v>
      </c>
      <c r="N8" s="668"/>
      <c r="O8" s="668"/>
      <c r="P8" s="705"/>
    </row>
    <row r="9" spans="1:16" ht="38.25" x14ac:dyDescent="0.2">
      <c r="A9" s="705" t="s">
        <v>306</v>
      </c>
      <c r="B9" s="668">
        <f>IF(B3=0, NA(),B3)</f>
        <v>3.5769034236075624E-3</v>
      </c>
      <c r="C9" s="668">
        <f>IF(C3=0,NA(),SUM($B$3:C3))</f>
        <v>0.2180587502658734</v>
      </c>
      <c r="D9" s="668">
        <f>IF(D3=0,NA(),SUM($B$3:D3))</f>
        <v>0.2506835850060341</v>
      </c>
      <c r="E9" s="668">
        <f>IF(E3=0,NA(),SUM($B$3:E3))</f>
        <v>0.32718109339614904</v>
      </c>
      <c r="F9" s="668">
        <f>IF(F3=0,NA(),SUM($B$3:F3))</f>
        <v>0.38409149713864876</v>
      </c>
      <c r="G9" s="668">
        <f>IF(G3=0,NA(),SUM($B$3:G3))</f>
        <v>0.40605834347242281</v>
      </c>
      <c r="H9" s="668" t="e">
        <f>IF(H3=0,NA(),SUM($B$3:H3))</f>
        <v>#N/A</v>
      </c>
      <c r="I9" s="668" t="e">
        <f>IF(I3=0,NA(),SUM($B$3:I3))</f>
        <v>#N/A</v>
      </c>
      <c r="J9" s="668" t="e">
        <f>IF(J3=0,NA(),SUM($B$3:J3))</f>
        <v>#N/A</v>
      </c>
      <c r="K9" s="668" t="e">
        <f>IF(K3=0,NA(),SUM($B$3:K3))</f>
        <v>#N/A</v>
      </c>
      <c r="L9" s="668" t="e">
        <f>IF(L3=0,NA(),SUM($B$3:L3))</f>
        <v>#N/A</v>
      </c>
      <c r="M9" s="668" t="e">
        <f>IF(M3=0,NA(),SUM($B$3:M3))</f>
        <v>#N/A</v>
      </c>
    </row>
    <row r="10" spans="1:16" ht="15.75" hidden="1" x14ac:dyDescent="0.2">
      <c r="A10" s="874" t="s">
        <v>303</v>
      </c>
      <c r="B10" s="875"/>
      <c r="C10" s="875"/>
      <c r="D10" s="875"/>
      <c r="E10" s="875"/>
      <c r="F10" s="875"/>
      <c r="G10" s="875"/>
      <c r="H10" s="875"/>
      <c r="I10" s="875"/>
      <c r="J10" s="875"/>
      <c r="K10" s="875"/>
      <c r="L10" s="875"/>
      <c r="M10" s="875"/>
      <c r="N10" s="875"/>
      <c r="O10" s="875"/>
      <c r="P10" s="876"/>
    </row>
    <row r="11" spans="1:16" ht="26.25" hidden="1" thickTop="1" x14ac:dyDescent="0.2">
      <c r="A11" s="726" t="s">
        <v>13</v>
      </c>
      <c r="B11" s="725" t="s">
        <v>14</v>
      </c>
      <c r="C11" s="725" t="s">
        <v>15</v>
      </c>
      <c r="D11" s="725" t="s">
        <v>16</v>
      </c>
      <c r="E11" s="725" t="s">
        <v>17</v>
      </c>
      <c r="F11" s="725" t="s">
        <v>18</v>
      </c>
      <c r="G11" s="725" t="s">
        <v>19</v>
      </c>
      <c r="H11" s="725" t="s">
        <v>20</v>
      </c>
      <c r="I11" s="725" t="s">
        <v>79</v>
      </c>
      <c r="J11" s="725" t="s">
        <v>21</v>
      </c>
      <c r="K11" s="725" t="s">
        <v>22</v>
      </c>
      <c r="L11" s="725" t="s">
        <v>90</v>
      </c>
      <c r="M11" s="725" t="s">
        <v>23</v>
      </c>
      <c r="N11" s="725" t="s">
        <v>24</v>
      </c>
      <c r="O11" s="725" t="s">
        <v>288</v>
      </c>
      <c r="P11" s="724" t="s">
        <v>287</v>
      </c>
    </row>
    <row r="12" spans="1:16" ht="26.25" hidden="1" x14ac:dyDescent="0.25">
      <c r="A12" s="723" t="s">
        <v>215</v>
      </c>
      <c r="B12" s="737">
        <v>3.4165370033529839E-2</v>
      </c>
      <c r="C12" s="737">
        <v>9.8181021257944326E-3</v>
      </c>
      <c r="D12" s="737">
        <v>1.7501044346239253E-2</v>
      </c>
      <c r="E12" s="737">
        <v>9.2488604082711229E-3</v>
      </c>
      <c r="F12" s="737">
        <v>1.8909507647551463E-2</v>
      </c>
      <c r="G12" s="737">
        <v>1.3123646623941908E-3</v>
      </c>
      <c r="H12" s="737">
        <v>2.769150006561967E-2</v>
      </c>
      <c r="I12" s="737">
        <v>2.9944442014086352E-2</v>
      </c>
      <c r="J12" s="737">
        <v>5.341441007918106E-2</v>
      </c>
      <c r="K12" s="737">
        <v>1.7017367338903716E-2</v>
      </c>
      <c r="L12" s="737">
        <v>2.0342097204602127E-2</v>
      </c>
      <c r="M12" s="737">
        <v>2.0954547443020256E-2</v>
      </c>
      <c r="N12" s="737">
        <f>SUM(B12:M12)</f>
        <v>0.26031961336919346</v>
      </c>
      <c r="O12" s="737">
        <f>SUM(B15:M15)</f>
        <v>0.26031961336919346</v>
      </c>
      <c r="P12" s="720" t="s">
        <v>14</v>
      </c>
    </row>
    <row r="13" spans="1:16" ht="26.25" hidden="1" x14ac:dyDescent="0.25">
      <c r="A13" s="712" t="s">
        <v>286</v>
      </c>
      <c r="B13" s="737">
        <v>2.2307675500884878E-2</v>
      </c>
      <c r="C13" s="737">
        <v>5.9026177780703484E-3</v>
      </c>
      <c r="D13" s="737">
        <v>2.4175298111236834E-2</v>
      </c>
      <c r="E13" s="737">
        <v>5.4818473913138509E-2</v>
      </c>
      <c r="F13" s="737">
        <v>5.6208035343262679E-3</v>
      </c>
      <c r="G13" s="737">
        <v>4.2386597261712081E-2</v>
      </c>
      <c r="H13" s="737">
        <v>2.236274917397869E-2</v>
      </c>
      <c r="I13" s="737">
        <v>3.8080014014496247E-2</v>
      </c>
      <c r="J13" s="737">
        <v>3.8182654603605766E-2</v>
      </c>
      <c r="K13" s="737">
        <v>9.6168590768691553E-3</v>
      </c>
      <c r="L13" s="737">
        <v>4.7585632209113642E-3</v>
      </c>
      <c r="M13" s="737">
        <v>5.0024029009567914E-3</v>
      </c>
      <c r="N13" s="737">
        <f>SUM(B13:M13)</f>
        <v>0.27321470909018686</v>
      </c>
      <c r="O13" s="721"/>
      <c r="P13" s="720" t="s">
        <v>14</v>
      </c>
    </row>
    <row r="14" spans="1:16" ht="27" hidden="1" thickBot="1" x14ac:dyDescent="0.3">
      <c r="A14" s="708" t="s">
        <v>25</v>
      </c>
      <c r="B14" s="736">
        <v>2.3374587323714134E-2</v>
      </c>
      <c r="C14" s="736">
        <v>1.945790566010145E-2</v>
      </c>
      <c r="D14" s="736">
        <v>8.1272561717979142E-2</v>
      </c>
      <c r="E14" s="736">
        <v>3.8559494534153083E-2</v>
      </c>
      <c r="F14" s="736">
        <v>2.0623818979349937E-2</v>
      </c>
      <c r="G14" s="736">
        <v>3.3595783284655789E-2</v>
      </c>
      <c r="H14" s="736">
        <v>3.8045762950517911E-2</v>
      </c>
      <c r="I14" s="736">
        <v>2.1717595603458685E-2</v>
      </c>
      <c r="J14" s="736">
        <v>6.7675201596179915E-2</v>
      </c>
      <c r="K14" s="736">
        <v>1.7118222755049015E-2</v>
      </c>
      <c r="L14" s="736">
        <v>2.3763444521987667E-2</v>
      </c>
      <c r="M14" s="736">
        <v>2.1761225694377263E-2</v>
      </c>
      <c r="N14" s="736">
        <f>SUM(B14:M14)</f>
        <v>0.40696560462152404</v>
      </c>
      <c r="O14" s="718"/>
      <c r="P14" s="717" t="s">
        <v>14</v>
      </c>
    </row>
    <row r="15" spans="1:16" ht="25.5" hidden="1" x14ac:dyDescent="0.2">
      <c r="A15" s="705" t="s">
        <v>133</v>
      </c>
      <c r="B15" s="668">
        <f t="shared" ref="B15:M15" si="0">IF(ISBLANK(B12),B14,B12)</f>
        <v>3.4165370033529839E-2</v>
      </c>
      <c r="C15" s="668">
        <f t="shared" si="0"/>
        <v>9.8181021257944326E-3</v>
      </c>
      <c r="D15" s="668">
        <f t="shared" si="0"/>
        <v>1.7501044346239253E-2</v>
      </c>
      <c r="E15" s="668">
        <f t="shared" si="0"/>
        <v>9.2488604082711229E-3</v>
      </c>
      <c r="F15" s="668">
        <f t="shared" si="0"/>
        <v>1.8909507647551463E-2</v>
      </c>
      <c r="G15" s="668">
        <f t="shared" si="0"/>
        <v>1.3123646623941908E-3</v>
      </c>
      <c r="H15" s="668">
        <f t="shared" si="0"/>
        <v>2.769150006561967E-2</v>
      </c>
      <c r="I15" s="668">
        <f t="shared" si="0"/>
        <v>2.9944442014086352E-2</v>
      </c>
      <c r="J15" s="668">
        <f t="shared" si="0"/>
        <v>5.341441007918106E-2</v>
      </c>
      <c r="K15" s="668">
        <f t="shared" si="0"/>
        <v>1.7017367338903716E-2</v>
      </c>
      <c r="L15" s="668">
        <f t="shared" si="0"/>
        <v>2.0342097204602127E-2</v>
      </c>
      <c r="M15" s="668">
        <f t="shared" si="0"/>
        <v>2.0954547443020256E-2</v>
      </c>
      <c r="N15" s="668"/>
      <c r="O15" s="668"/>
      <c r="P15" s="705"/>
    </row>
    <row r="16" spans="1:16" ht="25.5" hidden="1" x14ac:dyDescent="0.2">
      <c r="A16" s="705" t="s">
        <v>249</v>
      </c>
      <c r="B16" s="668">
        <f>B14</f>
        <v>2.3374587323714134E-2</v>
      </c>
      <c r="C16" s="668">
        <f>SUM($B$14:C14)</f>
        <v>4.2832492983815584E-2</v>
      </c>
      <c r="D16" s="668">
        <f>SUM($B$14:D14)</f>
        <v>0.12410505470179473</v>
      </c>
      <c r="E16" s="668">
        <f>SUM($B$14:E14)</f>
        <v>0.16266454923594781</v>
      </c>
      <c r="F16" s="668">
        <f>SUM($B$14:F14)</f>
        <v>0.18328836821529776</v>
      </c>
      <c r="G16" s="668">
        <f>SUM($B$14:G14)</f>
        <v>0.21688415149995355</v>
      </c>
      <c r="H16" s="668">
        <f>SUM($B$14:H14)</f>
        <v>0.25492991445047147</v>
      </c>
      <c r="I16" s="668">
        <f>SUM($B$14:I14)</f>
        <v>0.27664751005393018</v>
      </c>
      <c r="J16" s="668">
        <f>SUM($B$14:J14)</f>
        <v>0.34432271165011008</v>
      </c>
      <c r="K16" s="668">
        <f>SUM($B$14:K14)</f>
        <v>0.36144093440515912</v>
      </c>
      <c r="L16" s="668">
        <f>SUM($B$14:L14)</f>
        <v>0.38520437892714676</v>
      </c>
      <c r="M16" s="668">
        <f>SUM($B$14:M14)</f>
        <v>0.40696560462152404</v>
      </c>
      <c r="N16" s="668"/>
      <c r="O16" s="668"/>
      <c r="P16" s="705"/>
    </row>
    <row r="17" spans="1:16" hidden="1" x14ac:dyDescent="0.2"/>
    <row r="18" spans="1:16" ht="15.75" hidden="1" x14ac:dyDescent="0.2">
      <c r="A18" s="874" t="s">
        <v>302</v>
      </c>
      <c r="B18" s="875"/>
      <c r="C18" s="875"/>
      <c r="D18" s="875"/>
      <c r="E18" s="875"/>
      <c r="F18" s="875"/>
      <c r="G18" s="875"/>
      <c r="H18" s="875"/>
      <c r="I18" s="875"/>
      <c r="J18" s="875"/>
      <c r="K18" s="875"/>
      <c r="L18" s="875"/>
      <c r="M18" s="875"/>
      <c r="N18" s="875"/>
      <c r="O18" s="875"/>
      <c r="P18" s="876"/>
    </row>
    <row r="19" spans="1:16" ht="26.25" hidden="1" thickTop="1" x14ac:dyDescent="0.2">
      <c r="A19" s="726" t="s">
        <v>13</v>
      </c>
      <c r="B19" s="725" t="s">
        <v>14</v>
      </c>
      <c r="C19" s="725" t="s">
        <v>15</v>
      </c>
      <c r="D19" s="725" t="s">
        <v>16</v>
      </c>
      <c r="E19" s="725" t="s">
        <v>17</v>
      </c>
      <c r="F19" s="725" t="s">
        <v>18</v>
      </c>
      <c r="G19" s="725" t="s">
        <v>19</v>
      </c>
      <c r="H19" s="725" t="s">
        <v>20</v>
      </c>
      <c r="I19" s="725" t="s">
        <v>79</v>
      </c>
      <c r="J19" s="725" t="s">
        <v>21</v>
      </c>
      <c r="K19" s="725" t="s">
        <v>22</v>
      </c>
      <c r="L19" s="725" t="s">
        <v>90</v>
      </c>
      <c r="M19" s="725" t="s">
        <v>23</v>
      </c>
      <c r="N19" s="725" t="s">
        <v>24</v>
      </c>
      <c r="O19" s="725" t="s">
        <v>288</v>
      </c>
      <c r="P19" s="724" t="s">
        <v>287</v>
      </c>
    </row>
    <row r="20" spans="1:16" ht="26.25" hidden="1" x14ac:dyDescent="0.25">
      <c r="A20" s="723" t="s">
        <v>215</v>
      </c>
      <c r="B20" s="737">
        <v>2.5289824899739213E-2</v>
      </c>
      <c r="C20" s="737">
        <v>3.0878807801884726E-2</v>
      </c>
      <c r="D20" s="737">
        <v>8.1349075478750305E-4</v>
      </c>
      <c r="E20" s="737">
        <v>1.2706172513267711E-2</v>
      </c>
      <c r="F20" s="737">
        <v>8.440957376471105E-3</v>
      </c>
      <c r="G20" s="737">
        <v>7.8960607187383812E-3</v>
      </c>
      <c r="H20" s="737">
        <v>4.9849074762675513E-2</v>
      </c>
      <c r="I20" s="737">
        <v>2.7844612625224193E-2</v>
      </c>
      <c r="J20" s="737">
        <v>5.687037928168337E-2</v>
      </c>
      <c r="K20" s="737">
        <v>4.6371232337372587E-3</v>
      </c>
      <c r="L20" s="737">
        <v>4.5933767881359633E-3</v>
      </c>
      <c r="M20" s="737">
        <v>1.0630386281114658E-2</v>
      </c>
      <c r="N20" s="737">
        <f>SUM(B20:M20)</f>
        <v>0.24045026703745959</v>
      </c>
      <c r="O20" s="737">
        <f>SUM(B23:M23)</f>
        <v>0.24045026703745959</v>
      </c>
      <c r="P20" s="720" t="s">
        <v>14</v>
      </c>
    </row>
    <row r="21" spans="1:16" ht="26.25" hidden="1" x14ac:dyDescent="0.25">
      <c r="A21" s="712" t="s">
        <v>286</v>
      </c>
      <c r="B21" s="737">
        <v>1.7085800432607223E-2</v>
      </c>
      <c r="C21" s="737">
        <v>3.2914225528273321E-3</v>
      </c>
      <c r="D21" s="737">
        <v>3.9167899730176686E-3</v>
      </c>
      <c r="E21" s="737">
        <v>2.8480251797774914E-2</v>
      </c>
      <c r="F21" s="737">
        <v>1.012619469413643E-2</v>
      </c>
      <c r="G21" s="737">
        <v>3.8231048510563845E-2</v>
      </c>
      <c r="H21" s="737">
        <v>1.5010612459245969E-2</v>
      </c>
      <c r="I21" s="737">
        <v>2.6386668710447366E-2</v>
      </c>
      <c r="J21" s="737">
        <v>1.0843611032005084E-2</v>
      </c>
      <c r="K21" s="737">
        <v>6.8128546079870315E-3</v>
      </c>
      <c r="L21" s="737">
        <v>5.8988640849085569E-3</v>
      </c>
      <c r="M21" s="737">
        <v>2.7087247149285686E-3</v>
      </c>
      <c r="N21" s="737">
        <f>SUM(B21:M21)</f>
        <v>0.16879284357044999</v>
      </c>
      <c r="O21" s="721"/>
      <c r="P21" s="720" t="s">
        <v>14</v>
      </c>
    </row>
    <row r="22" spans="1:16" ht="27" hidden="1" thickBot="1" x14ac:dyDescent="0.3">
      <c r="A22" s="708" t="s">
        <v>25</v>
      </c>
      <c r="B22" s="736">
        <v>1.7823442288306818E-2</v>
      </c>
      <c r="C22" s="736">
        <v>5.5854780583197566E-3</v>
      </c>
      <c r="D22" s="736">
        <v>1.8288212034413824E-2</v>
      </c>
      <c r="E22" s="736">
        <v>1.4925076050078862E-2</v>
      </c>
      <c r="F22" s="736">
        <v>1.3724575107617844E-2</v>
      </c>
      <c r="G22" s="736">
        <v>2.7362951000929874E-2</v>
      </c>
      <c r="H22" s="736">
        <v>3.6424704321455628E-2</v>
      </c>
      <c r="I22" s="736">
        <v>2.4954164770002379E-2</v>
      </c>
      <c r="J22" s="736">
        <v>9.1534771277616729E-3</v>
      </c>
      <c r="K22" s="736">
        <v>1.8970186128447995E-2</v>
      </c>
      <c r="L22" s="736">
        <v>2.3117374957304739E-2</v>
      </c>
      <c r="M22" s="736">
        <v>1.2541387251239608E-2</v>
      </c>
      <c r="N22" s="736">
        <f>SUM(B22:M22)</f>
        <v>0.222871029095879</v>
      </c>
      <c r="O22" s="718"/>
      <c r="P22" s="717" t="s">
        <v>14</v>
      </c>
    </row>
    <row r="23" spans="1:16" ht="25.5" hidden="1" x14ac:dyDescent="0.2">
      <c r="A23" s="705" t="s">
        <v>133</v>
      </c>
      <c r="B23" s="668">
        <f t="shared" ref="B23:M23" si="1">IF(ISBLANK(B20),B22,B20)</f>
        <v>2.5289824899739213E-2</v>
      </c>
      <c r="C23" s="668">
        <f t="shared" si="1"/>
        <v>3.0878807801884726E-2</v>
      </c>
      <c r="D23" s="668">
        <f t="shared" si="1"/>
        <v>8.1349075478750305E-4</v>
      </c>
      <c r="E23" s="668">
        <f t="shared" si="1"/>
        <v>1.2706172513267711E-2</v>
      </c>
      <c r="F23" s="668">
        <f t="shared" si="1"/>
        <v>8.440957376471105E-3</v>
      </c>
      <c r="G23" s="668">
        <f t="shared" si="1"/>
        <v>7.8960607187383812E-3</v>
      </c>
      <c r="H23" s="668">
        <f t="shared" si="1"/>
        <v>4.9849074762675513E-2</v>
      </c>
      <c r="I23" s="668">
        <f t="shared" si="1"/>
        <v>2.7844612625224193E-2</v>
      </c>
      <c r="J23" s="668">
        <f t="shared" si="1"/>
        <v>5.687037928168337E-2</v>
      </c>
      <c r="K23" s="668">
        <f t="shared" si="1"/>
        <v>4.6371232337372587E-3</v>
      </c>
      <c r="L23" s="668">
        <f t="shared" si="1"/>
        <v>4.5933767881359633E-3</v>
      </c>
      <c r="M23" s="668">
        <f t="shared" si="1"/>
        <v>1.0630386281114658E-2</v>
      </c>
      <c r="N23" s="668"/>
      <c r="O23" s="668"/>
      <c r="P23" s="705"/>
    </row>
    <row r="24" spans="1:16" ht="25.5" hidden="1" x14ac:dyDescent="0.2">
      <c r="A24" s="705" t="s">
        <v>249</v>
      </c>
      <c r="B24" s="668">
        <f>B22</f>
        <v>1.7823442288306818E-2</v>
      </c>
      <c r="C24" s="668">
        <f>SUM($B$22:C22)</f>
        <v>2.3408920346626574E-2</v>
      </c>
      <c r="D24" s="668">
        <f>SUM($B$22:D22)</f>
        <v>4.1697132381040398E-2</v>
      </c>
      <c r="E24" s="668">
        <f>SUM($B$22:E22)</f>
        <v>5.6622208431119259E-2</v>
      </c>
      <c r="F24" s="668">
        <f>SUM($B$22:F22)</f>
        <v>7.0346783538737107E-2</v>
      </c>
      <c r="G24" s="668">
        <f>SUM($B$22:G22)</f>
        <v>9.7709734539666984E-2</v>
      </c>
      <c r="H24" s="668">
        <f>SUM($B$22:H22)</f>
        <v>0.13413443886112261</v>
      </c>
      <c r="I24" s="668">
        <f>SUM($B$22:I22)</f>
        <v>0.15908860363112498</v>
      </c>
      <c r="J24" s="668">
        <f>SUM($B$22:J22)</f>
        <v>0.16824208075888666</v>
      </c>
      <c r="K24" s="668">
        <f>SUM($B$22:K22)</f>
        <v>0.18721226688733467</v>
      </c>
      <c r="L24" s="668">
        <f>SUM($B$22:L22)</f>
        <v>0.2103296418446394</v>
      </c>
      <c r="M24" s="668">
        <f>SUM($B$22:M22)</f>
        <v>0.222871029095879</v>
      </c>
      <c r="N24" s="668"/>
      <c r="O24" s="668"/>
      <c r="P24" s="705"/>
    </row>
    <row r="25" spans="1:16" hidden="1" x14ac:dyDescent="0.2"/>
    <row r="26" spans="1:16" ht="15.75" hidden="1" x14ac:dyDescent="0.2">
      <c r="A26" s="874" t="s">
        <v>301</v>
      </c>
      <c r="B26" s="875"/>
      <c r="C26" s="875"/>
      <c r="D26" s="875"/>
      <c r="E26" s="875"/>
      <c r="F26" s="875"/>
      <c r="G26" s="875"/>
      <c r="H26" s="875"/>
      <c r="I26" s="875"/>
      <c r="J26" s="875"/>
      <c r="K26" s="875"/>
      <c r="L26" s="875"/>
      <c r="M26" s="875"/>
      <c r="N26" s="875"/>
      <c r="O26" s="875"/>
      <c r="P26" s="876"/>
    </row>
    <row r="27" spans="1:16" ht="26.25" hidden="1" thickTop="1" x14ac:dyDescent="0.2">
      <c r="A27" s="726" t="s">
        <v>13</v>
      </c>
      <c r="B27" s="725" t="s">
        <v>14</v>
      </c>
      <c r="C27" s="725" t="s">
        <v>15</v>
      </c>
      <c r="D27" s="725" t="s">
        <v>16</v>
      </c>
      <c r="E27" s="725" t="s">
        <v>17</v>
      </c>
      <c r="F27" s="725" t="s">
        <v>18</v>
      </c>
      <c r="G27" s="725" t="s">
        <v>19</v>
      </c>
      <c r="H27" s="725" t="s">
        <v>20</v>
      </c>
      <c r="I27" s="725" t="s">
        <v>79</v>
      </c>
      <c r="J27" s="725" t="s">
        <v>21</v>
      </c>
      <c r="K27" s="725" t="s">
        <v>22</v>
      </c>
      <c r="L27" s="725" t="s">
        <v>90</v>
      </c>
      <c r="M27" s="725" t="s">
        <v>23</v>
      </c>
      <c r="N27" s="725" t="s">
        <v>24</v>
      </c>
      <c r="O27" s="725" t="s">
        <v>288</v>
      </c>
      <c r="P27" s="724" t="s">
        <v>287</v>
      </c>
    </row>
    <row r="28" spans="1:16" ht="25.5" hidden="1" x14ac:dyDescent="0.2">
      <c r="A28" s="723" t="s">
        <v>215</v>
      </c>
      <c r="B28" s="737">
        <v>2.2440884486423701E-2</v>
      </c>
      <c r="C28" s="737">
        <v>1.8628095551172473E-3</v>
      </c>
      <c r="D28" s="737">
        <v>2.6823208671371722E-3</v>
      </c>
      <c r="E28" s="737">
        <v>2.1580674285965958E-3</v>
      </c>
      <c r="F28" s="737">
        <v>3.5262485123639088E-2</v>
      </c>
      <c r="G28" s="737">
        <v>2.7078457534066801E-2</v>
      </c>
      <c r="H28" s="737">
        <v>1.063038628111466E-2</v>
      </c>
      <c r="I28" s="737">
        <v>1.9248436064569753E-2</v>
      </c>
      <c r="J28" s="737">
        <v>2.0692068769412486E-2</v>
      </c>
      <c r="K28" s="737">
        <v>4.4337022616912379E-2</v>
      </c>
      <c r="L28" s="737">
        <v>3.6112690843868936E-2</v>
      </c>
      <c r="M28" s="737">
        <v>1.8810971608556805E-3</v>
      </c>
      <c r="N28" s="737">
        <f>SUM(B28:M28)</f>
        <v>0.22438672673171453</v>
      </c>
      <c r="O28" s="737">
        <f>SUM(B31:M31)</f>
        <v>0.22438672673171453</v>
      </c>
      <c r="P28" s="733" t="s">
        <v>36</v>
      </c>
    </row>
    <row r="29" spans="1:16" ht="25.5" hidden="1" x14ac:dyDescent="0.2">
      <c r="A29" s="712" t="s">
        <v>286</v>
      </c>
      <c r="B29" s="737">
        <v>8.3462605693810227E-3</v>
      </c>
      <c r="C29" s="737">
        <v>3.6951703859741517E-2</v>
      </c>
      <c r="D29" s="737">
        <v>3.0224562625119682E-2</v>
      </c>
      <c r="E29" s="737">
        <v>4.2622019190837364E-3</v>
      </c>
      <c r="F29" s="737">
        <v>5.3802243947247558E-3</v>
      </c>
      <c r="G29" s="737">
        <v>1.0760684134552294E-2</v>
      </c>
      <c r="H29" s="737">
        <v>4.078685367935056E-2</v>
      </c>
      <c r="I29" s="737">
        <v>3.4817264107561258E-3</v>
      </c>
      <c r="J29" s="737">
        <v>6.9881048872921635E-3</v>
      </c>
      <c r="K29" s="737">
        <v>1.7086902232250434E-3</v>
      </c>
      <c r="L29" s="737">
        <v>6.7979474584448042E-3</v>
      </c>
      <c r="M29" s="737">
        <v>1.6601861156013806E-3</v>
      </c>
      <c r="N29" s="737">
        <f>SUM(B29:M29)</f>
        <v>0.15734914627727303</v>
      </c>
      <c r="O29" s="721"/>
      <c r="P29" s="733" t="s">
        <v>36</v>
      </c>
    </row>
    <row r="30" spans="1:16" ht="26.25" hidden="1" thickBot="1" x14ac:dyDescent="0.25">
      <c r="A30" s="708" t="s">
        <v>25</v>
      </c>
      <c r="B30" s="736">
        <v>4.1476544588158288E-3</v>
      </c>
      <c r="C30" s="736">
        <v>1.1084887767423649E-2</v>
      </c>
      <c r="D30" s="736">
        <v>9.346994148569928E-3</v>
      </c>
      <c r="E30" s="736">
        <v>1.9519343266114816E-2</v>
      </c>
      <c r="F30" s="736">
        <v>9.1322393192520383E-3</v>
      </c>
      <c r="G30" s="736">
        <v>4.3025740595611324E-2</v>
      </c>
      <c r="H30" s="736">
        <v>3.3214252951517476E-2</v>
      </c>
      <c r="I30" s="736">
        <v>1.6199100373905085E-2</v>
      </c>
      <c r="J30" s="736">
        <v>2.7019559068368382E-2</v>
      </c>
      <c r="K30" s="736">
        <v>3.6303459321702183E-3</v>
      </c>
      <c r="L30" s="736">
        <v>5.9108892289578266E-3</v>
      </c>
      <c r="M30" s="736">
        <v>1.647186998902718E-2</v>
      </c>
      <c r="N30" s="736">
        <f>SUM(B30:M30)</f>
        <v>0.19870287709973378</v>
      </c>
      <c r="O30" s="718"/>
      <c r="P30" s="732" t="s">
        <v>36</v>
      </c>
    </row>
    <row r="31" spans="1:16" ht="25.5" hidden="1" x14ac:dyDescent="0.2">
      <c r="A31" s="705" t="s">
        <v>133</v>
      </c>
      <c r="B31" s="668">
        <f t="shared" ref="B31:M31" si="2">IF(ISBLANK(B28),B30,B28)</f>
        <v>2.2440884486423701E-2</v>
      </c>
      <c r="C31" s="668">
        <f t="shared" si="2"/>
        <v>1.8628095551172473E-3</v>
      </c>
      <c r="D31" s="668">
        <f t="shared" si="2"/>
        <v>2.6823208671371722E-3</v>
      </c>
      <c r="E31" s="668">
        <f t="shared" si="2"/>
        <v>2.1580674285965958E-3</v>
      </c>
      <c r="F31" s="668">
        <f t="shared" si="2"/>
        <v>3.5262485123639088E-2</v>
      </c>
      <c r="G31" s="668">
        <f t="shared" si="2"/>
        <v>2.7078457534066801E-2</v>
      </c>
      <c r="H31" s="668">
        <f t="shared" si="2"/>
        <v>1.063038628111466E-2</v>
      </c>
      <c r="I31" s="668">
        <f t="shared" si="2"/>
        <v>1.9248436064569753E-2</v>
      </c>
      <c r="J31" s="668">
        <f t="shared" si="2"/>
        <v>2.0692068769412486E-2</v>
      </c>
      <c r="K31" s="668">
        <f t="shared" si="2"/>
        <v>4.4337022616912379E-2</v>
      </c>
      <c r="L31" s="668">
        <f t="shared" si="2"/>
        <v>3.6112690843868936E-2</v>
      </c>
      <c r="M31" s="668">
        <f t="shared" si="2"/>
        <v>1.8810971608556805E-3</v>
      </c>
      <c r="N31" s="668"/>
      <c r="O31" s="668"/>
      <c r="P31" s="705"/>
    </row>
    <row r="32" spans="1:16" ht="25.5" hidden="1" x14ac:dyDescent="0.2">
      <c r="A32" s="705" t="s">
        <v>249</v>
      </c>
      <c r="B32" s="668">
        <f>B30</f>
        <v>4.1476544588158288E-3</v>
      </c>
      <c r="C32" s="668">
        <f>SUM($B$30:C30)</f>
        <v>1.5232542226239477E-2</v>
      </c>
      <c r="D32" s="668">
        <f>SUM($B$30:D30)</f>
        <v>2.4579536374809405E-2</v>
      </c>
      <c r="E32" s="668">
        <f>SUM($B$30:E30)</f>
        <v>4.4098879640924224E-2</v>
      </c>
      <c r="F32" s="668">
        <f>SUM($B$30:F30)</f>
        <v>5.3231118960176266E-2</v>
      </c>
      <c r="G32" s="668">
        <f>SUM($B$30:G30)</f>
        <v>9.6256859555787583E-2</v>
      </c>
      <c r="H32" s="668">
        <f>SUM($B$30:H30)</f>
        <v>0.12947111250730506</v>
      </c>
      <c r="I32" s="668">
        <f>SUM($B$30:I30)</f>
        <v>0.14567021288121015</v>
      </c>
      <c r="J32" s="668">
        <f>SUM($B$30:J30)</f>
        <v>0.17268977194957855</v>
      </c>
      <c r="K32" s="668">
        <f>SUM($B$30:K30)</f>
        <v>0.17632011788174876</v>
      </c>
      <c r="L32" s="668">
        <f>SUM($B$30:L30)</f>
        <v>0.18223100711070658</v>
      </c>
      <c r="M32" s="668">
        <f>SUM($B$30:M30)</f>
        <v>0.19870287709973378</v>
      </c>
      <c r="N32" s="668"/>
      <c r="O32" s="668"/>
      <c r="P32" s="705"/>
    </row>
    <row r="34" spans="1:16" ht="16.5" thickBot="1" x14ac:dyDescent="0.25">
      <c r="A34" s="877" t="s">
        <v>300</v>
      </c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N34" s="878"/>
      <c r="O34" s="878"/>
      <c r="P34" s="879"/>
    </row>
    <row r="35" spans="1:16" ht="26.25" thickTop="1" x14ac:dyDescent="0.2">
      <c r="A35" s="726" t="s">
        <v>13</v>
      </c>
      <c r="B35" s="725" t="s">
        <v>14</v>
      </c>
      <c r="C35" s="725" t="s">
        <v>15</v>
      </c>
      <c r="D35" s="725" t="s">
        <v>16</v>
      </c>
      <c r="E35" s="725" t="s">
        <v>17</v>
      </c>
      <c r="F35" s="725" t="s">
        <v>18</v>
      </c>
      <c r="G35" s="725" t="s">
        <v>19</v>
      </c>
      <c r="H35" s="725" t="s">
        <v>20</v>
      </c>
      <c r="I35" s="725" t="s">
        <v>79</v>
      </c>
      <c r="J35" s="725" t="s">
        <v>21</v>
      </c>
      <c r="K35" s="725" t="s">
        <v>22</v>
      </c>
      <c r="L35" s="725" t="s">
        <v>90</v>
      </c>
      <c r="M35" s="725" t="s">
        <v>23</v>
      </c>
      <c r="N35" s="725" t="s">
        <v>24</v>
      </c>
      <c r="O35" s="714" t="str">
        <f>O2</f>
        <v>2025 Projection</v>
      </c>
      <c r="P35" s="724" t="s">
        <v>287</v>
      </c>
    </row>
    <row r="36" spans="1:16" ht="25.5" x14ac:dyDescent="0.2">
      <c r="A36" s="723" t="str">
        <f>A3</f>
        <v>2025 Results</v>
      </c>
      <c r="B36" s="737">
        <f>'Live Indices'!B9</f>
        <v>0.50043127235564644</v>
      </c>
      <c r="C36" s="737">
        <f>'Live Indices'!C9</f>
        <v>33.02368758262989</v>
      </c>
      <c r="D36" s="737">
        <f>'Live Indices'!D9</f>
        <v>2.8169551510220687</v>
      </c>
      <c r="E36" s="737">
        <f>'Live Indices'!E9</f>
        <v>7.9903915386962279</v>
      </c>
      <c r="F36" s="737">
        <f>'Live Indices'!F9</f>
        <v>14.463862503813669</v>
      </c>
      <c r="G36" s="737">
        <f>'Live Indices'!G9</f>
        <v>3.1460185091020034</v>
      </c>
      <c r="H36" s="737">
        <f>'Live Indices'!H9</f>
        <v>0</v>
      </c>
      <c r="I36" s="737">
        <f>'Live Indices'!I9</f>
        <v>0</v>
      </c>
      <c r="J36" s="737">
        <f>'Live Indices'!J9</f>
        <v>0</v>
      </c>
      <c r="K36" s="737">
        <f>'Live Indices'!K9</f>
        <v>0</v>
      </c>
      <c r="L36" s="737">
        <f>'Live Indices'!L9</f>
        <v>0</v>
      </c>
      <c r="M36" s="737">
        <f>'Live Indices'!M9</f>
        <v>0</v>
      </c>
      <c r="N36" s="737">
        <f>SUM(B36:M36)</f>
        <v>61.941346557619511</v>
      </c>
      <c r="O36" s="737">
        <f>SUM(B39:M39)</f>
        <v>244.72112295761951</v>
      </c>
      <c r="P36" s="733" t="s">
        <v>14</v>
      </c>
    </row>
    <row r="37" spans="1:16" ht="25.5" x14ac:dyDescent="0.2">
      <c r="A37" s="712" t="str">
        <f>A4</f>
        <v>2024 Results</v>
      </c>
      <c r="B37" s="737">
        <f>'Live Indices'!B10</f>
        <v>6.1990999999999996</v>
      </c>
      <c r="C37" s="737">
        <f>'Live Indices'!C10</f>
        <v>11.590999999999999</v>
      </c>
      <c r="D37" s="737">
        <f>'Live Indices'!D10</f>
        <v>96.884339999999995</v>
      </c>
      <c r="E37" s="737">
        <f>'Live Indices'!E10</f>
        <v>13.195</v>
      </c>
      <c r="F37" s="737">
        <f>'Live Indices'!F10</f>
        <v>1.251312</v>
      </c>
      <c r="G37" s="737">
        <f>'Live Indices'!G10</f>
        <v>5.4391379999999998</v>
      </c>
      <c r="H37" s="737">
        <f>'Live Indices'!H10</f>
        <v>14.505990000000001</v>
      </c>
      <c r="I37" s="737">
        <f>'Live Indices'!I10</f>
        <v>9.1152850000000001</v>
      </c>
      <c r="J37" s="737">
        <f>'Live Indices'!J10</f>
        <v>13.82141</v>
      </c>
      <c r="K37" s="737">
        <f>'Live Indices'!K10</f>
        <v>3.6265019999999999</v>
      </c>
      <c r="L37" s="737">
        <f>'Live Indices'!L10</f>
        <v>25.46489</v>
      </c>
      <c r="M37" s="737">
        <f>'Live Indices'!M10</f>
        <v>6.4846649999999997</v>
      </c>
      <c r="N37" s="737">
        <f>SUM(B37:M37)</f>
        <v>207.57863199999997</v>
      </c>
      <c r="O37" s="721"/>
      <c r="P37" s="733" t="s">
        <v>14</v>
      </c>
    </row>
    <row r="38" spans="1:16" ht="26.25" thickBot="1" x14ac:dyDescent="0.25">
      <c r="A38" s="708" t="s">
        <v>25</v>
      </c>
      <c r="B38" s="737">
        <f>'Live Indices'!B11</f>
        <v>39.242759999999997</v>
      </c>
      <c r="C38" s="737">
        <f>'Live Indices'!C11</f>
        <v>10.275669800000001</v>
      </c>
      <c r="D38" s="737">
        <f>'Live Indices'!D11</f>
        <v>26.043712799999998</v>
      </c>
      <c r="E38" s="737">
        <f>'Live Indices'!E11</f>
        <v>7.0843036000000001</v>
      </c>
      <c r="F38" s="737">
        <f>'Live Indices'!F11</f>
        <v>8.5367737999999989</v>
      </c>
      <c r="G38" s="737">
        <f>'Live Indices'!G11</f>
        <v>14.635867999999999</v>
      </c>
      <c r="H38" s="737">
        <f>'Live Indices'!H11</f>
        <v>25.699286000000001</v>
      </c>
      <c r="I38" s="737">
        <f>'Live Indices'!I11</f>
        <v>12.662977000000001</v>
      </c>
      <c r="J38" s="737">
        <f>'Live Indices'!J11</f>
        <v>15.124350000000002</v>
      </c>
      <c r="K38" s="737">
        <f>'Live Indices'!K11</f>
        <v>26.400666600000001</v>
      </c>
      <c r="L38" s="737">
        <f>'Live Indices'!L11</f>
        <v>25.087423800000003</v>
      </c>
      <c r="M38" s="737">
        <f>'Live Indices'!M11</f>
        <v>77.805073000000007</v>
      </c>
      <c r="N38" s="737">
        <f>SUM(B38:M38)</f>
        <v>288.59886440000002</v>
      </c>
      <c r="O38" s="718"/>
      <c r="P38" s="732" t="s">
        <v>14</v>
      </c>
    </row>
    <row r="39" spans="1:16" ht="25.5" x14ac:dyDescent="0.2">
      <c r="A39" s="705" t="s">
        <v>133</v>
      </c>
      <c r="B39" s="668">
        <f>'Live Indices'!B12</f>
        <v>0.50043127235564644</v>
      </c>
      <c r="C39" s="668">
        <f>'Live Indices'!C12</f>
        <v>33.02368758262989</v>
      </c>
      <c r="D39" s="668">
        <f>'Live Indices'!D12</f>
        <v>2.8169551510220687</v>
      </c>
      <c r="E39" s="668">
        <f>'Live Indices'!E12</f>
        <v>7.9903915386962279</v>
      </c>
      <c r="F39" s="668">
        <f>'Live Indices'!F12</f>
        <v>14.463862503813669</v>
      </c>
      <c r="G39" s="668">
        <f>'Live Indices'!G12</f>
        <v>3.1460185091020034</v>
      </c>
      <c r="H39" s="668">
        <f>'Live Indices'!H12</f>
        <v>25.699286000000001</v>
      </c>
      <c r="I39" s="668">
        <f>'Live Indices'!I12</f>
        <v>12.662977000000001</v>
      </c>
      <c r="J39" s="668">
        <f>'Live Indices'!J12</f>
        <v>15.124350000000002</v>
      </c>
      <c r="K39" s="668">
        <f>'Live Indices'!K12</f>
        <v>26.400666600000001</v>
      </c>
      <c r="L39" s="668">
        <f>'Live Indices'!L12</f>
        <v>25.087423800000003</v>
      </c>
      <c r="M39" s="668">
        <f>'Live Indices'!M12</f>
        <v>77.805073000000007</v>
      </c>
      <c r="N39" s="668"/>
      <c r="O39" s="668"/>
      <c r="P39" s="705"/>
    </row>
    <row r="40" spans="1:16" ht="38.25" x14ac:dyDescent="0.2">
      <c r="A40" s="705" t="s">
        <v>308</v>
      </c>
      <c r="B40" s="668">
        <f>B39</f>
        <v>0.50043127235564644</v>
      </c>
      <c r="C40" s="668">
        <f>SUM($B39:C$39)</f>
        <v>33.524118854985538</v>
      </c>
      <c r="D40" s="668">
        <f>SUM($B39:D$39)</f>
        <v>36.341074006007609</v>
      </c>
      <c r="E40" s="668">
        <f>SUM($B39:E$39)</f>
        <v>44.331465544703839</v>
      </c>
      <c r="F40" s="668">
        <f>SUM($B39:F$39)</f>
        <v>58.795328048517504</v>
      </c>
      <c r="G40" s="668">
        <f>SUM($B39:G$39)</f>
        <v>61.941346557619511</v>
      </c>
      <c r="H40" s="668">
        <f>SUM($B39:H$39)</f>
        <v>87.640632557619512</v>
      </c>
      <c r="I40" s="668">
        <f>SUM($B39:I$39)</f>
        <v>100.30360955761951</v>
      </c>
      <c r="J40" s="668">
        <f>SUM($B39:J$39)</f>
        <v>115.42795955761952</v>
      </c>
      <c r="K40" s="668">
        <f>SUM($B39:K$39)</f>
        <v>141.82862615761951</v>
      </c>
      <c r="L40" s="668">
        <f>SUM($B39:L$39)</f>
        <v>166.91604995761952</v>
      </c>
      <c r="M40" s="668">
        <f>SUM($B39:M$39)</f>
        <v>244.72112295761951</v>
      </c>
      <c r="N40" s="668"/>
      <c r="O40" s="668"/>
      <c r="P40" s="705"/>
    </row>
    <row r="41" spans="1:16" ht="38.25" x14ac:dyDescent="0.2">
      <c r="A41" s="705" t="s">
        <v>305</v>
      </c>
      <c r="B41" s="668">
        <f>B38</f>
        <v>39.242759999999997</v>
      </c>
      <c r="C41" s="668">
        <f>SUM($B$38:C38)</f>
        <v>49.5184298</v>
      </c>
      <c r="D41" s="668">
        <f>SUM($B$38:D38)</f>
        <v>75.562142600000001</v>
      </c>
      <c r="E41" s="668">
        <f>SUM($B$38:E38)</f>
        <v>82.6464462</v>
      </c>
      <c r="F41" s="668">
        <f>SUM($B$38:F38)</f>
        <v>91.183220000000006</v>
      </c>
      <c r="G41" s="668">
        <f>SUM($B$38:G38)</f>
        <v>105.81908800000001</v>
      </c>
      <c r="H41" s="668">
        <f>SUM($B$38:H38)</f>
        <v>131.51837399999999</v>
      </c>
      <c r="I41" s="668">
        <f>SUM($B$38:I38)</f>
        <v>144.18135100000001</v>
      </c>
      <c r="J41" s="668">
        <f>SUM($B$38:J38)</f>
        <v>159.305701</v>
      </c>
      <c r="K41" s="668">
        <f>SUM($B$38:K38)</f>
        <v>185.70636759999999</v>
      </c>
      <c r="L41" s="668">
        <f>SUM($B$38:L38)</f>
        <v>210.7937914</v>
      </c>
      <c r="M41" s="668">
        <f>SUM($B$38:M38)</f>
        <v>288.59886440000002</v>
      </c>
      <c r="N41" s="668"/>
      <c r="O41" s="668"/>
      <c r="P41" s="705"/>
    </row>
    <row r="42" spans="1:16" ht="38.25" x14ac:dyDescent="0.2">
      <c r="A42" s="705" t="s">
        <v>306</v>
      </c>
      <c r="B42" s="668">
        <f>IF(B36=0, NA(),B36)</f>
        <v>0.50043127235564644</v>
      </c>
      <c r="C42" s="668">
        <f>IF(C36=0,NA(),SUM($B$36:C36))</f>
        <v>33.524118854985538</v>
      </c>
      <c r="D42" s="668">
        <f>IF(D36=0,NA(),SUM($B$36:D36))</f>
        <v>36.341074006007609</v>
      </c>
      <c r="E42" s="668">
        <f>IF(E36=0,NA(),SUM($B$36:E36))</f>
        <v>44.331465544703839</v>
      </c>
      <c r="F42" s="668">
        <f>IF(F36=0,NA(),SUM($B$36:F36))</f>
        <v>58.795328048517504</v>
      </c>
      <c r="G42" s="668">
        <f>IF(G36=0,NA(),SUM($B$36:G36))</f>
        <v>61.941346557619511</v>
      </c>
      <c r="H42" s="668" t="e">
        <f>IF(H36=0,NA(),SUM($B$36:H36))</f>
        <v>#N/A</v>
      </c>
      <c r="I42" s="668" t="e">
        <f>IF(I36=0,NA(),SUM($B$36:I36))</f>
        <v>#N/A</v>
      </c>
      <c r="J42" s="668" t="e">
        <f>IF(J36=0,NA(),SUM($B$36:J36))</f>
        <v>#N/A</v>
      </c>
      <c r="K42" s="668" t="e">
        <f>IF(K36=0,NA(),SUM($B$36:K36))</f>
        <v>#N/A</v>
      </c>
      <c r="L42" s="668" t="e">
        <f>IF(L36=0,NA(),SUM($B$36:L36))</f>
        <v>#N/A</v>
      </c>
      <c r="M42" s="668" t="e">
        <f>IF(M36=0,NA(),SUM($B$36:M36))</f>
        <v>#N/A</v>
      </c>
    </row>
    <row r="43" spans="1:16" ht="15.75" hidden="1" x14ac:dyDescent="0.2">
      <c r="A43" s="877" t="s">
        <v>299</v>
      </c>
      <c r="B43" s="878"/>
      <c r="C43" s="878"/>
      <c r="D43" s="878"/>
      <c r="E43" s="878"/>
      <c r="F43" s="878"/>
      <c r="G43" s="878"/>
      <c r="H43" s="878"/>
      <c r="I43" s="878"/>
      <c r="J43" s="878"/>
      <c r="K43" s="878"/>
      <c r="L43" s="878"/>
      <c r="M43" s="878"/>
      <c r="N43" s="878"/>
      <c r="O43" s="878"/>
      <c r="P43" s="879"/>
    </row>
    <row r="44" spans="1:16" ht="26.25" hidden="1" thickTop="1" x14ac:dyDescent="0.2">
      <c r="A44" s="726" t="s">
        <v>13</v>
      </c>
      <c r="B44" s="725" t="s">
        <v>14</v>
      </c>
      <c r="C44" s="725" t="s">
        <v>15</v>
      </c>
      <c r="D44" s="725" t="s">
        <v>16</v>
      </c>
      <c r="E44" s="725" t="s">
        <v>17</v>
      </c>
      <c r="F44" s="725" t="s">
        <v>18</v>
      </c>
      <c r="G44" s="725" t="s">
        <v>19</v>
      </c>
      <c r="H44" s="725" t="s">
        <v>20</v>
      </c>
      <c r="I44" s="725" t="s">
        <v>79</v>
      </c>
      <c r="J44" s="725" t="s">
        <v>21</v>
      </c>
      <c r="K44" s="725" t="s">
        <v>22</v>
      </c>
      <c r="L44" s="725" t="s">
        <v>90</v>
      </c>
      <c r="M44" s="725" t="s">
        <v>23</v>
      </c>
      <c r="N44" s="725" t="s">
        <v>24</v>
      </c>
      <c r="O44" s="725" t="s">
        <v>288</v>
      </c>
      <c r="P44" s="724" t="s">
        <v>287</v>
      </c>
    </row>
    <row r="45" spans="1:16" ht="26.25" hidden="1" x14ac:dyDescent="0.25">
      <c r="A45" s="723" t="s">
        <v>215</v>
      </c>
      <c r="B45" s="737">
        <v>2.6610199206679663</v>
      </c>
      <c r="C45" s="737">
        <v>0.9509971509971511</v>
      </c>
      <c r="D45" s="737">
        <v>1.5878679946353582</v>
      </c>
      <c r="E45" s="737">
        <v>0.74618484508158811</v>
      </c>
      <c r="F45" s="737">
        <v>1.7634328029267863</v>
      </c>
      <c r="G45" s="737">
        <v>0.1874056737898904</v>
      </c>
      <c r="H45" s="737">
        <v>4.4192221881972085</v>
      </c>
      <c r="I45" s="737">
        <v>2.0880615949954069</v>
      </c>
      <c r="J45" s="737">
        <v>6.7452574478323637</v>
      </c>
      <c r="K45" s="737">
        <v>2.1832790148300449</v>
      </c>
      <c r="L45" s="737">
        <v>3.7072925324817354</v>
      </c>
      <c r="M45" s="737">
        <v>1.0188269390612013</v>
      </c>
      <c r="N45" s="737">
        <f>SUM(B45:M45)</f>
        <v>28.058848105496704</v>
      </c>
      <c r="O45" s="737">
        <f>SUM(B48:M48)</f>
        <v>28.058848105496704</v>
      </c>
      <c r="P45" s="720" t="s">
        <v>14</v>
      </c>
    </row>
    <row r="46" spans="1:16" ht="26.25" hidden="1" x14ac:dyDescent="0.25">
      <c r="A46" s="712" t="s">
        <v>286</v>
      </c>
      <c r="B46" s="737">
        <v>1.816928488715069</v>
      </c>
      <c r="C46" s="737">
        <v>0.99286858446887427</v>
      </c>
      <c r="D46" s="737">
        <v>1.4531725998781444</v>
      </c>
      <c r="E46" s="737">
        <v>6.1889357609669746</v>
      </c>
      <c r="F46" s="737">
        <v>1.0208866434835859</v>
      </c>
      <c r="G46" s="737">
        <v>1.3061983290319761</v>
      </c>
      <c r="H46" s="737">
        <v>2.3260541344828338</v>
      </c>
      <c r="I46" s="737">
        <v>4.5924409310880936</v>
      </c>
      <c r="J46" s="737">
        <v>5.3040154220245785</v>
      </c>
      <c r="K46" s="737">
        <v>1.0398475322570044</v>
      </c>
      <c r="L46" s="737">
        <v>0.88206657602736727</v>
      </c>
      <c r="M46" s="737">
        <v>0.87738651754117691</v>
      </c>
      <c r="N46" s="737">
        <f>SUM(B46:M46)</f>
        <v>27.800801519965674</v>
      </c>
      <c r="O46" s="721"/>
      <c r="P46" s="720" t="s">
        <v>14</v>
      </c>
    </row>
    <row r="47" spans="1:16" ht="27" hidden="1" thickBot="1" x14ac:dyDescent="0.3">
      <c r="A47" s="708" t="s">
        <v>25</v>
      </c>
      <c r="B47" s="736">
        <v>2.309923073644971</v>
      </c>
      <c r="C47" s="736">
        <v>1.7897504923678802</v>
      </c>
      <c r="D47" s="736">
        <v>6.7214054056199162</v>
      </c>
      <c r="E47" s="736">
        <v>3.9112371739010476</v>
      </c>
      <c r="F47" s="736">
        <v>2.0803438255608842</v>
      </c>
      <c r="G47" s="736">
        <v>2.3331582695643731</v>
      </c>
      <c r="H47" s="736">
        <v>4.363351155533767</v>
      </c>
      <c r="I47" s="736">
        <v>3.2787271798800175</v>
      </c>
      <c r="J47" s="736">
        <v>6.1838872672777851</v>
      </c>
      <c r="K47" s="736">
        <v>1.7781384397403586</v>
      </c>
      <c r="L47" s="736">
        <v>2.3190968125058857</v>
      </c>
      <c r="M47" s="736">
        <v>2.282593004193735</v>
      </c>
      <c r="N47" s="736">
        <f>SUM(B47:M47)</f>
        <v>39.351612099790621</v>
      </c>
      <c r="O47" s="718"/>
      <c r="P47" s="717" t="s">
        <v>14</v>
      </c>
    </row>
    <row r="48" spans="1:16" ht="25.5" hidden="1" x14ac:dyDescent="0.2">
      <c r="A48" s="705" t="s">
        <v>133</v>
      </c>
      <c r="B48" s="668">
        <f t="shared" ref="B48:M48" si="3">IF(ISBLANK(B45),B47,B45)</f>
        <v>2.6610199206679663</v>
      </c>
      <c r="C48" s="668">
        <f t="shared" si="3"/>
        <v>0.9509971509971511</v>
      </c>
      <c r="D48" s="668">
        <f t="shared" si="3"/>
        <v>1.5878679946353582</v>
      </c>
      <c r="E48" s="668">
        <f t="shared" si="3"/>
        <v>0.74618484508158811</v>
      </c>
      <c r="F48" s="668">
        <f t="shared" si="3"/>
        <v>1.7634328029267863</v>
      </c>
      <c r="G48" s="668">
        <f t="shared" si="3"/>
        <v>0.1874056737898904</v>
      </c>
      <c r="H48" s="668">
        <f t="shared" si="3"/>
        <v>4.4192221881972085</v>
      </c>
      <c r="I48" s="668">
        <f t="shared" si="3"/>
        <v>2.0880615949954069</v>
      </c>
      <c r="J48" s="668">
        <f t="shared" si="3"/>
        <v>6.7452574478323637</v>
      </c>
      <c r="K48" s="668">
        <f t="shared" si="3"/>
        <v>2.1832790148300449</v>
      </c>
      <c r="L48" s="668">
        <f t="shared" si="3"/>
        <v>3.7072925324817354</v>
      </c>
      <c r="M48" s="668">
        <f t="shared" si="3"/>
        <v>1.0188269390612013</v>
      </c>
      <c r="N48" s="668"/>
      <c r="O48" s="668"/>
      <c r="P48" s="705"/>
    </row>
    <row r="49" spans="1:16" ht="25.5" hidden="1" x14ac:dyDescent="0.2">
      <c r="A49" s="705" t="s">
        <v>249</v>
      </c>
      <c r="B49" s="668">
        <f>B47</f>
        <v>2.309923073644971</v>
      </c>
      <c r="C49" s="668">
        <f>SUM($B$47:C47)</f>
        <v>4.0996735660128509</v>
      </c>
      <c r="D49" s="668">
        <f>SUM($B$47:D47)</f>
        <v>10.821078971632767</v>
      </c>
      <c r="E49" s="668">
        <f>SUM($B$47:E47)</f>
        <v>14.732316145533815</v>
      </c>
      <c r="F49" s="668">
        <f>SUM($B$47:F47)</f>
        <v>16.8126599710947</v>
      </c>
      <c r="G49" s="668">
        <f>SUM($B$47:G47)</f>
        <v>19.145818240659072</v>
      </c>
      <c r="H49" s="668">
        <f>SUM($B$47:H47)</f>
        <v>23.509169396192839</v>
      </c>
      <c r="I49" s="668">
        <f>SUM($B$47:I47)</f>
        <v>26.787896576072857</v>
      </c>
      <c r="J49" s="668">
        <f>SUM($B$47:J47)</f>
        <v>32.971783843350643</v>
      </c>
      <c r="K49" s="668">
        <f>SUM($B$47:K47)</f>
        <v>34.749922283091003</v>
      </c>
      <c r="L49" s="668">
        <f>SUM($B$47:L47)</f>
        <v>37.069019095596886</v>
      </c>
      <c r="M49" s="668">
        <f>SUM($B$47:M47)</f>
        <v>39.351612099790621</v>
      </c>
      <c r="N49" s="668"/>
      <c r="O49" s="668"/>
      <c r="P49" s="705"/>
    </row>
    <row r="50" spans="1:16" hidden="1" x14ac:dyDescent="0.2"/>
    <row r="51" spans="1:16" ht="15.75" hidden="1" x14ac:dyDescent="0.2">
      <c r="A51" s="877" t="s">
        <v>298</v>
      </c>
      <c r="B51" s="878"/>
      <c r="C51" s="878"/>
      <c r="D51" s="878"/>
      <c r="E51" s="878"/>
      <c r="F51" s="878"/>
      <c r="G51" s="878"/>
      <c r="H51" s="878"/>
      <c r="I51" s="878"/>
      <c r="J51" s="878"/>
      <c r="K51" s="878"/>
      <c r="L51" s="878"/>
      <c r="M51" s="878"/>
      <c r="N51" s="878"/>
      <c r="O51" s="878"/>
      <c r="P51" s="879"/>
    </row>
    <row r="52" spans="1:16" ht="26.25" hidden="1" thickTop="1" x14ac:dyDescent="0.2">
      <c r="A52" s="726" t="s">
        <v>13</v>
      </c>
      <c r="B52" s="725" t="s">
        <v>14</v>
      </c>
      <c r="C52" s="725" t="s">
        <v>15</v>
      </c>
      <c r="D52" s="725" t="s">
        <v>16</v>
      </c>
      <c r="E52" s="725" t="s">
        <v>17</v>
      </c>
      <c r="F52" s="725" t="s">
        <v>18</v>
      </c>
      <c r="G52" s="725" t="s">
        <v>19</v>
      </c>
      <c r="H52" s="725" t="s">
        <v>20</v>
      </c>
      <c r="I52" s="725" t="s">
        <v>79</v>
      </c>
      <c r="J52" s="725" t="s">
        <v>21</v>
      </c>
      <c r="K52" s="725" t="s">
        <v>22</v>
      </c>
      <c r="L52" s="725" t="s">
        <v>90</v>
      </c>
      <c r="M52" s="725" t="s">
        <v>23</v>
      </c>
      <c r="N52" s="725" t="s">
        <v>24</v>
      </c>
      <c r="O52" s="725" t="s">
        <v>288</v>
      </c>
      <c r="P52" s="724" t="s">
        <v>287</v>
      </c>
    </row>
    <row r="53" spans="1:16" ht="26.25" hidden="1" x14ac:dyDescent="0.25">
      <c r="A53" s="723" t="s">
        <v>215</v>
      </c>
      <c r="B53" s="737">
        <v>1.3638754355591594</v>
      </c>
      <c r="C53" s="737">
        <v>3.2569800569800567</v>
      </c>
      <c r="D53" s="737">
        <v>5.8307499505309675E-2</v>
      </c>
      <c r="E53" s="737">
        <v>2.8615313470304549</v>
      </c>
      <c r="F53" s="737">
        <v>0.77315202538898931</v>
      </c>
      <c r="G53" s="737">
        <v>0.88866773114022624</v>
      </c>
      <c r="H53" s="737">
        <v>5.7446301238024411</v>
      </c>
      <c r="I53" s="737">
        <v>3.632464237280721</v>
      </c>
      <c r="J53" s="737">
        <v>12.791568966271461</v>
      </c>
      <c r="K53" s="737">
        <v>0.5618870029310119</v>
      </c>
      <c r="L53" s="737">
        <v>0.55562360558204638</v>
      </c>
      <c r="M53" s="737">
        <v>1.6822595039153068</v>
      </c>
      <c r="N53" s="737">
        <f>SUM(B53:M53)</f>
        <v>34.170947535387185</v>
      </c>
      <c r="O53" s="737">
        <f>SUM(B56:M56)</f>
        <v>34.170947535387185</v>
      </c>
      <c r="P53" s="720" t="s">
        <v>14</v>
      </c>
    </row>
    <row r="54" spans="1:16" ht="26.25" hidden="1" x14ac:dyDescent="0.25">
      <c r="A54" s="712" t="s">
        <v>286</v>
      </c>
      <c r="B54" s="737">
        <v>4.5903122200616133</v>
      </c>
      <c r="C54" s="737">
        <v>0.74100893072652663</v>
      </c>
      <c r="D54" s="737">
        <v>0.73215684567847494</v>
      </c>
      <c r="E54" s="737">
        <v>4.9188870188629759</v>
      </c>
      <c r="F54" s="737">
        <v>1.9242394418563964</v>
      </c>
      <c r="G54" s="737">
        <v>2.7107300643016488</v>
      </c>
      <c r="H54" s="737">
        <v>3.483818734819808</v>
      </c>
      <c r="I54" s="737">
        <v>2.5671491448967525</v>
      </c>
      <c r="J54" s="737">
        <v>1.28714758264146</v>
      </c>
      <c r="K54" s="737">
        <v>0.6555455760257618</v>
      </c>
      <c r="L54" s="737">
        <v>0.67654927415464239</v>
      </c>
      <c r="M54" s="737">
        <v>0.3600200969898204</v>
      </c>
      <c r="N54" s="737">
        <f>SUM(B54:M54)</f>
        <v>24.647564931015882</v>
      </c>
      <c r="O54" s="721"/>
      <c r="P54" s="720" t="s">
        <v>14</v>
      </c>
    </row>
    <row r="55" spans="1:16" ht="27" hidden="1" thickBot="1" x14ac:dyDescent="0.3">
      <c r="A55" s="708" t="s">
        <v>25</v>
      </c>
      <c r="B55" s="736">
        <v>2.8051427922734646</v>
      </c>
      <c r="C55" s="736">
        <v>0.52862151748244346</v>
      </c>
      <c r="D55" s="736">
        <v>2.5262854504876655</v>
      </c>
      <c r="E55" s="736">
        <v>2.237285163649434</v>
      </c>
      <c r="F55" s="736">
        <v>1.9413981704323291</v>
      </c>
      <c r="G55" s="736">
        <v>2.434922001474237</v>
      </c>
      <c r="H55" s="736">
        <v>4.8612692010829601</v>
      </c>
      <c r="I55" s="736">
        <v>2.8008958453296424</v>
      </c>
      <c r="J55" s="736">
        <v>1.1584006817201278</v>
      </c>
      <c r="K55" s="736">
        <v>2.6802766479560818</v>
      </c>
      <c r="L55" s="736">
        <v>3.0905819023404422</v>
      </c>
      <c r="M55" s="736">
        <v>0.93026039790628245</v>
      </c>
      <c r="N55" s="736">
        <f>SUM(B55:M55)</f>
        <v>27.995339772135107</v>
      </c>
      <c r="O55" s="718"/>
      <c r="P55" s="717" t="s">
        <v>14</v>
      </c>
    </row>
    <row r="56" spans="1:16" ht="25.5" hidden="1" x14ac:dyDescent="0.2">
      <c r="A56" s="705" t="s">
        <v>133</v>
      </c>
      <c r="B56" s="668">
        <f t="shared" ref="B56:M56" si="4">IF(ISBLANK(B53),B55,B53)</f>
        <v>1.3638754355591594</v>
      </c>
      <c r="C56" s="668">
        <f t="shared" si="4"/>
        <v>3.2569800569800567</v>
      </c>
      <c r="D56" s="668">
        <f t="shared" si="4"/>
        <v>5.8307499505309675E-2</v>
      </c>
      <c r="E56" s="668">
        <f t="shared" si="4"/>
        <v>2.8615313470304549</v>
      </c>
      <c r="F56" s="668">
        <f t="shared" si="4"/>
        <v>0.77315202538898931</v>
      </c>
      <c r="G56" s="668">
        <f t="shared" si="4"/>
        <v>0.88866773114022624</v>
      </c>
      <c r="H56" s="668">
        <f t="shared" si="4"/>
        <v>5.7446301238024411</v>
      </c>
      <c r="I56" s="668">
        <f t="shared" si="4"/>
        <v>3.632464237280721</v>
      </c>
      <c r="J56" s="668">
        <f t="shared" si="4"/>
        <v>12.791568966271461</v>
      </c>
      <c r="K56" s="668">
        <f t="shared" si="4"/>
        <v>0.5618870029310119</v>
      </c>
      <c r="L56" s="668">
        <f t="shared" si="4"/>
        <v>0.55562360558204638</v>
      </c>
      <c r="M56" s="668">
        <f t="shared" si="4"/>
        <v>1.6822595039153068</v>
      </c>
      <c r="N56" s="668"/>
      <c r="O56" s="668"/>
      <c r="P56" s="705"/>
    </row>
    <row r="57" spans="1:16" ht="25.5" hidden="1" x14ac:dyDescent="0.2">
      <c r="A57" s="705" t="s">
        <v>249</v>
      </c>
      <c r="B57" s="668">
        <f>B55</f>
        <v>2.8051427922734646</v>
      </c>
      <c r="C57" s="668">
        <f>SUM($B$55:C55)</f>
        <v>3.333764309755908</v>
      </c>
      <c r="D57" s="668">
        <f>SUM($B$55:D55)</f>
        <v>5.860049760243573</v>
      </c>
      <c r="E57" s="668">
        <f>SUM($B$55:E55)</f>
        <v>8.0973349238930066</v>
      </c>
      <c r="F57" s="668">
        <f>SUM($B$55:F55)</f>
        <v>10.038733094325336</v>
      </c>
      <c r="G57" s="668">
        <f>SUM($B$55:G55)</f>
        <v>12.473655095799572</v>
      </c>
      <c r="H57" s="668">
        <f>SUM($B$55:H55)</f>
        <v>17.334924296882534</v>
      </c>
      <c r="I57" s="668">
        <f>SUM($B$55:I55)</f>
        <v>20.135820142212175</v>
      </c>
      <c r="J57" s="668">
        <f>SUM($B$55:J55)</f>
        <v>21.294220823932303</v>
      </c>
      <c r="K57" s="668">
        <f>SUM($B$55:K55)</f>
        <v>23.974497471888384</v>
      </c>
      <c r="L57" s="668">
        <f>SUM($B$55:L55)</f>
        <v>27.065079374228826</v>
      </c>
      <c r="M57" s="668">
        <f>SUM($B$55:M55)</f>
        <v>27.995339772135107</v>
      </c>
      <c r="N57" s="668"/>
      <c r="O57" s="668"/>
      <c r="P57" s="705"/>
    </row>
    <row r="58" spans="1:16" hidden="1" x14ac:dyDescent="0.2"/>
    <row r="59" spans="1:16" ht="15.75" hidden="1" x14ac:dyDescent="0.2">
      <c r="A59" s="877" t="s">
        <v>297</v>
      </c>
      <c r="B59" s="878"/>
      <c r="C59" s="878"/>
      <c r="D59" s="878"/>
      <c r="E59" s="878"/>
      <c r="F59" s="878"/>
      <c r="G59" s="878"/>
      <c r="H59" s="878"/>
      <c r="I59" s="878"/>
      <c r="J59" s="878"/>
      <c r="K59" s="878"/>
      <c r="L59" s="878"/>
      <c r="M59" s="878"/>
      <c r="N59" s="878"/>
      <c r="O59" s="878"/>
      <c r="P59" s="879"/>
    </row>
    <row r="60" spans="1:16" ht="26.25" hidden="1" thickTop="1" x14ac:dyDescent="0.2">
      <c r="A60" s="726" t="s">
        <v>13</v>
      </c>
      <c r="B60" s="725" t="s">
        <v>14</v>
      </c>
      <c r="C60" s="725" t="s">
        <v>15</v>
      </c>
      <c r="D60" s="725" t="s">
        <v>16</v>
      </c>
      <c r="E60" s="725" t="s">
        <v>17</v>
      </c>
      <c r="F60" s="725" t="s">
        <v>18</v>
      </c>
      <c r="G60" s="725" t="s">
        <v>19</v>
      </c>
      <c r="H60" s="725" t="s">
        <v>20</v>
      </c>
      <c r="I60" s="725" t="s">
        <v>79</v>
      </c>
      <c r="J60" s="725" t="s">
        <v>21</v>
      </c>
      <c r="K60" s="725" t="s">
        <v>22</v>
      </c>
      <c r="L60" s="725" t="s">
        <v>90</v>
      </c>
      <c r="M60" s="725" t="s">
        <v>23</v>
      </c>
      <c r="N60" s="725" t="s">
        <v>24</v>
      </c>
      <c r="O60" s="725" t="s">
        <v>288</v>
      </c>
      <c r="P60" s="724" t="s">
        <v>287</v>
      </c>
    </row>
    <row r="61" spans="1:16" ht="26.25" hidden="1" x14ac:dyDescent="0.25">
      <c r="A61" s="723" t="s">
        <v>215</v>
      </c>
      <c r="B61" s="737">
        <v>3.0702373386513551</v>
      </c>
      <c r="C61" s="738">
        <v>0.14751260135875519</v>
      </c>
      <c r="D61" s="737">
        <v>0.20612096827386053</v>
      </c>
      <c r="E61" s="737">
        <v>0.29175750368853359</v>
      </c>
      <c r="F61" s="737">
        <v>9.1074844624674931</v>
      </c>
      <c r="G61" s="737">
        <v>0.84820315404973867</v>
      </c>
      <c r="H61" s="737">
        <v>1.9793298044533885</v>
      </c>
      <c r="I61" s="737">
        <v>2.5789623343103369</v>
      </c>
      <c r="J61" s="737">
        <v>4.107184697493329</v>
      </c>
      <c r="K61" s="737">
        <v>4.3980618137276348</v>
      </c>
      <c r="L61" s="737">
        <v>6.0036528282077093</v>
      </c>
      <c r="M61" s="737">
        <v>0.1638785598670108</v>
      </c>
      <c r="N61" s="737">
        <f>SUM(B61:M61)</f>
        <v>32.902386066549148</v>
      </c>
      <c r="O61" s="737">
        <f>SUM(B64:M64)</f>
        <v>32.902386066549148</v>
      </c>
      <c r="P61" s="720" t="s">
        <v>14</v>
      </c>
    </row>
    <row r="62" spans="1:16" ht="26.25" hidden="1" x14ac:dyDescent="0.25">
      <c r="A62" s="712" t="s">
        <v>286</v>
      </c>
      <c r="B62" s="737">
        <v>2.8787388843977366</v>
      </c>
      <c r="C62" s="737">
        <v>9.7633906040857514</v>
      </c>
      <c r="D62" s="737">
        <v>2.3363434589607452</v>
      </c>
      <c r="E62" s="737">
        <v>0.82839719350396734</v>
      </c>
      <c r="F62" s="737">
        <v>1.0859742361612317</v>
      </c>
      <c r="G62" s="737">
        <v>0.86879401600979833</v>
      </c>
      <c r="H62" s="737">
        <v>9.5227019102426631</v>
      </c>
      <c r="I62" s="737">
        <v>0.26991043860993713</v>
      </c>
      <c r="J62" s="737">
        <v>0.94299984665600567</v>
      </c>
      <c r="K62" s="737">
        <v>0.13792196981313939</v>
      </c>
      <c r="L62" s="737">
        <v>1.2206920749089951</v>
      </c>
      <c r="M62" s="737">
        <v>0.36115601380575824</v>
      </c>
      <c r="N62" s="737">
        <f>SUM(B62:M62)</f>
        <v>30.217020647155724</v>
      </c>
      <c r="O62" s="721"/>
      <c r="P62" s="720" t="s">
        <v>14</v>
      </c>
    </row>
    <row r="63" spans="1:16" ht="27" hidden="1" thickBot="1" x14ac:dyDescent="0.3">
      <c r="A63" s="708" t="s">
        <v>25</v>
      </c>
      <c r="B63" s="736">
        <v>0.97455964060559308</v>
      </c>
      <c r="C63" s="736">
        <v>2.6536924686447265</v>
      </c>
      <c r="D63" s="736">
        <v>1.6582581997628423</v>
      </c>
      <c r="E63" s="736">
        <v>3.2660650197228618</v>
      </c>
      <c r="F63" s="736">
        <v>4.1963503648613942</v>
      </c>
      <c r="G63" s="736">
        <v>6.328703998021032</v>
      </c>
      <c r="H63" s="736">
        <v>6.6685575239635879</v>
      </c>
      <c r="I63" s="736">
        <v>6.0444227884086219</v>
      </c>
      <c r="J63" s="736">
        <v>6.9823962801206321</v>
      </c>
      <c r="K63" s="736">
        <v>0.44574775216372692</v>
      </c>
      <c r="L63" s="736">
        <v>1.520954305422427</v>
      </c>
      <c r="M63" s="736">
        <v>2.8749188232589407</v>
      </c>
      <c r="N63" s="736">
        <f>SUM(B63:M63)</f>
        <v>43.614627164956381</v>
      </c>
      <c r="O63" s="718"/>
      <c r="P63" s="717" t="s">
        <v>14</v>
      </c>
    </row>
    <row r="64" spans="1:16" ht="25.5" hidden="1" x14ac:dyDescent="0.2">
      <c r="A64" s="705" t="s">
        <v>133</v>
      </c>
      <c r="B64" s="668">
        <f t="shared" ref="B64:M64" si="5">IF(ISBLANK(B61),B63,B61)</f>
        <v>3.0702373386513551</v>
      </c>
      <c r="C64" s="668">
        <f t="shared" si="5"/>
        <v>0.14751260135875519</v>
      </c>
      <c r="D64" s="668">
        <f t="shared" si="5"/>
        <v>0.20612096827386053</v>
      </c>
      <c r="E64" s="668">
        <f t="shared" si="5"/>
        <v>0.29175750368853359</v>
      </c>
      <c r="F64" s="668">
        <f t="shared" si="5"/>
        <v>9.1074844624674931</v>
      </c>
      <c r="G64" s="668">
        <f t="shared" si="5"/>
        <v>0.84820315404973867</v>
      </c>
      <c r="H64" s="668">
        <f t="shared" si="5"/>
        <v>1.9793298044533885</v>
      </c>
      <c r="I64" s="668">
        <f t="shared" si="5"/>
        <v>2.5789623343103369</v>
      </c>
      <c r="J64" s="668">
        <f t="shared" si="5"/>
        <v>4.107184697493329</v>
      </c>
      <c r="K64" s="668">
        <f t="shared" si="5"/>
        <v>4.3980618137276348</v>
      </c>
      <c r="L64" s="668">
        <f t="shared" si="5"/>
        <v>6.0036528282077093</v>
      </c>
      <c r="M64" s="668">
        <f t="shared" si="5"/>
        <v>0.1638785598670108</v>
      </c>
      <c r="N64" s="668"/>
      <c r="O64" s="668"/>
      <c r="P64" s="705"/>
    </row>
    <row r="65" spans="1:16" ht="25.5" hidden="1" x14ac:dyDescent="0.2">
      <c r="A65" s="705" t="s">
        <v>249</v>
      </c>
      <c r="B65" s="668">
        <f>B63</f>
        <v>0.97455964060559308</v>
      </c>
      <c r="C65" s="668">
        <f>SUM($B$63:C63)</f>
        <v>3.6282521092503197</v>
      </c>
      <c r="D65" s="668">
        <f>SUM($B$63:D63)</f>
        <v>5.2865103090131615</v>
      </c>
      <c r="E65" s="668">
        <f>SUM($B$63:E63)</f>
        <v>8.5525753287360224</v>
      </c>
      <c r="F65" s="668">
        <f>SUM($B$63:F63)</f>
        <v>12.748925693597418</v>
      </c>
      <c r="G65" s="668">
        <f>SUM($B$63:G63)</f>
        <v>19.077629691618448</v>
      </c>
      <c r="H65" s="668">
        <f>SUM($B$63:H63)</f>
        <v>25.746187215582037</v>
      </c>
      <c r="I65" s="668">
        <f>SUM($B$63:I63)</f>
        <v>31.790610003990658</v>
      </c>
      <c r="J65" s="668">
        <f>SUM($B$63:J63)</f>
        <v>38.77300628411129</v>
      </c>
      <c r="K65" s="668">
        <f>SUM($B$63:K63)</f>
        <v>39.218754036275016</v>
      </c>
      <c r="L65" s="668">
        <f>SUM($B$63:L63)</f>
        <v>40.739708341697444</v>
      </c>
      <c r="M65" s="668">
        <f>SUM($B$63:M63)</f>
        <v>43.614627164956381</v>
      </c>
      <c r="N65" s="668"/>
      <c r="O65" s="668"/>
      <c r="P65" s="705"/>
    </row>
    <row r="67" spans="1:16" ht="16.5" thickBot="1" x14ac:dyDescent="0.25">
      <c r="A67" s="874" t="s">
        <v>296</v>
      </c>
      <c r="B67" s="875"/>
      <c r="C67" s="875"/>
      <c r="D67" s="875"/>
      <c r="E67" s="875"/>
      <c r="F67" s="875"/>
      <c r="G67" s="875"/>
      <c r="H67" s="875"/>
      <c r="I67" s="875"/>
      <c r="J67" s="875"/>
      <c r="K67" s="875"/>
      <c r="L67" s="875"/>
      <c r="M67" s="875"/>
      <c r="N67" s="875"/>
      <c r="O67" s="875"/>
      <c r="P67" s="876"/>
    </row>
    <row r="68" spans="1:16" ht="26.25" thickTop="1" x14ac:dyDescent="0.2">
      <c r="A68" s="726" t="s">
        <v>13</v>
      </c>
      <c r="B68" s="725" t="s">
        <v>14</v>
      </c>
      <c r="C68" s="725" t="s">
        <v>15</v>
      </c>
      <c r="D68" s="725" t="s">
        <v>16</v>
      </c>
      <c r="E68" s="725" t="s">
        <v>17</v>
      </c>
      <c r="F68" s="725" t="s">
        <v>18</v>
      </c>
      <c r="G68" s="725" t="s">
        <v>19</v>
      </c>
      <c r="H68" s="725" t="s">
        <v>20</v>
      </c>
      <c r="I68" s="725" t="s">
        <v>79</v>
      </c>
      <c r="J68" s="725" t="s">
        <v>21</v>
      </c>
      <c r="K68" s="725" t="s">
        <v>22</v>
      </c>
      <c r="L68" s="725" t="s">
        <v>90</v>
      </c>
      <c r="M68" s="725" t="s">
        <v>23</v>
      </c>
      <c r="N68" s="725" t="s">
        <v>24</v>
      </c>
      <c r="O68" s="714" t="str">
        <f>O2</f>
        <v>2025 Projection</v>
      </c>
      <c r="P68" s="724" t="s">
        <v>287</v>
      </c>
    </row>
    <row r="69" spans="1:16" ht="26.25" x14ac:dyDescent="0.25">
      <c r="A69" s="723" t="str">
        <f>A3</f>
        <v>2025 Results</v>
      </c>
      <c r="B69" s="730">
        <f>'Live Indices'!B21</f>
        <v>10</v>
      </c>
      <c r="C69" s="730">
        <f>'Live Indices'!C21</f>
        <v>45</v>
      </c>
      <c r="D69" s="730">
        <f>'Live Indices'!D21</f>
        <v>12</v>
      </c>
      <c r="E69" s="730">
        <f>'Live Indices'!E21</f>
        <v>7</v>
      </c>
      <c r="F69" s="730">
        <f>'Live Indices'!F21</f>
        <v>24</v>
      </c>
      <c r="G69" s="730">
        <f>'Live Indices'!G21</f>
        <v>16</v>
      </c>
      <c r="H69" s="730">
        <f>'Live Indices'!H21</f>
        <v>0</v>
      </c>
      <c r="I69" s="730">
        <f>'Live Indices'!I21</f>
        <v>0</v>
      </c>
      <c r="J69" s="730">
        <f>'Live Indices'!J21</f>
        <v>0</v>
      </c>
      <c r="K69" s="730">
        <f>'Live Indices'!K21</f>
        <v>0</v>
      </c>
      <c r="L69" s="730">
        <f>'Live Indices'!L21</f>
        <v>0</v>
      </c>
      <c r="M69" s="730">
        <f>'Live Indices'!M21</f>
        <v>0</v>
      </c>
      <c r="N69" s="735">
        <f>SUM(B69:M69)</f>
        <v>114</v>
      </c>
      <c r="O69" s="711">
        <f>SUM(B72:M72)</f>
        <v>403.8</v>
      </c>
      <c r="P69" s="720" t="s">
        <v>14</v>
      </c>
    </row>
    <row r="70" spans="1:16" ht="26.25" x14ac:dyDescent="0.25">
      <c r="A70" s="712" t="str">
        <f>A4</f>
        <v>2024 Results</v>
      </c>
      <c r="B70" s="730">
        <f>'Live Indices'!B22</f>
        <v>38</v>
      </c>
      <c r="C70" s="730">
        <f>'Live Indices'!C22</f>
        <v>33</v>
      </c>
      <c r="D70" s="730">
        <f>'Live Indices'!D22</f>
        <v>32</v>
      </c>
      <c r="E70" s="730">
        <f>'Live Indices'!E22</f>
        <v>25</v>
      </c>
      <c r="F70" s="730">
        <f>'Live Indices'!F22</f>
        <v>26</v>
      </c>
      <c r="G70" s="730">
        <f>'Live Indices'!G22</f>
        <v>86</v>
      </c>
      <c r="H70" s="730">
        <f>'Live Indices'!H22</f>
        <v>62</v>
      </c>
      <c r="I70" s="730">
        <f>'Live Indices'!I22</f>
        <v>67</v>
      </c>
      <c r="J70" s="730">
        <f>'Live Indices'!J22</f>
        <v>35</v>
      </c>
      <c r="K70" s="730">
        <f>'Live Indices'!K22</f>
        <v>41</v>
      </c>
      <c r="L70" s="730">
        <f>'Live Indices'!L22</f>
        <v>82</v>
      </c>
      <c r="M70" s="730">
        <f>'Live Indices'!M22</f>
        <v>34</v>
      </c>
      <c r="N70" s="735">
        <f>SUM(B70:M70)</f>
        <v>561</v>
      </c>
      <c r="O70" s="729"/>
      <c r="P70" s="720" t="s">
        <v>14</v>
      </c>
    </row>
    <row r="71" spans="1:16" ht="27" thickBot="1" x14ac:dyDescent="0.3">
      <c r="A71" s="708" t="s">
        <v>25</v>
      </c>
      <c r="B71" s="730">
        <f>'Live Indices'!B23</f>
        <v>42.2</v>
      </c>
      <c r="C71" s="730">
        <f>'Live Indices'!C23</f>
        <v>30</v>
      </c>
      <c r="D71" s="730">
        <f>'Live Indices'!D23</f>
        <v>38.799999999999997</v>
      </c>
      <c r="E71" s="730">
        <f>'Live Indices'!E23</f>
        <v>35.200000000000003</v>
      </c>
      <c r="F71" s="730">
        <f>'Live Indices'!F23</f>
        <v>35.200000000000003</v>
      </c>
      <c r="G71" s="730">
        <f>'Live Indices'!G23</f>
        <v>60.2</v>
      </c>
      <c r="H71" s="730">
        <f>'Live Indices'!H23</f>
        <v>73.8</v>
      </c>
      <c r="I71" s="730">
        <f>'Live Indices'!I23</f>
        <v>53.2</v>
      </c>
      <c r="J71" s="730">
        <f>'Live Indices'!J23</f>
        <v>49.8</v>
      </c>
      <c r="K71" s="730">
        <f>'Live Indices'!K23</f>
        <v>34</v>
      </c>
      <c r="L71" s="730">
        <f>'Live Indices'!L23</f>
        <v>47.2</v>
      </c>
      <c r="M71" s="730">
        <f>'Live Indices'!M23</f>
        <v>31.8</v>
      </c>
      <c r="N71" s="734">
        <f>SUM(B71:M71)</f>
        <v>531.4</v>
      </c>
      <c r="O71" s="728"/>
      <c r="P71" s="717" t="s">
        <v>14</v>
      </c>
    </row>
    <row r="72" spans="1:16" ht="25.5" x14ac:dyDescent="0.2">
      <c r="A72" s="705" t="s">
        <v>133</v>
      </c>
      <c r="B72" s="668">
        <f>'Live Indices'!B24</f>
        <v>10</v>
      </c>
      <c r="C72" s="668">
        <f>'Live Indices'!C24</f>
        <v>45</v>
      </c>
      <c r="D72" s="668">
        <f>'Live Indices'!D24</f>
        <v>12</v>
      </c>
      <c r="E72" s="668">
        <f>'Live Indices'!E24</f>
        <v>7</v>
      </c>
      <c r="F72" s="668">
        <f>'Live Indices'!F24</f>
        <v>24</v>
      </c>
      <c r="G72" s="668">
        <f>'Live Indices'!G24</f>
        <v>16</v>
      </c>
      <c r="H72" s="668">
        <f>'Live Indices'!H24</f>
        <v>73.8</v>
      </c>
      <c r="I72" s="668">
        <f>'Live Indices'!I24</f>
        <v>53.2</v>
      </c>
      <c r="J72" s="668">
        <f>'Live Indices'!J24</f>
        <v>49.8</v>
      </c>
      <c r="K72" s="668">
        <f>'Live Indices'!K24</f>
        <v>34</v>
      </c>
      <c r="L72" s="668">
        <f>'Live Indices'!L24</f>
        <v>47.2</v>
      </c>
      <c r="M72" s="668">
        <f>'Live Indices'!M24</f>
        <v>31.8</v>
      </c>
      <c r="N72" s="668"/>
      <c r="O72" s="668"/>
      <c r="P72" s="705"/>
    </row>
    <row r="73" spans="1:16" ht="38.25" x14ac:dyDescent="0.2">
      <c r="A73" s="705" t="s">
        <v>305</v>
      </c>
      <c r="B73" s="668">
        <f>B71</f>
        <v>42.2</v>
      </c>
      <c r="C73" s="668">
        <f>SUM($B$71:C71)</f>
        <v>72.2</v>
      </c>
      <c r="D73" s="668">
        <f>SUM($B$71:D71)</f>
        <v>111</v>
      </c>
      <c r="E73" s="668">
        <f>SUM($B$71:E71)</f>
        <v>146.19999999999999</v>
      </c>
      <c r="F73" s="668">
        <f>SUM($B$71:F71)</f>
        <v>181.39999999999998</v>
      </c>
      <c r="G73" s="668">
        <f>SUM($B$71:G71)</f>
        <v>241.59999999999997</v>
      </c>
      <c r="H73" s="668">
        <f>SUM($B$71:H71)</f>
        <v>315.39999999999998</v>
      </c>
      <c r="I73" s="668">
        <f>SUM($B$71:I71)</f>
        <v>368.59999999999997</v>
      </c>
      <c r="J73" s="668">
        <f>SUM($B$71:J71)</f>
        <v>418.4</v>
      </c>
      <c r="K73" s="668">
        <f>SUM($B$71:K71)</f>
        <v>452.4</v>
      </c>
      <c r="L73" s="668">
        <f>SUM($B$71:L71)</f>
        <v>499.59999999999997</v>
      </c>
      <c r="M73" s="668">
        <f>SUM($B$71:M71)</f>
        <v>531.4</v>
      </c>
      <c r="N73" s="668"/>
      <c r="O73" s="668"/>
      <c r="P73" s="705"/>
    </row>
    <row r="74" spans="1:16" ht="38.25" x14ac:dyDescent="0.2">
      <c r="A74" s="705" t="s">
        <v>306</v>
      </c>
      <c r="B74" s="668">
        <f>B69</f>
        <v>10</v>
      </c>
      <c r="C74" s="668">
        <f>SUM($B$69:C69)</f>
        <v>55</v>
      </c>
      <c r="D74" s="668">
        <f>SUM($B$69:D69)</f>
        <v>67</v>
      </c>
      <c r="E74" s="668">
        <f>SUM($B$69:E69)</f>
        <v>74</v>
      </c>
      <c r="F74" s="668">
        <f>SUM($B$69:F69)</f>
        <v>98</v>
      </c>
      <c r="G74" s="668">
        <f>SUM($B$69:G69)</f>
        <v>114</v>
      </c>
      <c r="H74" s="668">
        <f>SUM($B$69:H69)</f>
        <v>114</v>
      </c>
      <c r="I74" s="668">
        <f>SUM($B$69:I69)</f>
        <v>114</v>
      </c>
      <c r="J74" s="668">
        <f>SUM($B$69:J69)</f>
        <v>114</v>
      </c>
      <c r="K74" s="668">
        <f>SUM($B$69:K69)</f>
        <v>114</v>
      </c>
      <c r="L74" s="668">
        <f>SUM($B$69:L69)</f>
        <v>114</v>
      </c>
      <c r="M74" s="668">
        <f>SUM($B$69:M69)</f>
        <v>114</v>
      </c>
    </row>
    <row r="75" spans="1:16" ht="15.75" hidden="1" x14ac:dyDescent="0.2">
      <c r="A75" s="874" t="s">
        <v>295</v>
      </c>
      <c r="B75" s="875"/>
      <c r="C75" s="875"/>
      <c r="D75" s="875"/>
      <c r="E75" s="875"/>
      <c r="F75" s="875"/>
      <c r="G75" s="875"/>
      <c r="H75" s="875"/>
      <c r="I75" s="875"/>
      <c r="J75" s="875"/>
      <c r="K75" s="875"/>
      <c r="L75" s="875"/>
      <c r="M75" s="875"/>
      <c r="N75" s="875"/>
      <c r="O75" s="875"/>
      <c r="P75" s="876"/>
    </row>
    <row r="76" spans="1:16" ht="26.25" hidden="1" thickTop="1" x14ac:dyDescent="0.2">
      <c r="A76" s="726" t="s">
        <v>13</v>
      </c>
      <c r="B76" s="725" t="s">
        <v>14</v>
      </c>
      <c r="C76" s="725" t="s">
        <v>15</v>
      </c>
      <c r="D76" s="725" t="s">
        <v>16</v>
      </c>
      <c r="E76" s="725" t="s">
        <v>17</v>
      </c>
      <c r="F76" s="725" t="s">
        <v>18</v>
      </c>
      <c r="G76" s="725" t="s">
        <v>19</v>
      </c>
      <c r="H76" s="725" t="s">
        <v>20</v>
      </c>
      <c r="I76" s="725" t="s">
        <v>79</v>
      </c>
      <c r="J76" s="725" t="s">
        <v>21</v>
      </c>
      <c r="K76" s="725" t="s">
        <v>22</v>
      </c>
      <c r="L76" s="725" t="s">
        <v>90</v>
      </c>
      <c r="M76" s="725" t="s">
        <v>23</v>
      </c>
      <c r="N76" s="725" t="s">
        <v>24</v>
      </c>
      <c r="O76" s="725" t="s">
        <v>288</v>
      </c>
      <c r="P76" s="724" t="s">
        <v>287</v>
      </c>
    </row>
    <row r="77" spans="1:16" ht="26.25" hidden="1" x14ac:dyDescent="0.25">
      <c r="A77" s="723" t="s">
        <v>215</v>
      </c>
      <c r="B77" s="730">
        <v>30</v>
      </c>
      <c r="C77" s="731">
        <v>21</v>
      </c>
      <c r="D77" s="730">
        <v>13</v>
      </c>
      <c r="E77" s="730">
        <v>10</v>
      </c>
      <c r="F77" s="730">
        <v>9</v>
      </c>
      <c r="G77" s="730">
        <v>13</v>
      </c>
      <c r="H77" s="730">
        <v>30</v>
      </c>
      <c r="I77" s="730">
        <v>18</v>
      </c>
      <c r="J77" s="730">
        <v>18</v>
      </c>
      <c r="K77" s="730">
        <v>8</v>
      </c>
      <c r="L77" s="730">
        <v>11</v>
      </c>
      <c r="M77" s="730">
        <v>8</v>
      </c>
      <c r="N77" s="711">
        <f>SUM(B77:M77)</f>
        <v>189</v>
      </c>
      <c r="O77" s="711">
        <f>SUM(B80:M80)</f>
        <v>189</v>
      </c>
      <c r="P77" s="733" t="s">
        <v>14</v>
      </c>
    </row>
    <row r="78" spans="1:16" ht="26.25" hidden="1" x14ac:dyDescent="0.25">
      <c r="A78" s="712" t="s">
        <v>286</v>
      </c>
      <c r="B78" s="730">
        <v>12</v>
      </c>
      <c r="C78" s="730">
        <v>14</v>
      </c>
      <c r="D78" s="730">
        <v>6</v>
      </c>
      <c r="E78" s="730">
        <v>22</v>
      </c>
      <c r="F78" s="730">
        <v>14</v>
      </c>
      <c r="G78" s="730">
        <v>9</v>
      </c>
      <c r="H78" s="730">
        <v>17</v>
      </c>
      <c r="I78" s="730">
        <v>31</v>
      </c>
      <c r="J78" s="730">
        <v>18</v>
      </c>
      <c r="K78" s="730">
        <v>14</v>
      </c>
      <c r="L78" s="730">
        <v>11</v>
      </c>
      <c r="M78" s="730">
        <v>4</v>
      </c>
      <c r="N78" s="711">
        <f>SUM(B78:M78)</f>
        <v>172</v>
      </c>
      <c r="O78" s="721"/>
      <c r="P78" s="733" t="s">
        <v>14</v>
      </c>
    </row>
    <row r="79" spans="1:16" ht="27" hidden="1" thickBot="1" x14ac:dyDescent="0.3">
      <c r="A79" s="708" t="s">
        <v>25</v>
      </c>
      <c r="B79" s="727">
        <v>17.399999999999999</v>
      </c>
      <c r="C79" s="727">
        <v>14.4</v>
      </c>
      <c r="D79" s="727">
        <v>19.600000000000001</v>
      </c>
      <c r="E79" s="727">
        <v>18.2</v>
      </c>
      <c r="F79" s="727">
        <v>16.399999999999999</v>
      </c>
      <c r="G79" s="727">
        <v>20.2</v>
      </c>
      <c r="H79" s="727">
        <v>26.8</v>
      </c>
      <c r="I79" s="727">
        <v>21.6</v>
      </c>
      <c r="J79" s="727">
        <v>22</v>
      </c>
      <c r="K79" s="727">
        <v>20.399999999999999</v>
      </c>
      <c r="L79" s="727">
        <v>22.6</v>
      </c>
      <c r="M79" s="727">
        <v>11.4</v>
      </c>
      <c r="N79" s="727">
        <f>SUM(B79:M79)</f>
        <v>231</v>
      </c>
      <c r="O79" s="718"/>
      <c r="P79" s="732" t="s">
        <v>14</v>
      </c>
    </row>
    <row r="80" spans="1:16" ht="25.5" hidden="1" x14ac:dyDescent="0.2">
      <c r="A80" s="705" t="s">
        <v>133</v>
      </c>
      <c r="B80" s="668">
        <f t="shared" ref="B80:M80" si="6">IF(ISBLANK(B77),B79,B77)</f>
        <v>30</v>
      </c>
      <c r="C80" s="668">
        <f t="shared" si="6"/>
        <v>21</v>
      </c>
      <c r="D80" s="668">
        <f t="shared" si="6"/>
        <v>13</v>
      </c>
      <c r="E80" s="668">
        <f t="shared" si="6"/>
        <v>10</v>
      </c>
      <c r="F80" s="668">
        <f t="shared" si="6"/>
        <v>9</v>
      </c>
      <c r="G80" s="668">
        <f t="shared" si="6"/>
        <v>13</v>
      </c>
      <c r="H80" s="668">
        <f t="shared" si="6"/>
        <v>30</v>
      </c>
      <c r="I80" s="668">
        <f t="shared" si="6"/>
        <v>18</v>
      </c>
      <c r="J80" s="668">
        <f t="shared" si="6"/>
        <v>18</v>
      </c>
      <c r="K80" s="668">
        <f t="shared" si="6"/>
        <v>8</v>
      </c>
      <c r="L80" s="668">
        <f t="shared" si="6"/>
        <v>11</v>
      </c>
      <c r="M80" s="668">
        <f t="shared" si="6"/>
        <v>8</v>
      </c>
      <c r="N80" s="668"/>
      <c r="O80" s="668"/>
      <c r="P80" s="705"/>
    </row>
    <row r="81" spans="1:16" ht="25.5" hidden="1" x14ac:dyDescent="0.2">
      <c r="A81" s="705" t="s">
        <v>249</v>
      </c>
      <c r="B81" s="668">
        <f>B79</f>
        <v>17.399999999999999</v>
      </c>
      <c r="C81" s="668">
        <f>SUM($B$79:C79)</f>
        <v>31.799999999999997</v>
      </c>
      <c r="D81" s="668">
        <f>SUM($B$79:D79)</f>
        <v>51.4</v>
      </c>
      <c r="E81" s="668">
        <f>SUM($B$79:E79)</f>
        <v>69.599999999999994</v>
      </c>
      <c r="F81" s="668">
        <f>SUM($B$79:F79)</f>
        <v>86</v>
      </c>
      <c r="G81" s="668">
        <f>SUM($B$79:G79)</f>
        <v>106.2</v>
      </c>
      <c r="H81" s="668">
        <f>SUM($B$79:H79)</f>
        <v>133</v>
      </c>
      <c r="I81" s="668">
        <f>SUM($B$79:I79)</f>
        <v>154.6</v>
      </c>
      <c r="J81" s="668">
        <f>SUM($B$79:J79)</f>
        <v>176.6</v>
      </c>
      <c r="K81" s="668">
        <f>SUM($B$79:K79)</f>
        <v>197</v>
      </c>
      <c r="L81" s="668">
        <f>SUM($B$79:L79)</f>
        <v>219.6</v>
      </c>
      <c r="M81" s="668">
        <f>SUM($B$79:M79)</f>
        <v>231</v>
      </c>
      <c r="N81" s="668"/>
      <c r="O81" s="668"/>
      <c r="P81" s="705"/>
    </row>
    <row r="82" spans="1:16" hidden="1" x14ac:dyDescent="0.2"/>
    <row r="83" spans="1:16" ht="15.75" hidden="1" x14ac:dyDescent="0.2">
      <c r="A83" s="874" t="s">
        <v>294</v>
      </c>
      <c r="B83" s="875"/>
      <c r="C83" s="875"/>
      <c r="D83" s="875"/>
      <c r="E83" s="875"/>
      <c r="F83" s="875"/>
      <c r="G83" s="875"/>
      <c r="H83" s="875"/>
      <c r="I83" s="875"/>
      <c r="J83" s="875"/>
      <c r="K83" s="875"/>
      <c r="L83" s="875"/>
      <c r="M83" s="875"/>
      <c r="N83" s="875"/>
      <c r="O83" s="875"/>
      <c r="P83" s="876"/>
    </row>
    <row r="84" spans="1:16" ht="26.25" hidden="1" thickTop="1" x14ac:dyDescent="0.2">
      <c r="A84" s="726" t="s">
        <v>13</v>
      </c>
      <c r="B84" s="725" t="s">
        <v>14</v>
      </c>
      <c r="C84" s="725" t="s">
        <v>15</v>
      </c>
      <c r="D84" s="725" t="s">
        <v>16</v>
      </c>
      <c r="E84" s="725" t="s">
        <v>17</v>
      </c>
      <c r="F84" s="725" t="s">
        <v>18</v>
      </c>
      <c r="G84" s="725" t="s">
        <v>19</v>
      </c>
      <c r="H84" s="725" t="s">
        <v>20</v>
      </c>
      <c r="I84" s="725" t="s">
        <v>79</v>
      </c>
      <c r="J84" s="725" t="s">
        <v>21</v>
      </c>
      <c r="K84" s="725" t="s">
        <v>22</v>
      </c>
      <c r="L84" s="725" t="s">
        <v>90</v>
      </c>
      <c r="M84" s="725" t="s">
        <v>23</v>
      </c>
      <c r="N84" s="725" t="s">
        <v>24</v>
      </c>
      <c r="O84" s="725" t="s">
        <v>288</v>
      </c>
      <c r="P84" s="724" t="s">
        <v>287</v>
      </c>
    </row>
    <row r="85" spans="1:16" ht="26.25" hidden="1" x14ac:dyDescent="0.25">
      <c r="A85" s="723" t="s">
        <v>215</v>
      </c>
      <c r="B85" s="730">
        <v>10</v>
      </c>
      <c r="C85" s="731">
        <v>9</v>
      </c>
      <c r="D85" s="730">
        <v>2</v>
      </c>
      <c r="E85" s="730">
        <v>8</v>
      </c>
      <c r="F85" s="730">
        <v>15</v>
      </c>
      <c r="G85" s="730">
        <v>14</v>
      </c>
      <c r="H85" s="730">
        <v>37</v>
      </c>
      <c r="I85" s="730">
        <v>15</v>
      </c>
      <c r="J85" s="730">
        <v>33</v>
      </c>
      <c r="K85" s="730">
        <v>10</v>
      </c>
      <c r="L85" s="730">
        <v>11</v>
      </c>
      <c r="M85" s="730">
        <v>14</v>
      </c>
      <c r="N85" s="711">
        <f>SUM(B85:M85)</f>
        <v>178</v>
      </c>
      <c r="O85" s="711">
        <f>SUM(B88:M88)</f>
        <v>178</v>
      </c>
      <c r="P85" s="720" t="s">
        <v>14</v>
      </c>
    </row>
    <row r="86" spans="1:16" ht="26.25" hidden="1" x14ac:dyDescent="0.25">
      <c r="A86" s="712" t="s">
        <v>286</v>
      </c>
      <c r="B86" s="730">
        <v>17</v>
      </c>
      <c r="C86" s="730">
        <v>9</v>
      </c>
      <c r="D86" s="730">
        <v>15</v>
      </c>
      <c r="E86" s="730">
        <v>26</v>
      </c>
      <c r="F86" s="730">
        <v>23</v>
      </c>
      <c r="G86" s="730">
        <v>33</v>
      </c>
      <c r="H86" s="730">
        <v>36</v>
      </c>
      <c r="I86" s="730">
        <v>24</v>
      </c>
      <c r="J86" s="730">
        <v>19</v>
      </c>
      <c r="K86" s="730">
        <v>8</v>
      </c>
      <c r="L86" s="730">
        <v>12</v>
      </c>
      <c r="M86" s="730">
        <v>12</v>
      </c>
      <c r="N86" s="711">
        <f>SUM(B86:M86)</f>
        <v>234</v>
      </c>
      <c r="O86" s="721"/>
      <c r="P86" s="720" t="s">
        <v>14</v>
      </c>
    </row>
    <row r="87" spans="1:16" ht="27" hidden="1" thickBot="1" x14ac:dyDescent="0.3">
      <c r="A87" s="708" t="s">
        <v>25</v>
      </c>
      <c r="B87" s="727">
        <v>12.6</v>
      </c>
      <c r="C87" s="727">
        <v>10.4</v>
      </c>
      <c r="D87" s="727">
        <v>14.8</v>
      </c>
      <c r="E87" s="727">
        <v>18.399999999999999</v>
      </c>
      <c r="F87" s="727">
        <v>21</v>
      </c>
      <c r="G87" s="727">
        <v>24.2</v>
      </c>
      <c r="H87" s="727">
        <v>29.8</v>
      </c>
      <c r="I87" s="727">
        <v>24</v>
      </c>
      <c r="J87" s="727">
        <v>20.6</v>
      </c>
      <c r="K87" s="727">
        <v>18.2</v>
      </c>
      <c r="L87" s="727">
        <v>26.6</v>
      </c>
      <c r="M87" s="727">
        <v>13.6</v>
      </c>
      <c r="N87" s="727">
        <f>SUM(B87:M87)</f>
        <v>234.19999999999996</v>
      </c>
      <c r="O87" s="718"/>
      <c r="P87" s="717" t="s">
        <v>14</v>
      </c>
    </row>
    <row r="88" spans="1:16" ht="25.5" hidden="1" x14ac:dyDescent="0.2">
      <c r="A88" s="705" t="s">
        <v>133</v>
      </c>
      <c r="B88" s="668">
        <f t="shared" ref="B88:M88" si="7">IF(ISBLANK(B85),B87,B85)</f>
        <v>10</v>
      </c>
      <c r="C88" s="668">
        <f t="shared" si="7"/>
        <v>9</v>
      </c>
      <c r="D88" s="668">
        <f t="shared" si="7"/>
        <v>2</v>
      </c>
      <c r="E88" s="668">
        <f t="shared" si="7"/>
        <v>8</v>
      </c>
      <c r="F88" s="668">
        <f t="shared" si="7"/>
        <v>15</v>
      </c>
      <c r="G88" s="668">
        <f t="shared" si="7"/>
        <v>14</v>
      </c>
      <c r="H88" s="668">
        <f t="shared" si="7"/>
        <v>37</v>
      </c>
      <c r="I88" s="668">
        <f t="shared" si="7"/>
        <v>15</v>
      </c>
      <c r="J88" s="668">
        <f t="shared" si="7"/>
        <v>33</v>
      </c>
      <c r="K88" s="668">
        <f t="shared" si="7"/>
        <v>10</v>
      </c>
      <c r="L88" s="668">
        <f t="shared" si="7"/>
        <v>11</v>
      </c>
      <c r="M88" s="668">
        <f t="shared" si="7"/>
        <v>14</v>
      </c>
      <c r="N88" s="668"/>
      <c r="O88" s="668"/>
      <c r="P88" s="705"/>
    </row>
    <row r="89" spans="1:16" ht="25.5" hidden="1" x14ac:dyDescent="0.2">
      <c r="A89" s="705" t="s">
        <v>249</v>
      </c>
      <c r="B89" s="668">
        <f>B87</f>
        <v>12.6</v>
      </c>
      <c r="C89" s="668">
        <f>SUM($B$87:C87)</f>
        <v>23</v>
      </c>
      <c r="D89" s="668">
        <f>SUM($B$87:D87)</f>
        <v>37.799999999999997</v>
      </c>
      <c r="E89" s="668">
        <f>SUM($B$87:E87)</f>
        <v>56.199999999999996</v>
      </c>
      <c r="F89" s="668">
        <f>SUM($B$87:F87)</f>
        <v>77.199999999999989</v>
      </c>
      <c r="G89" s="668">
        <f>SUM($B$87:G87)</f>
        <v>101.39999999999999</v>
      </c>
      <c r="H89" s="668">
        <f>SUM($B$87:H87)</f>
        <v>131.19999999999999</v>
      </c>
      <c r="I89" s="668">
        <f>SUM($B$87:I87)</f>
        <v>155.19999999999999</v>
      </c>
      <c r="J89" s="668">
        <f>SUM($B$87:J87)</f>
        <v>175.79999999999998</v>
      </c>
      <c r="K89" s="668">
        <f>SUM($B$87:K87)</f>
        <v>193.99999999999997</v>
      </c>
      <c r="L89" s="668">
        <f>SUM($B$87:L87)</f>
        <v>220.59999999999997</v>
      </c>
      <c r="M89" s="668">
        <f>SUM($B$87:M87)</f>
        <v>234.19999999999996</v>
      </c>
      <c r="N89" s="668"/>
      <c r="O89" s="668"/>
      <c r="P89" s="705"/>
    </row>
    <row r="90" spans="1:16" hidden="1" x14ac:dyDescent="0.2"/>
    <row r="91" spans="1:16" ht="15.75" hidden="1" x14ac:dyDescent="0.2">
      <c r="A91" s="874" t="s">
        <v>293</v>
      </c>
      <c r="B91" s="875"/>
      <c r="C91" s="875"/>
      <c r="D91" s="875"/>
      <c r="E91" s="875"/>
      <c r="F91" s="875"/>
      <c r="G91" s="875"/>
      <c r="H91" s="875"/>
      <c r="I91" s="875"/>
      <c r="J91" s="875"/>
      <c r="K91" s="875"/>
      <c r="L91" s="875"/>
      <c r="M91" s="875"/>
      <c r="N91" s="875"/>
      <c r="O91" s="875"/>
      <c r="P91" s="876"/>
    </row>
    <row r="92" spans="1:16" ht="26.25" hidden="1" thickTop="1" x14ac:dyDescent="0.2">
      <c r="A92" s="726" t="s">
        <v>13</v>
      </c>
      <c r="B92" s="725" t="s">
        <v>14</v>
      </c>
      <c r="C92" s="725" t="s">
        <v>15</v>
      </c>
      <c r="D92" s="725" t="s">
        <v>16</v>
      </c>
      <c r="E92" s="725" t="s">
        <v>17</v>
      </c>
      <c r="F92" s="725" t="s">
        <v>18</v>
      </c>
      <c r="G92" s="725" t="s">
        <v>19</v>
      </c>
      <c r="H92" s="725" t="s">
        <v>20</v>
      </c>
      <c r="I92" s="725" t="s">
        <v>79</v>
      </c>
      <c r="J92" s="725" t="s">
        <v>21</v>
      </c>
      <c r="K92" s="725" t="s">
        <v>22</v>
      </c>
      <c r="L92" s="725" t="s">
        <v>90</v>
      </c>
      <c r="M92" s="725" t="s">
        <v>23</v>
      </c>
      <c r="N92" s="725" t="s">
        <v>24</v>
      </c>
      <c r="O92" s="725" t="s">
        <v>288</v>
      </c>
      <c r="P92" s="724" t="s">
        <v>287</v>
      </c>
    </row>
    <row r="93" spans="1:16" ht="26.25" hidden="1" x14ac:dyDescent="0.25">
      <c r="A93" s="723" t="s">
        <v>215</v>
      </c>
      <c r="B93" s="730">
        <v>27</v>
      </c>
      <c r="C93" s="730">
        <v>9</v>
      </c>
      <c r="D93" s="730">
        <v>10</v>
      </c>
      <c r="E93" s="730">
        <v>6</v>
      </c>
      <c r="F93" s="730">
        <v>11</v>
      </c>
      <c r="G93" s="730">
        <v>16</v>
      </c>
      <c r="H93" s="730">
        <v>14</v>
      </c>
      <c r="I93" s="730">
        <v>12</v>
      </c>
      <c r="J93" s="730">
        <v>15</v>
      </c>
      <c r="K93" s="730">
        <v>5</v>
      </c>
      <c r="L93" s="730">
        <v>7</v>
      </c>
      <c r="M93" s="730">
        <v>5</v>
      </c>
      <c r="N93" s="711">
        <f>SUM(B93:M93)</f>
        <v>137</v>
      </c>
      <c r="O93" s="711">
        <f>SUM(B96:M96)</f>
        <v>137</v>
      </c>
      <c r="P93" s="720" t="s">
        <v>14</v>
      </c>
    </row>
    <row r="94" spans="1:16" ht="26.25" hidden="1" x14ac:dyDescent="0.25">
      <c r="A94" s="712" t="s">
        <v>286</v>
      </c>
      <c r="B94" s="730">
        <v>13</v>
      </c>
      <c r="C94" s="730">
        <v>15</v>
      </c>
      <c r="D94" s="730">
        <v>12</v>
      </c>
      <c r="E94" s="730">
        <v>13</v>
      </c>
      <c r="F94" s="730">
        <v>14</v>
      </c>
      <c r="G94" s="730">
        <v>16</v>
      </c>
      <c r="H94" s="730">
        <v>13</v>
      </c>
      <c r="I94" s="730">
        <v>17</v>
      </c>
      <c r="J94" s="730">
        <v>9</v>
      </c>
      <c r="K94" s="730">
        <v>6</v>
      </c>
      <c r="L94" s="730">
        <v>17</v>
      </c>
      <c r="M94" s="730">
        <v>9</v>
      </c>
      <c r="N94" s="711">
        <f>SUM(B94:M94)</f>
        <v>154</v>
      </c>
      <c r="O94" s="711"/>
      <c r="P94" s="720" t="s">
        <v>14</v>
      </c>
    </row>
    <row r="95" spans="1:16" ht="27" hidden="1" thickBot="1" x14ac:dyDescent="0.3">
      <c r="A95" s="708" t="s">
        <v>25</v>
      </c>
      <c r="B95" s="727">
        <v>10.199999999999999</v>
      </c>
      <c r="C95" s="727">
        <v>7.8</v>
      </c>
      <c r="D95" s="727">
        <v>7</v>
      </c>
      <c r="E95" s="727">
        <v>12.4</v>
      </c>
      <c r="F95" s="727">
        <v>14.4</v>
      </c>
      <c r="G95" s="727">
        <v>19.8</v>
      </c>
      <c r="H95" s="727">
        <v>22.8</v>
      </c>
      <c r="I95" s="727">
        <v>12.2</v>
      </c>
      <c r="J95" s="727">
        <v>17.8</v>
      </c>
      <c r="K95" s="727">
        <v>8.1999999999999993</v>
      </c>
      <c r="L95" s="727">
        <v>12.6</v>
      </c>
      <c r="M95" s="727">
        <v>10.199999999999999</v>
      </c>
      <c r="N95" s="727">
        <f>SUM(B95:M95)</f>
        <v>155.39999999999998</v>
      </c>
      <c r="O95" s="718"/>
      <c r="P95" s="717" t="s">
        <v>14</v>
      </c>
    </row>
    <row r="96" spans="1:16" ht="25.5" hidden="1" x14ac:dyDescent="0.2">
      <c r="A96" s="705" t="s">
        <v>133</v>
      </c>
      <c r="B96" s="668">
        <f t="shared" ref="B96:M96" si="8">IF(ISBLANK(B93),B95,B93)</f>
        <v>27</v>
      </c>
      <c r="C96" s="668">
        <f t="shared" si="8"/>
        <v>9</v>
      </c>
      <c r="D96" s="668">
        <f t="shared" si="8"/>
        <v>10</v>
      </c>
      <c r="E96" s="668">
        <f t="shared" si="8"/>
        <v>6</v>
      </c>
      <c r="F96" s="668">
        <f t="shared" si="8"/>
        <v>11</v>
      </c>
      <c r="G96" s="668">
        <f t="shared" si="8"/>
        <v>16</v>
      </c>
      <c r="H96" s="668">
        <f t="shared" si="8"/>
        <v>14</v>
      </c>
      <c r="I96" s="668">
        <f t="shared" si="8"/>
        <v>12</v>
      </c>
      <c r="J96" s="668">
        <f t="shared" si="8"/>
        <v>15</v>
      </c>
      <c r="K96" s="668">
        <f t="shared" si="8"/>
        <v>5</v>
      </c>
      <c r="L96" s="668">
        <f t="shared" si="8"/>
        <v>7</v>
      </c>
      <c r="M96" s="668">
        <f t="shared" si="8"/>
        <v>5</v>
      </c>
      <c r="N96" s="668"/>
      <c r="O96" s="668"/>
      <c r="P96" s="705"/>
    </row>
    <row r="97" spans="1:16" ht="25.5" hidden="1" x14ac:dyDescent="0.2">
      <c r="A97" s="705" t="s">
        <v>249</v>
      </c>
      <c r="B97" s="668">
        <f>B95</f>
        <v>10.199999999999999</v>
      </c>
      <c r="C97" s="668">
        <f>SUM($B$95:C95)</f>
        <v>18</v>
      </c>
      <c r="D97" s="668">
        <f>SUM($B$95:D95)</f>
        <v>25</v>
      </c>
      <c r="E97" s="668">
        <f>SUM($B$95:E95)</f>
        <v>37.4</v>
      </c>
      <c r="F97" s="668">
        <f>SUM($B$95:F95)</f>
        <v>51.8</v>
      </c>
      <c r="G97" s="668">
        <f>SUM($B$95:G95)</f>
        <v>71.599999999999994</v>
      </c>
      <c r="H97" s="668">
        <f>SUM($B$95:H95)</f>
        <v>94.399999999999991</v>
      </c>
      <c r="I97" s="668">
        <f>SUM($B$95:I95)</f>
        <v>106.6</v>
      </c>
      <c r="J97" s="668">
        <f>SUM($B$95:J95)</f>
        <v>124.39999999999999</v>
      </c>
      <c r="K97" s="668">
        <f>SUM($B$95:K95)</f>
        <v>132.6</v>
      </c>
      <c r="L97" s="668">
        <f>SUM($B$95:L95)</f>
        <v>145.19999999999999</v>
      </c>
      <c r="M97" s="668">
        <f>SUM($B$95:M95)</f>
        <v>155.39999999999998</v>
      </c>
      <c r="N97" s="668"/>
      <c r="O97" s="668"/>
      <c r="P97" s="705"/>
    </row>
    <row r="99" spans="1:16" ht="16.5" thickBot="1" x14ac:dyDescent="0.25">
      <c r="A99" s="874" t="s">
        <v>292</v>
      </c>
      <c r="B99" s="875"/>
      <c r="C99" s="875"/>
      <c r="D99" s="875"/>
      <c r="E99" s="875"/>
      <c r="F99" s="875"/>
      <c r="G99" s="875"/>
      <c r="H99" s="875"/>
      <c r="I99" s="875"/>
      <c r="J99" s="875"/>
      <c r="K99" s="875"/>
      <c r="L99" s="875"/>
      <c r="M99" s="875"/>
      <c r="N99" s="875"/>
      <c r="O99" s="875"/>
      <c r="P99" s="876"/>
    </row>
    <row r="100" spans="1:16" ht="26.25" thickTop="1" x14ac:dyDescent="0.2">
      <c r="A100" s="726" t="s">
        <v>13</v>
      </c>
      <c r="B100" s="725" t="s">
        <v>14</v>
      </c>
      <c r="C100" s="725" t="s">
        <v>15</v>
      </c>
      <c r="D100" s="725" t="s">
        <v>16</v>
      </c>
      <c r="E100" s="725" t="s">
        <v>17</v>
      </c>
      <c r="F100" s="725" t="s">
        <v>18</v>
      </c>
      <c r="G100" s="725" t="s">
        <v>19</v>
      </c>
      <c r="H100" s="725" t="s">
        <v>20</v>
      </c>
      <c r="I100" s="725" t="s">
        <v>79</v>
      </c>
      <c r="J100" s="725" t="s">
        <v>21</v>
      </c>
      <c r="K100" s="725" t="s">
        <v>22</v>
      </c>
      <c r="L100" s="725" t="s">
        <v>90</v>
      </c>
      <c r="M100" s="725" t="s">
        <v>23</v>
      </c>
      <c r="N100" s="725" t="s">
        <v>24</v>
      </c>
      <c r="O100" s="714" t="str">
        <f>O2</f>
        <v>2025 Projection</v>
      </c>
      <c r="P100" s="724" t="s">
        <v>287</v>
      </c>
    </row>
    <row r="101" spans="1:16" ht="26.25" x14ac:dyDescent="0.25">
      <c r="A101" s="723" t="str">
        <f>A3</f>
        <v>2025 Results</v>
      </c>
      <c r="B101" s="722">
        <f>'Live Indices'!B27</f>
        <v>175</v>
      </c>
      <c r="C101" s="722">
        <f>'Live Indices'!C27</f>
        <v>10545</v>
      </c>
      <c r="D101" s="722">
        <f>'Live Indices'!D27</f>
        <v>1604</v>
      </c>
      <c r="E101" s="722">
        <f>'Live Indices'!E27</f>
        <v>3761</v>
      </c>
      <c r="F101" s="722">
        <f>'Live Indices'!F27</f>
        <v>2798</v>
      </c>
      <c r="G101" s="722">
        <f>'Live Indices'!G27</f>
        <v>1080</v>
      </c>
      <c r="H101" s="722">
        <f>'Live Indices'!H27</f>
        <v>0</v>
      </c>
      <c r="I101" s="722">
        <f>'Live Indices'!I27</f>
        <v>0</v>
      </c>
      <c r="J101" s="722">
        <f>'Live Indices'!J27</f>
        <v>0</v>
      </c>
      <c r="K101" s="722">
        <f>'Live Indices'!K27</f>
        <v>0</v>
      </c>
      <c r="L101" s="722">
        <f>'Live Indices'!L27</f>
        <v>0</v>
      </c>
      <c r="M101" s="722">
        <f>'Live Indices'!M27</f>
        <v>0</v>
      </c>
      <c r="N101" s="711">
        <f>SUM(B101:M101)</f>
        <v>19963</v>
      </c>
      <c r="O101" s="711">
        <f>SUM(B104:M104)</f>
        <v>19963</v>
      </c>
      <c r="P101" s="720" t="s">
        <v>14</v>
      </c>
    </row>
    <row r="102" spans="1:16" ht="26.25" x14ac:dyDescent="0.25">
      <c r="A102" s="712" t="str">
        <f>A4</f>
        <v>2024 Results</v>
      </c>
      <c r="B102" s="722">
        <f>'Live Indices'!B28</f>
        <v>0</v>
      </c>
      <c r="C102" s="722">
        <f>'Live Indices'!C28</f>
        <v>0</v>
      </c>
      <c r="D102" s="722">
        <f>'Live Indices'!D28</f>
        <v>0</v>
      </c>
      <c r="E102" s="722">
        <f>'Live Indices'!E28</f>
        <v>0</v>
      </c>
      <c r="F102" s="722">
        <f>'Live Indices'!F28</f>
        <v>0</v>
      </c>
      <c r="G102" s="722">
        <f>'Live Indices'!G28</f>
        <v>0</v>
      </c>
      <c r="H102" s="722">
        <f>'Live Indices'!H28</f>
        <v>0</v>
      </c>
      <c r="I102" s="722">
        <f>'Live Indices'!I28</f>
        <v>0</v>
      </c>
      <c r="J102" s="722">
        <f>'Live Indices'!J28</f>
        <v>0</v>
      </c>
      <c r="K102" s="722">
        <f>'Live Indices'!K28</f>
        <v>0</v>
      </c>
      <c r="L102" s="722">
        <f>'Live Indices'!L28</f>
        <v>0</v>
      </c>
      <c r="M102" s="722">
        <f>'Live Indices'!M28</f>
        <v>0</v>
      </c>
      <c r="N102" s="711">
        <f>SUM(B102:M102)</f>
        <v>0</v>
      </c>
      <c r="O102" s="729"/>
      <c r="P102" s="720" t="s">
        <v>14</v>
      </c>
    </row>
    <row r="103" spans="1:16" ht="27" thickBot="1" x14ac:dyDescent="0.3">
      <c r="A103" s="708" t="s">
        <v>25</v>
      </c>
      <c r="B103" s="722">
        <f>'Live Indices'!B29</f>
        <v>0</v>
      </c>
      <c r="C103" s="722">
        <f>'Live Indices'!C29</f>
        <v>0</v>
      </c>
      <c r="D103" s="722">
        <f>'Live Indices'!D29</f>
        <v>0</v>
      </c>
      <c r="E103" s="722">
        <f>'Live Indices'!E29</f>
        <v>0</v>
      </c>
      <c r="F103" s="722">
        <f>'Live Indices'!F29</f>
        <v>0</v>
      </c>
      <c r="G103" s="722">
        <f>'Live Indices'!G29</f>
        <v>0</v>
      </c>
      <c r="H103" s="722">
        <f>'Live Indices'!H29</f>
        <v>0</v>
      </c>
      <c r="I103" s="722">
        <f>'Live Indices'!I29</f>
        <v>0</v>
      </c>
      <c r="J103" s="722">
        <f>'Live Indices'!J29</f>
        <v>0</v>
      </c>
      <c r="K103" s="722">
        <f>'Live Indices'!K29</f>
        <v>0</v>
      </c>
      <c r="L103" s="722">
        <f>'Live Indices'!L29</f>
        <v>0</v>
      </c>
      <c r="M103" s="722">
        <f>'Live Indices'!M29</f>
        <v>0</v>
      </c>
      <c r="N103" s="719">
        <f>SUM(B103:M103)</f>
        <v>0</v>
      </c>
      <c r="O103" s="728"/>
      <c r="P103" s="717" t="s">
        <v>14</v>
      </c>
    </row>
    <row r="104" spans="1:16" ht="25.5" x14ac:dyDescent="0.2">
      <c r="A104" s="705" t="s">
        <v>133</v>
      </c>
      <c r="B104" s="668">
        <f>'Live Indices'!B30</f>
        <v>175</v>
      </c>
      <c r="C104" s="668">
        <f>'Live Indices'!C30</f>
        <v>10545</v>
      </c>
      <c r="D104" s="668">
        <f>'Live Indices'!D30</f>
        <v>1604</v>
      </c>
      <c r="E104" s="668">
        <f>'Live Indices'!E30</f>
        <v>3761</v>
      </c>
      <c r="F104" s="668">
        <f>'Live Indices'!F30</f>
        <v>2798</v>
      </c>
      <c r="G104" s="668">
        <f>'Live Indices'!G30</f>
        <v>1080</v>
      </c>
      <c r="H104" s="668">
        <f>'Live Indices'!H30</f>
        <v>0</v>
      </c>
      <c r="I104" s="668">
        <f>'Live Indices'!I30</f>
        <v>0</v>
      </c>
      <c r="J104" s="668">
        <f>'Live Indices'!J30</f>
        <v>0</v>
      </c>
      <c r="K104" s="668">
        <f>'Live Indices'!K30</f>
        <v>0</v>
      </c>
      <c r="L104" s="668">
        <f>'Live Indices'!L30</f>
        <v>0</v>
      </c>
      <c r="M104" s="668">
        <f>'Live Indices'!M30</f>
        <v>0</v>
      </c>
      <c r="N104" s="668"/>
      <c r="O104" s="668"/>
      <c r="P104" s="705"/>
    </row>
    <row r="105" spans="1:16" ht="38.25" x14ac:dyDescent="0.2">
      <c r="A105" s="705" t="s">
        <v>305</v>
      </c>
      <c r="B105" s="668">
        <f>B103</f>
        <v>0</v>
      </c>
      <c r="C105" s="668">
        <f>SUM($B$103:C103)</f>
        <v>0</v>
      </c>
      <c r="D105" s="668">
        <f>SUM($B$103:D103)</f>
        <v>0</v>
      </c>
      <c r="E105" s="668">
        <f>SUM($B$103:E103)</f>
        <v>0</v>
      </c>
      <c r="F105" s="668">
        <f>SUM($B$103:F103)</f>
        <v>0</v>
      </c>
      <c r="G105" s="668">
        <f>SUM($B$103:G103)</f>
        <v>0</v>
      </c>
      <c r="H105" s="668">
        <f>SUM($B$103:H103)</f>
        <v>0</v>
      </c>
      <c r="I105" s="668">
        <f>SUM($B$103:I103)</f>
        <v>0</v>
      </c>
      <c r="J105" s="668">
        <f>SUM($B$103:J103)</f>
        <v>0</v>
      </c>
      <c r="K105" s="668">
        <f>SUM($B$103:K103)</f>
        <v>0</v>
      </c>
      <c r="L105" s="668">
        <f>SUM($B$103:L103)</f>
        <v>0</v>
      </c>
      <c r="M105" s="668">
        <f>SUM($B$103:M103)</f>
        <v>0</v>
      </c>
      <c r="N105" s="668"/>
      <c r="O105" s="668"/>
      <c r="P105" s="705"/>
    </row>
    <row r="107" spans="1:16" ht="15.75" hidden="1" x14ac:dyDescent="0.2">
      <c r="A107" s="874" t="s">
        <v>291</v>
      </c>
      <c r="B107" s="875"/>
      <c r="C107" s="875"/>
      <c r="D107" s="875"/>
      <c r="E107" s="875"/>
      <c r="F107" s="875"/>
      <c r="G107" s="875"/>
      <c r="H107" s="875"/>
      <c r="I107" s="875"/>
      <c r="J107" s="875"/>
      <c r="K107" s="875"/>
      <c r="L107" s="875"/>
      <c r="M107" s="875"/>
      <c r="N107" s="875"/>
      <c r="O107" s="875"/>
      <c r="P107" s="876"/>
    </row>
    <row r="108" spans="1:16" ht="26.25" hidden="1" thickTop="1" x14ac:dyDescent="0.2">
      <c r="A108" s="726" t="s">
        <v>13</v>
      </c>
      <c r="B108" s="725" t="s">
        <v>14</v>
      </c>
      <c r="C108" s="725" t="s">
        <v>15</v>
      </c>
      <c r="D108" s="725" t="s">
        <v>16</v>
      </c>
      <c r="E108" s="725" t="s">
        <v>17</v>
      </c>
      <c r="F108" s="725" t="s">
        <v>18</v>
      </c>
      <c r="G108" s="725" t="s">
        <v>19</v>
      </c>
      <c r="H108" s="725" t="s">
        <v>20</v>
      </c>
      <c r="I108" s="725" t="s">
        <v>79</v>
      </c>
      <c r="J108" s="725" t="s">
        <v>21</v>
      </c>
      <c r="K108" s="725" t="s">
        <v>22</v>
      </c>
      <c r="L108" s="725" t="s">
        <v>90</v>
      </c>
      <c r="M108" s="725" t="s">
        <v>23</v>
      </c>
      <c r="N108" s="725" t="s">
        <v>24</v>
      </c>
      <c r="O108" s="725" t="s">
        <v>288</v>
      </c>
      <c r="P108" s="724" t="s">
        <v>287</v>
      </c>
    </row>
    <row r="109" spans="1:16" ht="26.25" hidden="1" x14ac:dyDescent="0.25">
      <c r="A109" s="723" t="s">
        <v>215</v>
      </c>
      <c r="B109" s="722">
        <v>1559</v>
      </c>
      <c r="C109" s="722">
        <v>448</v>
      </c>
      <c r="D109" s="722">
        <v>796</v>
      </c>
      <c r="E109" s="722">
        <v>420</v>
      </c>
      <c r="F109" s="722">
        <v>858</v>
      </c>
      <c r="G109" s="722">
        <v>60</v>
      </c>
      <c r="H109" s="722">
        <v>1266</v>
      </c>
      <c r="I109" s="722">
        <v>1369</v>
      </c>
      <c r="J109" s="722">
        <v>2442</v>
      </c>
      <c r="K109" s="722">
        <v>778</v>
      </c>
      <c r="L109" s="722">
        <v>930</v>
      </c>
      <c r="M109" s="722">
        <v>958</v>
      </c>
      <c r="N109" s="711">
        <f>SUM(B109:M109)</f>
        <v>11884</v>
      </c>
      <c r="O109" s="711">
        <f>SUM(B112:M112)</f>
        <v>11884</v>
      </c>
      <c r="P109" s="720" t="s">
        <v>14</v>
      </c>
    </row>
    <row r="110" spans="1:16" ht="26.25" hidden="1" x14ac:dyDescent="0.25">
      <c r="A110" s="712" t="s">
        <v>286</v>
      </c>
      <c r="B110" s="722">
        <v>1021</v>
      </c>
      <c r="C110" s="722">
        <v>269</v>
      </c>
      <c r="D110" s="722">
        <v>1111</v>
      </c>
      <c r="E110" s="722">
        <v>2508</v>
      </c>
      <c r="F110" s="722">
        <v>257</v>
      </c>
      <c r="G110" s="722">
        <v>1938</v>
      </c>
      <c r="H110" s="722">
        <v>1022</v>
      </c>
      <c r="I110" s="722">
        <v>1739</v>
      </c>
      <c r="J110" s="722">
        <v>1743</v>
      </c>
      <c r="K110" s="722">
        <v>439</v>
      </c>
      <c r="L110" s="722">
        <v>217</v>
      </c>
      <c r="M110" s="722">
        <v>229</v>
      </c>
      <c r="N110" s="711">
        <f>SUM(B110:M110)</f>
        <v>12493</v>
      </c>
      <c r="O110" s="721"/>
      <c r="P110" s="720" t="s">
        <v>14</v>
      </c>
    </row>
    <row r="111" spans="1:16" ht="27" hidden="1" thickBot="1" x14ac:dyDescent="0.3">
      <c r="A111" s="708" t="s">
        <v>25</v>
      </c>
      <c r="B111" s="727">
        <v>1046.5999999999999</v>
      </c>
      <c r="C111" s="727">
        <v>871.6</v>
      </c>
      <c r="D111" s="727">
        <v>3644.2</v>
      </c>
      <c r="E111" s="727">
        <v>1740.4</v>
      </c>
      <c r="F111" s="727">
        <v>925.4</v>
      </c>
      <c r="G111" s="727">
        <v>1513.6</v>
      </c>
      <c r="H111" s="727">
        <v>1714.4</v>
      </c>
      <c r="I111" s="727">
        <v>985.2</v>
      </c>
      <c r="J111" s="727">
        <v>3070.8</v>
      </c>
      <c r="K111" s="727">
        <v>774.4</v>
      </c>
      <c r="L111" s="727">
        <v>1072.5999999999999</v>
      </c>
      <c r="M111" s="727">
        <v>986.8</v>
      </c>
      <c r="N111" s="727">
        <f>SUM(B111:M111)</f>
        <v>18346</v>
      </c>
      <c r="O111" s="718"/>
      <c r="P111" s="717" t="s">
        <v>14</v>
      </c>
    </row>
    <row r="112" spans="1:16" ht="25.5" hidden="1" x14ac:dyDescent="0.2">
      <c r="A112" s="705" t="s">
        <v>133</v>
      </c>
      <c r="B112" s="668">
        <f t="shared" ref="B112:M112" si="9">IF(ISBLANK(B109),B111,B109)</f>
        <v>1559</v>
      </c>
      <c r="C112" s="668">
        <f t="shared" si="9"/>
        <v>448</v>
      </c>
      <c r="D112" s="668">
        <f t="shared" si="9"/>
        <v>796</v>
      </c>
      <c r="E112" s="668">
        <f t="shared" si="9"/>
        <v>420</v>
      </c>
      <c r="F112" s="668">
        <f t="shared" si="9"/>
        <v>858</v>
      </c>
      <c r="G112" s="668">
        <f t="shared" si="9"/>
        <v>60</v>
      </c>
      <c r="H112" s="668">
        <f t="shared" si="9"/>
        <v>1266</v>
      </c>
      <c r="I112" s="668">
        <f t="shared" si="9"/>
        <v>1369</v>
      </c>
      <c r="J112" s="668">
        <f t="shared" si="9"/>
        <v>2442</v>
      </c>
      <c r="K112" s="668">
        <f t="shared" si="9"/>
        <v>778</v>
      </c>
      <c r="L112" s="668">
        <f t="shared" si="9"/>
        <v>930</v>
      </c>
      <c r="M112" s="668">
        <f t="shared" si="9"/>
        <v>958</v>
      </c>
      <c r="N112" s="668"/>
      <c r="O112" s="668"/>
      <c r="P112" s="705"/>
    </row>
    <row r="113" spans="1:16" ht="25.5" hidden="1" x14ac:dyDescent="0.2">
      <c r="A113" s="705" t="s">
        <v>249</v>
      </c>
      <c r="B113" s="668">
        <f>B111</f>
        <v>1046.5999999999999</v>
      </c>
      <c r="C113" s="668">
        <f>SUM($B$111:C111)</f>
        <v>1918.1999999999998</v>
      </c>
      <c r="D113" s="668">
        <f>SUM($B$111:D111)</f>
        <v>5562.4</v>
      </c>
      <c r="E113" s="668">
        <f>SUM($B$111:E111)</f>
        <v>7302.7999999999993</v>
      </c>
      <c r="F113" s="668">
        <f>SUM($B$111:F111)</f>
        <v>8228.1999999999989</v>
      </c>
      <c r="G113" s="668">
        <f>SUM($B$111:G111)</f>
        <v>9741.7999999999993</v>
      </c>
      <c r="H113" s="668">
        <f>SUM($B$111:H111)</f>
        <v>11456.199999999999</v>
      </c>
      <c r="I113" s="668">
        <f>SUM($B$111:I111)</f>
        <v>12441.4</v>
      </c>
      <c r="J113" s="668">
        <f>SUM($B$111:J111)</f>
        <v>15512.2</v>
      </c>
      <c r="K113" s="668">
        <f>SUM($B$111:K111)</f>
        <v>16286.6</v>
      </c>
      <c r="L113" s="668">
        <f>SUM($B$111:L111)</f>
        <v>17359.2</v>
      </c>
      <c r="M113" s="668">
        <f>SUM($B$111:M111)</f>
        <v>18346</v>
      </c>
      <c r="N113" s="668"/>
      <c r="O113" s="668"/>
      <c r="P113" s="705"/>
    </row>
    <row r="114" spans="1:16" hidden="1" x14ac:dyDescent="0.2"/>
    <row r="115" spans="1:16" ht="15.75" hidden="1" x14ac:dyDescent="0.2">
      <c r="A115" s="874" t="s">
        <v>290</v>
      </c>
      <c r="B115" s="875"/>
      <c r="C115" s="875"/>
      <c r="D115" s="875"/>
      <c r="E115" s="875"/>
      <c r="F115" s="875"/>
      <c r="G115" s="875"/>
      <c r="H115" s="875"/>
      <c r="I115" s="875"/>
      <c r="J115" s="875"/>
      <c r="K115" s="875"/>
      <c r="L115" s="875"/>
      <c r="M115" s="875"/>
      <c r="N115" s="875"/>
      <c r="O115" s="875"/>
      <c r="P115" s="876"/>
    </row>
    <row r="116" spans="1:16" ht="26.25" hidden="1" thickTop="1" x14ac:dyDescent="0.2">
      <c r="A116" s="726" t="s">
        <v>13</v>
      </c>
      <c r="B116" s="725" t="s">
        <v>14</v>
      </c>
      <c r="C116" s="725" t="s">
        <v>15</v>
      </c>
      <c r="D116" s="725" t="s">
        <v>16</v>
      </c>
      <c r="E116" s="725" t="s">
        <v>17</v>
      </c>
      <c r="F116" s="725" t="s">
        <v>18</v>
      </c>
      <c r="G116" s="725" t="s">
        <v>19</v>
      </c>
      <c r="H116" s="725" t="s">
        <v>20</v>
      </c>
      <c r="I116" s="725" t="s">
        <v>79</v>
      </c>
      <c r="J116" s="725" t="s">
        <v>21</v>
      </c>
      <c r="K116" s="725" t="s">
        <v>22</v>
      </c>
      <c r="L116" s="725" t="s">
        <v>90</v>
      </c>
      <c r="M116" s="725" t="s">
        <v>23</v>
      </c>
      <c r="N116" s="725" t="s">
        <v>24</v>
      </c>
      <c r="O116" s="725" t="s">
        <v>288</v>
      </c>
      <c r="P116" s="724" t="s">
        <v>287</v>
      </c>
    </row>
    <row r="117" spans="1:16" ht="26.25" hidden="1" x14ac:dyDescent="0.25">
      <c r="A117" s="723" t="s">
        <v>215</v>
      </c>
      <c r="B117" s="722">
        <v>1154</v>
      </c>
      <c r="C117" s="722">
        <v>1409</v>
      </c>
      <c r="D117" s="722">
        <v>37</v>
      </c>
      <c r="E117" s="722">
        <v>577</v>
      </c>
      <c r="F117" s="722">
        <v>383</v>
      </c>
      <c r="G117" s="722">
        <v>361</v>
      </c>
      <c r="H117" s="722">
        <v>2279</v>
      </c>
      <c r="I117" s="722">
        <v>1273</v>
      </c>
      <c r="J117" s="722">
        <v>2600</v>
      </c>
      <c r="K117" s="722">
        <v>212</v>
      </c>
      <c r="L117" s="722">
        <v>210</v>
      </c>
      <c r="M117" s="722">
        <v>486</v>
      </c>
      <c r="N117" s="711">
        <f>SUM(B117:M117)</f>
        <v>10981</v>
      </c>
      <c r="O117" s="711">
        <f>SUM(B120:M120)</f>
        <v>10981</v>
      </c>
      <c r="P117" s="720" t="s">
        <v>14</v>
      </c>
    </row>
    <row r="118" spans="1:16" ht="26.25" hidden="1" x14ac:dyDescent="0.25">
      <c r="A118" s="712" t="s">
        <v>286</v>
      </c>
      <c r="B118" s="722">
        <v>782</v>
      </c>
      <c r="C118" s="722">
        <v>150</v>
      </c>
      <c r="D118" s="722">
        <v>180</v>
      </c>
      <c r="E118" s="722">
        <v>1303</v>
      </c>
      <c r="F118" s="722">
        <v>463</v>
      </c>
      <c r="G118" s="722">
        <v>1748</v>
      </c>
      <c r="H118" s="722">
        <v>686</v>
      </c>
      <c r="I118" s="722">
        <v>1205</v>
      </c>
      <c r="J118" s="722">
        <v>495</v>
      </c>
      <c r="K118" s="722">
        <v>311</v>
      </c>
      <c r="L118" s="722">
        <v>269</v>
      </c>
      <c r="M118" s="722">
        <v>124</v>
      </c>
      <c r="N118" s="711">
        <f>SUM(B118:M118)</f>
        <v>7716</v>
      </c>
      <c r="O118" s="721"/>
      <c r="P118" s="720" t="s">
        <v>14</v>
      </c>
    </row>
    <row r="119" spans="1:16" ht="27" hidden="1" thickBot="1" x14ac:dyDescent="0.3">
      <c r="A119" s="708" t="s">
        <v>25</v>
      </c>
      <c r="B119" s="727">
        <v>799.6</v>
      </c>
      <c r="C119" s="727">
        <v>250.8</v>
      </c>
      <c r="D119" s="727">
        <v>822</v>
      </c>
      <c r="E119" s="727">
        <v>674.6</v>
      </c>
      <c r="F119" s="727">
        <v>614</v>
      </c>
      <c r="G119" s="727">
        <v>1231</v>
      </c>
      <c r="H119" s="727">
        <v>1638.8</v>
      </c>
      <c r="I119" s="727">
        <v>1131.4000000000001</v>
      </c>
      <c r="J119" s="727">
        <v>416</v>
      </c>
      <c r="K119" s="727">
        <v>855.6</v>
      </c>
      <c r="L119" s="727">
        <v>1040.5999999999999</v>
      </c>
      <c r="M119" s="727">
        <v>568</v>
      </c>
      <c r="N119" s="727">
        <f>SUM(B119:M119)</f>
        <v>10042.400000000001</v>
      </c>
      <c r="O119" s="718"/>
      <c r="P119" s="717" t="s">
        <v>14</v>
      </c>
    </row>
    <row r="120" spans="1:16" ht="25.5" hidden="1" x14ac:dyDescent="0.2">
      <c r="A120" s="705" t="s">
        <v>133</v>
      </c>
      <c r="B120" s="668">
        <f t="shared" ref="B120:M120" si="10">IF(ISBLANK(B117),B119,B117)</f>
        <v>1154</v>
      </c>
      <c r="C120" s="668">
        <f t="shared" si="10"/>
        <v>1409</v>
      </c>
      <c r="D120" s="668">
        <f t="shared" si="10"/>
        <v>37</v>
      </c>
      <c r="E120" s="668">
        <f t="shared" si="10"/>
        <v>577</v>
      </c>
      <c r="F120" s="668">
        <f t="shared" si="10"/>
        <v>383</v>
      </c>
      <c r="G120" s="668">
        <f t="shared" si="10"/>
        <v>361</v>
      </c>
      <c r="H120" s="668">
        <f t="shared" si="10"/>
        <v>2279</v>
      </c>
      <c r="I120" s="668">
        <f t="shared" si="10"/>
        <v>1273</v>
      </c>
      <c r="J120" s="668">
        <f t="shared" si="10"/>
        <v>2600</v>
      </c>
      <c r="K120" s="668">
        <f t="shared" si="10"/>
        <v>212</v>
      </c>
      <c r="L120" s="668">
        <f t="shared" si="10"/>
        <v>210</v>
      </c>
      <c r="M120" s="668">
        <f t="shared" si="10"/>
        <v>486</v>
      </c>
      <c r="N120" s="668"/>
      <c r="O120" s="668"/>
      <c r="P120" s="705"/>
    </row>
    <row r="121" spans="1:16" ht="25.5" hidden="1" x14ac:dyDescent="0.2">
      <c r="A121" s="705" t="s">
        <v>249</v>
      </c>
      <c r="B121" s="668">
        <f>B119</f>
        <v>799.6</v>
      </c>
      <c r="C121" s="668">
        <f>SUM($B$119:C119)</f>
        <v>1050.4000000000001</v>
      </c>
      <c r="D121" s="668">
        <f>SUM($B$119:D119)</f>
        <v>1872.4</v>
      </c>
      <c r="E121" s="668">
        <f>SUM($B$119:E119)</f>
        <v>2547</v>
      </c>
      <c r="F121" s="668">
        <f>SUM($B$119:F119)</f>
        <v>3161</v>
      </c>
      <c r="G121" s="668">
        <f>SUM($B$119:G119)</f>
        <v>4392</v>
      </c>
      <c r="H121" s="668">
        <f>SUM($B$119:H119)</f>
        <v>6030.8</v>
      </c>
      <c r="I121" s="668">
        <f>SUM($B$119:I119)</f>
        <v>7162.2000000000007</v>
      </c>
      <c r="J121" s="668">
        <f>SUM($B$119:J119)</f>
        <v>7578.2000000000007</v>
      </c>
      <c r="K121" s="668">
        <f>SUM($B$119:K119)</f>
        <v>8433.8000000000011</v>
      </c>
      <c r="L121" s="668">
        <f>SUM($B$119:L119)</f>
        <v>9474.4000000000015</v>
      </c>
      <c r="M121" s="668">
        <f>SUM($B$119:M119)</f>
        <v>10042.400000000001</v>
      </c>
      <c r="N121" s="668"/>
      <c r="O121" s="668"/>
      <c r="P121" s="705"/>
    </row>
    <row r="122" spans="1:16" hidden="1" x14ac:dyDescent="0.2"/>
    <row r="123" spans="1:16" ht="15.75" hidden="1" x14ac:dyDescent="0.2">
      <c r="A123" s="874" t="s">
        <v>289</v>
      </c>
      <c r="B123" s="875"/>
      <c r="C123" s="875"/>
      <c r="D123" s="875"/>
      <c r="E123" s="875"/>
      <c r="F123" s="875"/>
      <c r="G123" s="875"/>
      <c r="H123" s="875"/>
      <c r="I123" s="875"/>
      <c r="J123" s="875"/>
      <c r="K123" s="875"/>
      <c r="L123" s="875"/>
      <c r="M123" s="875"/>
      <c r="N123" s="875"/>
      <c r="O123" s="875"/>
      <c r="P123" s="876"/>
    </row>
    <row r="124" spans="1:16" ht="26.25" hidden="1" thickTop="1" x14ac:dyDescent="0.2">
      <c r="A124" s="726" t="s">
        <v>13</v>
      </c>
      <c r="B124" s="725" t="s">
        <v>14</v>
      </c>
      <c r="C124" s="725" t="s">
        <v>15</v>
      </c>
      <c r="D124" s="725" t="s">
        <v>16</v>
      </c>
      <c r="E124" s="725" t="s">
        <v>17</v>
      </c>
      <c r="F124" s="725" t="s">
        <v>18</v>
      </c>
      <c r="G124" s="725" t="s">
        <v>19</v>
      </c>
      <c r="H124" s="725" t="s">
        <v>20</v>
      </c>
      <c r="I124" s="725" t="s">
        <v>79</v>
      </c>
      <c r="J124" s="725" t="s">
        <v>21</v>
      </c>
      <c r="K124" s="725" t="s">
        <v>22</v>
      </c>
      <c r="L124" s="725" t="s">
        <v>90</v>
      </c>
      <c r="M124" s="725" t="s">
        <v>23</v>
      </c>
      <c r="N124" s="725" t="s">
        <v>24</v>
      </c>
      <c r="O124" s="725" t="s">
        <v>288</v>
      </c>
      <c r="P124" s="724" t="s">
        <v>287</v>
      </c>
    </row>
    <row r="125" spans="1:16" ht="26.25" hidden="1" x14ac:dyDescent="0.25">
      <c r="A125" s="723" t="s">
        <v>215</v>
      </c>
      <c r="B125" s="722">
        <v>1024</v>
      </c>
      <c r="C125" s="722">
        <v>85</v>
      </c>
      <c r="D125" s="722">
        <v>122</v>
      </c>
      <c r="E125" s="722">
        <v>98</v>
      </c>
      <c r="F125" s="722">
        <v>1600</v>
      </c>
      <c r="G125" s="722">
        <v>1238</v>
      </c>
      <c r="H125" s="722">
        <v>486</v>
      </c>
      <c r="I125" s="722">
        <v>880</v>
      </c>
      <c r="J125" s="722">
        <v>946</v>
      </c>
      <c r="K125" s="722">
        <v>2027</v>
      </c>
      <c r="L125" s="722">
        <v>1651</v>
      </c>
      <c r="M125" s="722">
        <v>86</v>
      </c>
      <c r="N125" s="711">
        <f>SUM(B125:M125)</f>
        <v>10243</v>
      </c>
      <c r="O125" s="711">
        <f>SUM(B128:M128)</f>
        <v>10243</v>
      </c>
      <c r="P125" s="720" t="s">
        <v>14</v>
      </c>
    </row>
    <row r="126" spans="1:16" ht="26.25" hidden="1" x14ac:dyDescent="0.25">
      <c r="A126" s="712" t="s">
        <v>286</v>
      </c>
      <c r="B126" s="722">
        <v>382</v>
      </c>
      <c r="C126" s="722">
        <v>1684</v>
      </c>
      <c r="D126" s="722">
        <v>1389</v>
      </c>
      <c r="E126" s="722">
        <v>195</v>
      </c>
      <c r="F126" s="722">
        <v>246</v>
      </c>
      <c r="G126" s="722">
        <v>492</v>
      </c>
      <c r="H126" s="722">
        <v>1864</v>
      </c>
      <c r="I126" s="722">
        <v>159</v>
      </c>
      <c r="J126" s="722">
        <v>319</v>
      </c>
      <c r="K126" s="722">
        <v>78</v>
      </c>
      <c r="L126" s="722">
        <v>310</v>
      </c>
      <c r="M126" s="722">
        <v>76</v>
      </c>
      <c r="N126" s="711">
        <f>SUM(B126:M126)</f>
        <v>7194</v>
      </c>
      <c r="O126" s="721"/>
      <c r="P126" s="720" t="s">
        <v>14</v>
      </c>
    </row>
    <row r="127" spans="1:16" ht="27" hidden="1" thickBot="1" x14ac:dyDescent="0.3">
      <c r="A127" s="708" t="s">
        <v>25</v>
      </c>
      <c r="B127" s="719">
        <v>188.4</v>
      </c>
      <c r="C127" s="719">
        <v>502.6</v>
      </c>
      <c r="D127" s="719">
        <v>426.4</v>
      </c>
      <c r="E127" s="719">
        <v>875</v>
      </c>
      <c r="F127" s="719">
        <v>408.6</v>
      </c>
      <c r="G127" s="719">
        <v>1916.4</v>
      </c>
      <c r="H127" s="719">
        <v>1497</v>
      </c>
      <c r="I127" s="719">
        <v>734.2</v>
      </c>
      <c r="J127" s="719">
        <v>1223</v>
      </c>
      <c r="K127" s="719">
        <v>163.6</v>
      </c>
      <c r="L127" s="719">
        <v>267.39999999999998</v>
      </c>
      <c r="M127" s="719">
        <v>750.6</v>
      </c>
      <c r="N127" s="719">
        <f>SUM(B127:M127)</f>
        <v>8953.2000000000007</v>
      </c>
      <c r="O127" s="718"/>
      <c r="P127" s="717" t="s">
        <v>14</v>
      </c>
    </row>
    <row r="128" spans="1:16" ht="25.5" hidden="1" x14ac:dyDescent="0.2">
      <c r="A128" s="705" t="s">
        <v>133</v>
      </c>
      <c r="B128" s="668">
        <f t="shared" ref="B128:M128" si="11">IF(ISBLANK(B125),B127,B125)</f>
        <v>1024</v>
      </c>
      <c r="C128" s="668">
        <f t="shared" si="11"/>
        <v>85</v>
      </c>
      <c r="D128" s="668">
        <f t="shared" si="11"/>
        <v>122</v>
      </c>
      <c r="E128" s="668">
        <f t="shared" si="11"/>
        <v>98</v>
      </c>
      <c r="F128" s="668">
        <f t="shared" si="11"/>
        <v>1600</v>
      </c>
      <c r="G128" s="668">
        <f t="shared" si="11"/>
        <v>1238</v>
      </c>
      <c r="H128" s="668">
        <f t="shared" si="11"/>
        <v>486</v>
      </c>
      <c r="I128" s="668">
        <f t="shared" si="11"/>
        <v>880</v>
      </c>
      <c r="J128" s="668">
        <f t="shared" si="11"/>
        <v>946</v>
      </c>
      <c r="K128" s="668">
        <f t="shared" si="11"/>
        <v>2027</v>
      </c>
      <c r="L128" s="668">
        <f t="shared" si="11"/>
        <v>1651</v>
      </c>
      <c r="M128" s="668">
        <f t="shared" si="11"/>
        <v>86</v>
      </c>
      <c r="N128" s="668"/>
      <c r="O128" s="668"/>
      <c r="P128" s="705"/>
    </row>
    <row r="129" spans="1:57" ht="25.5" hidden="1" x14ac:dyDescent="0.2">
      <c r="A129" s="705" t="s">
        <v>249</v>
      </c>
      <c r="B129" s="668">
        <f>B127</f>
        <v>188.4</v>
      </c>
      <c r="C129" s="668">
        <f>SUM($B$127:C127)</f>
        <v>691</v>
      </c>
      <c r="D129" s="668">
        <f>SUM($B$127:D127)</f>
        <v>1117.4000000000001</v>
      </c>
      <c r="E129" s="668">
        <f>SUM($B$127:E127)</f>
        <v>1992.4</v>
      </c>
      <c r="F129" s="668">
        <f>SUM($B$127:F127)</f>
        <v>2401</v>
      </c>
      <c r="G129" s="668">
        <f>SUM($B$127:G127)</f>
        <v>4317.3999999999996</v>
      </c>
      <c r="H129" s="668">
        <f>SUM($B$127:H127)</f>
        <v>5814.4</v>
      </c>
      <c r="I129" s="668">
        <f>SUM($B$127:I127)</f>
        <v>6548.5999999999995</v>
      </c>
      <c r="J129" s="668">
        <f>SUM($B$127:J127)</f>
        <v>7771.5999999999995</v>
      </c>
      <c r="K129" s="668">
        <f>SUM($B$127:K127)</f>
        <v>7935.2</v>
      </c>
      <c r="L129" s="668">
        <f>SUM($B$127:L127)</f>
        <v>8202.6</v>
      </c>
      <c r="M129" s="668">
        <f>SUM($B$127:M127)</f>
        <v>8953.2000000000007</v>
      </c>
      <c r="N129" s="668"/>
      <c r="O129" s="668"/>
      <c r="P129" s="705"/>
    </row>
    <row r="131" spans="1:57" ht="16.5" thickBot="1" x14ac:dyDescent="0.25">
      <c r="A131" s="874" t="s">
        <v>285</v>
      </c>
      <c r="B131" s="875"/>
      <c r="C131" s="875"/>
      <c r="D131" s="875"/>
      <c r="E131" s="875"/>
      <c r="F131" s="875"/>
      <c r="G131" s="875"/>
      <c r="H131" s="875"/>
      <c r="I131" s="875"/>
      <c r="J131" s="875"/>
      <c r="K131" s="875"/>
      <c r="L131" s="875"/>
      <c r="M131" s="875"/>
      <c r="N131" s="875"/>
      <c r="O131" s="875"/>
      <c r="P131" s="876"/>
    </row>
    <row r="132" spans="1:57" ht="25.5" x14ac:dyDescent="0.2">
      <c r="A132" s="716" t="s">
        <v>13</v>
      </c>
      <c r="B132" s="715" t="s">
        <v>14</v>
      </c>
      <c r="C132" s="715" t="s">
        <v>15</v>
      </c>
      <c r="D132" s="715" t="s">
        <v>16</v>
      </c>
      <c r="E132" s="715" t="s">
        <v>17</v>
      </c>
      <c r="F132" s="715" t="s">
        <v>18</v>
      </c>
      <c r="G132" s="715" t="s">
        <v>19</v>
      </c>
      <c r="H132" s="715" t="s">
        <v>20</v>
      </c>
      <c r="I132" s="715" t="s">
        <v>79</v>
      </c>
      <c r="J132" s="715" t="s">
        <v>21</v>
      </c>
      <c r="K132" s="715" t="s">
        <v>22</v>
      </c>
      <c r="L132" s="715" t="s">
        <v>90</v>
      </c>
      <c r="M132" s="715" t="s">
        <v>23</v>
      </c>
      <c r="N132" s="714" t="s">
        <v>24</v>
      </c>
      <c r="O132" s="714" t="str">
        <f>O2</f>
        <v>2025 Projection</v>
      </c>
    </row>
    <row r="133" spans="1:57" ht="25.5" x14ac:dyDescent="0.2">
      <c r="A133" s="712" t="str">
        <f>A3</f>
        <v>2025 Results</v>
      </c>
      <c r="B133" s="711">
        <f>'Live Indices'!B33</f>
        <v>24483.600000000002</v>
      </c>
      <c r="C133" s="711">
        <f>'Live Indices'!C33</f>
        <v>1623609.5999999985</v>
      </c>
      <c r="D133" s="711">
        <f>'Live Indices'!D33</f>
        <v>138495.6</v>
      </c>
      <c r="E133" s="711">
        <f>'Live Indices'!E33</f>
        <v>392847.60000000003</v>
      </c>
      <c r="F133" s="711">
        <f>'Live Indices'!F33</f>
        <v>711115.799999999</v>
      </c>
      <c r="G133" s="711">
        <f>'Live Indices'!G33</f>
        <v>154674</v>
      </c>
      <c r="H133" s="711">
        <f>'Live Indices'!H33</f>
        <v>0</v>
      </c>
      <c r="I133" s="711">
        <f>'Live Indices'!I33</f>
        <v>0</v>
      </c>
      <c r="J133" s="711">
        <f>'Live Indices'!J33</f>
        <v>0</v>
      </c>
      <c r="K133" s="711">
        <f>'Live Indices'!K33</f>
        <v>0</v>
      </c>
      <c r="L133" s="711">
        <f>'Live Indices'!L33</f>
        <v>0</v>
      </c>
      <c r="M133" s="711">
        <f>'Live Indices'!M33</f>
        <v>0</v>
      </c>
      <c r="N133" s="710">
        <f>SUM(B133:M133)</f>
        <v>3045226.1999999974</v>
      </c>
      <c r="O133" s="713">
        <f>SUM(B136:M136)</f>
        <v>3045226.1999999974</v>
      </c>
    </row>
    <row r="134" spans="1:57" ht="25.5" x14ac:dyDescent="0.2">
      <c r="A134" s="712" t="str">
        <f>A4</f>
        <v>2024 Results</v>
      </c>
      <c r="B134" s="711">
        <f>'Live Indices'!B34</f>
        <v>0</v>
      </c>
      <c r="C134" s="711">
        <f>'Live Indices'!C34</f>
        <v>0</v>
      </c>
      <c r="D134" s="711">
        <f>'Live Indices'!D34</f>
        <v>0</v>
      </c>
      <c r="E134" s="711">
        <f>'Live Indices'!E34</f>
        <v>0</v>
      </c>
      <c r="F134" s="711">
        <f>'Live Indices'!F34</f>
        <v>0</v>
      </c>
      <c r="G134" s="711">
        <f>'Live Indices'!G34</f>
        <v>0</v>
      </c>
      <c r="H134" s="711">
        <f>'Live Indices'!H34</f>
        <v>0</v>
      </c>
      <c r="I134" s="711">
        <f>'Live Indices'!I34</f>
        <v>0</v>
      </c>
      <c r="J134" s="711">
        <f>'Live Indices'!J34</f>
        <v>0</v>
      </c>
      <c r="K134" s="711">
        <f>'Live Indices'!K34</f>
        <v>0</v>
      </c>
      <c r="L134" s="711">
        <f>'Live Indices'!L34</f>
        <v>0</v>
      </c>
      <c r="M134" s="711">
        <f>'Live Indices'!M34</f>
        <v>0</v>
      </c>
      <c r="N134" s="710">
        <f>SUM(B134:M134)</f>
        <v>0</v>
      </c>
      <c r="O134" s="709"/>
    </row>
    <row r="135" spans="1:57" ht="26.25" thickBot="1" x14ac:dyDescent="0.25">
      <c r="A135" s="708" t="s">
        <v>25</v>
      </c>
      <c r="B135" s="711">
        <f>'Live Indices'!B35</f>
        <v>0</v>
      </c>
      <c r="C135" s="711">
        <f>'Live Indices'!C35</f>
        <v>0</v>
      </c>
      <c r="D135" s="711">
        <f>'Live Indices'!D35</f>
        <v>0</v>
      </c>
      <c r="E135" s="711">
        <f>'Live Indices'!E35</f>
        <v>0</v>
      </c>
      <c r="F135" s="711">
        <f>'Live Indices'!F35</f>
        <v>0</v>
      </c>
      <c r="G135" s="711">
        <f>'Live Indices'!G35</f>
        <v>0</v>
      </c>
      <c r="H135" s="711">
        <f>'Live Indices'!H35</f>
        <v>0</v>
      </c>
      <c r="I135" s="711">
        <f>'Live Indices'!I35</f>
        <v>0</v>
      </c>
      <c r="J135" s="711">
        <f>'Live Indices'!J35</f>
        <v>0</v>
      </c>
      <c r="K135" s="711">
        <f>'Live Indices'!K35</f>
        <v>0</v>
      </c>
      <c r="L135" s="711">
        <f>'Live Indices'!L35</f>
        <v>0</v>
      </c>
      <c r="M135" s="711">
        <f>'Live Indices'!M35</f>
        <v>0</v>
      </c>
      <c r="N135" s="707">
        <f>SUM(B135:M135)</f>
        <v>0</v>
      </c>
      <c r="O135" s="706"/>
    </row>
    <row r="136" spans="1:57" ht="25.5" x14ac:dyDescent="0.2">
      <c r="A136" s="705" t="s">
        <v>133</v>
      </c>
      <c r="B136" s="668">
        <f>'Live Indices'!B36</f>
        <v>24483.600000000002</v>
      </c>
      <c r="C136" s="668">
        <f>'Live Indices'!C36</f>
        <v>1623609.5999999985</v>
      </c>
      <c r="D136" s="668">
        <f>'Live Indices'!D36</f>
        <v>138495.6</v>
      </c>
      <c r="E136" s="668">
        <f>'Live Indices'!E36</f>
        <v>392847.60000000003</v>
      </c>
      <c r="F136" s="668">
        <f>'Live Indices'!F36</f>
        <v>711115.799999999</v>
      </c>
      <c r="G136" s="668">
        <f>'Live Indices'!G36</f>
        <v>154674</v>
      </c>
      <c r="H136" s="668">
        <f>'Live Indices'!H36</f>
        <v>0</v>
      </c>
      <c r="I136" s="668">
        <f>'Live Indices'!I36</f>
        <v>0</v>
      </c>
      <c r="J136" s="668">
        <f>'Live Indices'!J36</f>
        <v>0</v>
      </c>
      <c r="K136" s="668">
        <f>'Live Indices'!K36</f>
        <v>0</v>
      </c>
      <c r="L136" s="668">
        <f>'Live Indices'!L36</f>
        <v>0</v>
      </c>
      <c r="M136" s="668">
        <f>'Live Indices'!M36</f>
        <v>0</v>
      </c>
    </row>
    <row r="137" spans="1:57" ht="38.25" x14ac:dyDescent="0.2">
      <c r="A137" s="705" t="s">
        <v>305</v>
      </c>
      <c r="B137" s="668">
        <f>B135</f>
        <v>0</v>
      </c>
      <c r="C137" s="668">
        <f>SUM($B$127:C135)</f>
        <v>1650772.5999999985</v>
      </c>
      <c r="D137" s="668">
        <f>SUM($B$127:D135)</f>
        <v>1790933.9999999986</v>
      </c>
      <c r="E137" s="668">
        <f>SUM($B$127:E135)</f>
        <v>2186746.9999999986</v>
      </c>
      <c r="F137" s="668">
        <f>SUM($B$127:F135)</f>
        <v>2902272.3999999976</v>
      </c>
      <c r="G137" s="668">
        <f>SUM($B$127:G135)</f>
        <v>3064418.1999999974</v>
      </c>
      <c r="H137" s="668">
        <f>SUM($B$127:H135)</f>
        <v>3072215.5999999973</v>
      </c>
      <c r="I137" s="668">
        <f>SUM($B$127:I135)</f>
        <v>3080378.3999999976</v>
      </c>
      <c r="J137" s="668">
        <f>SUM($B$127:J135)</f>
        <v>3090318.9999999972</v>
      </c>
      <c r="K137" s="668">
        <f>SUM($B$127:K135)</f>
        <v>3100444.7999999975</v>
      </c>
      <c r="L137" s="668">
        <f>SUM($B$127:L135)</f>
        <v>3110565.7999999975</v>
      </c>
      <c r="M137" s="668">
        <f>SUM($B$127:M135)</f>
        <v>3120355.5999999973</v>
      </c>
    </row>
    <row r="142" spans="1:57" ht="13.5" thickBot="1" x14ac:dyDescent="0.25">
      <c r="C142" s="704"/>
      <c r="E142" s="864" t="s">
        <v>284</v>
      </c>
      <c r="F142" s="864"/>
      <c r="G142" s="864"/>
      <c r="AA142" s="623" t="s">
        <v>11</v>
      </c>
      <c r="AB142" s="623" t="s">
        <v>12</v>
      </c>
      <c r="AC142" s="623" t="s">
        <v>11</v>
      </c>
      <c r="AD142" s="623" t="s">
        <v>12</v>
      </c>
      <c r="AE142" s="623" t="s">
        <v>11</v>
      </c>
      <c r="AF142" s="623" t="s">
        <v>11</v>
      </c>
      <c r="AG142" s="623" t="s">
        <v>12</v>
      </c>
      <c r="AH142" s="623" t="s">
        <v>12</v>
      </c>
    </row>
    <row r="143" spans="1:57" ht="51.75" thickBot="1" x14ac:dyDescent="0.25">
      <c r="A143" s="698" t="s">
        <v>206</v>
      </c>
      <c r="B143" s="698" t="s">
        <v>207</v>
      </c>
      <c r="C143" s="699" t="s">
        <v>13</v>
      </c>
      <c r="D143" s="698" t="s">
        <v>277</v>
      </c>
      <c r="E143" s="698" t="s">
        <v>208</v>
      </c>
      <c r="F143" s="698" t="s">
        <v>209</v>
      </c>
      <c r="G143" s="698" t="s">
        <v>210</v>
      </c>
      <c r="H143" s="698" t="s">
        <v>211</v>
      </c>
      <c r="I143" s="690" t="s">
        <v>283</v>
      </c>
      <c r="J143" s="690" t="s">
        <v>283</v>
      </c>
      <c r="K143" s="690" t="s">
        <v>283</v>
      </c>
      <c r="L143" s="690" t="s">
        <v>283</v>
      </c>
      <c r="N143" s="702" t="s">
        <v>206</v>
      </c>
      <c r="O143" s="701" t="s">
        <v>207</v>
      </c>
      <c r="P143" s="703" t="s">
        <v>13</v>
      </c>
      <c r="Q143" s="701" t="s">
        <v>277</v>
      </c>
      <c r="R143" s="701" t="s">
        <v>208</v>
      </c>
      <c r="S143" s="701" t="s">
        <v>209</v>
      </c>
      <c r="T143" s="701" t="s">
        <v>210</v>
      </c>
      <c r="U143" s="701" t="s">
        <v>211</v>
      </c>
      <c r="V143" s="701" t="s">
        <v>282</v>
      </c>
      <c r="W143" s="700" t="s">
        <v>281</v>
      </c>
      <c r="X143" s="702" t="s">
        <v>280</v>
      </c>
      <c r="Y143" s="701" t="s">
        <v>279</v>
      </c>
      <c r="Z143" s="700" t="s">
        <v>278</v>
      </c>
      <c r="AA143" s="698" t="s">
        <v>307</v>
      </c>
      <c r="AB143" s="698" t="s">
        <v>307</v>
      </c>
      <c r="AC143" s="698" t="s">
        <v>309</v>
      </c>
      <c r="AD143" s="698" t="s">
        <v>309</v>
      </c>
      <c r="AE143" s="698" t="s">
        <v>311</v>
      </c>
      <c r="AF143" s="698" t="s">
        <v>310</v>
      </c>
      <c r="AG143" s="698" t="s">
        <v>311</v>
      </c>
      <c r="AH143" s="698" t="s">
        <v>310</v>
      </c>
      <c r="AI143" s="698"/>
      <c r="AJ143" s="698" t="s">
        <v>206</v>
      </c>
      <c r="AK143" s="698" t="s">
        <v>207</v>
      </c>
      <c r="AL143" s="699" t="s">
        <v>13</v>
      </c>
      <c r="AM143" s="698" t="s">
        <v>277</v>
      </c>
      <c r="AN143" s="698" t="s">
        <v>276</v>
      </c>
      <c r="AO143" s="698" t="s">
        <v>217</v>
      </c>
      <c r="AQ143" s="698" t="s">
        <v>206</v>
      </c>
      <c r="AR143" s="698" t="s">
        <v>207</v>
      </c>
      <c r="AS143" s="699" t="s">
        <v>13</v>
      </c>
      <c r="AT143" s="699" t="s">
        <v>13</v>
      </c>
      <c r="AU143" s="698" t="s">
        <v>277</v>
      </c>
      <c r="AV143" s="698" t="s">
        <v>276</v>
      </c>
      <c r="AW143" s="698" t="s">
        <v>217</v>
      </c>
      <c r="AY143" s="869" t="s">
        <v>270</v>
      </c>
      <c r="AZ143" s="869"/>
      <c r="BA143" s="869"/>
      <c r="BB143" s="870"/>
      <c r="BC143" s="870"/>
      <c r="BD143" s="870"/>
      <c r="BE143" s="870"/>
    </row>
    <row r="144" spans="1:57" ht="13.5" hidden="1" thickBot="1" x14ac:dyDescent="0.25">
      <c r="A144" s="623" t="s">
        <v>212</v>
      </c>
      <c r="B144" s="623" t="s">
        <v>82</v>
      </c>
      <c r="C144" s="863">
        <v>2016</v>
      </c>
      <c r="D144" s="623">
        <v>1</v>
      </c>
      <c r="E144" s="674">
        <f>SUM(B4:D4)</f>
        <v>0.73990500000000003</v>
      </c>
      <c r="F144" s="623">
        <v>25.812000000000005</v>
      </c>
      <c r="G144" s="627">
        <v>0.17100000000000001</v>
      </c>
      <c r="H144" s="623">
        <v>17.559999999999999</v>
      </c>
      <c r="I144" s="690" t="s">
        <v>275</v>
      </c>
      <c r="J144" s="690" t="s">
        <v>274</v>
      </c>
      <c r="K144" s="690" t="s">
        <v>273</v>
      </c>
      <c r="L144" s="690" t="s">
        <v>272</v>
      </c>
      <c r="N144" s="625" t="s">
        <v>212</v>
      </c>
      <c r="O144" s="623" t="s">
        <v>213</v>
      </c>
      <c r="P144" s="863">
        <v>2017</v>
      </c>
      <c r="Q144" s="623">
        <v>1</v>
      </c>
      <c r="R144" s="674">
        <v>0.10299999999999999</v>
      </c>
      <c r="S144" s="674">
        <v>9.0180000000000007</v>
      </c>
      <c r="T144" s="674">
        <v>3.7275616223116967E-2</v>
      </c>
      <c r="U144" s="674">
        <v>4.6605813610920155</v>
      </c>
      <c r="W144" s="686"/>
      <c r="X144" s="625"/>
      <c r="Z144" s="686"/>
      <c r="AJ144" s="623" t="s">
        <v>263</v>
      </c>
      <c r="AK144" s="623" t="s">
        <v>82</v>
      </c>
      <c r="AL144" s="863">
        <v>2017</v>
      </c>
      <c r="AM144" s="623">
        <v>1</v>
      </c>
      <c r="AN144" s="674">
        <v>2.48</v>
      </c>
      <c r="AO144" s="623">
        <v>3.75</v>
      </c>
      <c r="AQ144" s="623" t="s">
        <v>263</v>
      </c>
      <c r="AR144" s="623" t="s">
        <v>213</v>
      </c>
      <c r="AS144" s="863">
        <v>2017</v>
      </c>
      <c r="AT144" s="863" t="s">
        <v>39</v>
      </c>
      <c r="AU144" s="623" t="e">
        <f>#REF!</f>
        <v>#REF!</v>
      </c>
      <c r="AV144" s="626" t="e">
        <f>#REF!</f>
        <v>#REF!</v>
      </c>
      <c r="AW144" s="626">
        <v>1</v>
      </c>
      <c r="AY144" s="623" t="s">
        <v>269</v>
      </c>
      <c r="AZ144" s="623" t="s">
        <v>243</v>
      </c>
      <c r="BA144" s="623" t="s">
        <v>268</v>
      </c>
      <c r="BB144" s="623" t="s">
        <v>267</v>
      </c>
      <c r="BC144" s="623" t="s">
        <v>12</v>
      </c>
      <c r="BD144" s="623" t="s">
        <v>11</v>
      </c>
      <c r="BE144" s="623" t="s">
        <v>26</v>
      </c>
    </row>
    <row r="145" spans="1:57" ht="13.5" hidden="1" thickBot="1" x14ac:dyDescent="0.25">
      <c r="A145" s="623" t="s">
        <v>212</v>
      </c>
      <c r="B145" s="623" t="s">
        <v>82</v>
      </c>
      <c r="C145" s="863"/>
      <c r="D145" s="623">
        <v>2</v>
      </c>
      <c r="E145" s="674">
        <f>SUM(E4:G4)</f>
        <v>0.156668</v>
      </c>
      <c r="F145" s="623">
        <v>27.702000000000002</v>
      </c>
      <c r="G145" s="627">
        <v>0.42599999999999999</v>
      </c>
      <c r="H145" s="623">
        <v>39.53</v>
      </c>
      <c r="I145" s="871">
        <f>SUM(E145:E148)</f>
        <v>1.0077309999999999</v>
      </c>
      <c r="N145" s="625" t="s">
        <v>212</v>
      </c>
      <c r="O145" s="623" t="s">
        <v>213</v>
      </c>
      <c r="P145" s="863"/>
      <c r="Q145" s="623">
        <v>2</v>
      </c>
      <c r="R145" s="674">
        <v>4.1500000000000002E-2</v>
      </c>
      <c r="S145" s="674">
        <v>10.052</v>
      </c>
      <c r="T145" s="674">
        <v>3.7338733538670482E-2</v>
      </c>
      <c r="U145" s="674">
        <v>3.9917188999102664</v>
      </c>
      <c r="W145" s="686"/>
      <c r="X145" s="625"/>
      <c r="Z145" s="686"/>
      <c r="AJ145" s="623" t="s">
        <v>263</v>
      </c>
      <c r="AK145" s="623" t="s">
        <v>82</v>
      </c>
      <c r="AL145" s="863"/>
      <c r="AM145" s="623">
        <v>2</v>
      </c>
      <c r="AN145" s="674">
        <f>AO145</f>
        <v>3.75</v>
      </c>
      <c r="AO145" s="623">
        <v>3.75</v>
      </c>
      <c r="AQ145" s="623" t="s">
        <v>263</v>
      </c>
      <c r="AR145" s="623" t="s">
        <v>213</v>
      </c>
      <c r="AS145" s="863"/>
      <c r="AT145" s="863"/>
      <c r="AU145" s="623" t="e">
        <f>#REF!</f>
        <v>#REF!</v>
      </c>
      <c r="AV145" s="626" t="e">
        <f>#REF!</f>
        <v>#REF!</v>
      </c>
      <c r="AW145" s="626">
        <v>1</v>
      </c>
      <c r="AY145" s="623" t="s">
        <v>266</v>
      </c>
      <c r="AZ145" s="864" t="e">
        <f>#REF!</f>
        <v>#REF!</v>
      </c>
      <c r="BA145" s="864">
        <v>2019</v>
      </c>
      <c r="BB145" s="684" t="e">
        <f>#REF!</f>
        <v>#REF!</v>
      </c>
      <c r="BC145" s="697" t="e">
        <f>#REF!</f>
        <v>#REF!</v>
      </c>
      <c r="BD145" s="697" t="e">
        <f>#REF!</f>
        <v>#REF!</v>
      </c>
      <c r="BE145" s="623" t="e">
        <f>BD145/BC145</f>
        <v>#REF!</v>
      </c>
    </row>
    <row r="146" spans="1:57" ht="13.5" hidden="1" thickBot="1" x14ac:dyDescent="0.25">
      <c r="A146" s="623" t="s">
        <v>212</v>
      </c>
      <c r="B146" s="623" t="s">
        <v>82</v>
      </c>
      <c r="C146" s="863"/>
      <c r="D146" s="623">
        <v>3</v>
      </c>
      <c r="E146" s="674">
        <f>SUM(H4:J4)</f>
        <v>0.26517899999999994</v>
      </c>
      <c r="F146" s="623">
        <v>43.043999999999997</v>
      </c>
      <c r="G146" s="627">
        <v>0.42099999999999999</v>
      </c>
      <c r="H146" s="623">
        <v>45.13</v>
      </c>
      <c r="I146" s="881"/>
      <c r="J146" s="871">
        <f>SUM(E146:E149)</f>
        <v>1.1995755332666105</v>
      </c>
      <c r="N146" s="625" t="s">
        <v>212</v>
      </c>
      <c r="O146" s="623" t="s">
        <v>213</v>
      </c>
      <c r="P146" s="863"/>
      <c r="Q146" s="623">
        <v>3</v>
      </c>
      <c r="R146" s="674">
        <v>0.13800000000000001</v>
      </c>
      <c r="S146" s="674">
        <v>15.605</v>
      </c>
      <c r="T146" s="674">
        <v>0.13215881580518088</v>
      </c>
      <c r="U146" s="674">
        <v>9.9896503508145695</v>
      </c>
      <c r="W146" s="686"/>
      <c r="X146" s="625"/>
      <c r="Z146" s="686"/>
      <c r="AJ146" s="623" t="s">
        <v>263</v>
      </c>
      <c r="AK146" s="623" t="s">
        <v>82</v>
      </c>
      <c r="AL146" s="863"/>
      <c r="AM146" s="623">
        <v>3</v>
      </c>
      <c r="AN146" s="674">
        <v>3.75</v>
      </c>
      <c r="AO146" s="623">
        <v>3.75</v>
      </c>
      <c r="AQ146" s="623" t="s">
        <v>263</v>
      </c>
      <c r="AR146" s="623" t="s">
        <v>213</v>
      </c>
      <c r="AS146" s="863"/>
      <c r="AT146" s="863"/>
      <c r="AU146" s="623" t="e">
        <f>#REF!</f>
        <v>#REF!</v>
      </c>
      <c r="AV146" s="626" t="e">
        <f>#REF!</f>
        <v>#REF!</v>
      </c>
      <c r="AW146" s="626">
        <v>1</v>
      </c>
      <c r="AY146" s="623" t="s">
        <v>234</v>
      </c>
      <c r="AZ146" s="864"/>
      <c r="BA146" s="864"/>
      <c r="BB146" s="684" t="e">
        <f>#REF!</f>
        <v>#REF!</v>
      </c>
      <c r="BC146" s="697" t="e">
        <f>#REF!</f>
        <v>#REF!</v>
      </c>
      <c r="BD146" s="697" t="e">
        <f>#REF!</f>
        <v>#REF!</v>
      </c>
      <c r="BE146" s="623" t="e">
        <f>BD146/BC146</f>
        <v>#REF!</v>
      </c>
    </row>
    <row r="147" spans="1:57" ht="13.5" hidden="1" thickBot="1" x14ac:dyDescent="0.25">
      <c r="A147" s="623" t="s">
        <v>212</v>
      </c>
      <c r="B147" s="623" t="s">
        <v>82</v>
      </c>
      <c r="C147" s="863"/>
      <c r="D147" s="623">
        <v>4</v>
      </c>
      <c r="E147" s="674">
        <f>SUM(K4:M4)</f>
        <v>0.30338400000000004</v>
      </c>
      <c r="F147" s="623">
        <v>21.581</v>
      </c>
      <c r="G147" s="627">
        <v>0.308</v>
      </c>
      <c r="H147" s="623">
        <v>28.8</v>
      </c>
      <c r="I147" s="881"/>
      <c r="J147" s="872"/>
      <c r="K147" s="871">
        <f>SUM(E147:E150)</f>
        <v>1.0914965332666107</v>
      </c>
      <c r="N147" s="625" t="s">
        <v>212</v>
      </c>
      <c r="O147" s="623" t="s">
        <v>213</v>
      </c>
      <c r="P147" s="863"/>
      <c r="Q147" s="623">
        <v>4</v>
      </c>
      <c r="R147" s="674">
        <v>0.1285</v>
      </c>
      <c r="S147" s="674">
        <v>24.814900000000002</v>
      </c>
      <c r="T147" s="674">
        <v>0.1021361846702489</v>
      </c>
      <c r="U147" s="674">
        <v>12.190139268176962</v>
      </c>
      <c r="W147" s="686"/>
      <c r="X147" s="625"/>
      <c r="Z147" s="686"/>
      <c r="AJ147" s="623" t="s">
        <v>263</v>
      </c>
      <c r="AK147" s="623" t="s">
        <v>82</v>
      </c>
      <c r="AL147" s="863"/>
      <c r="AM147" s="623">
        <v>4</v>
      </c>
      <c r="AN147" s="674">
        <v>2.9</v>
      </c>
      <c r="AO147" s="623">
        <v>3.75</v>
      </c>
      <c r="AQ147" s="623" t="s">
        <v>263</v>
      </c>
      <c r="AR147" s="623" t="s">
        <v>213</v>
      </c>
      <c r="AS147" s="863"/>
      <c r="AT147" s="863"/>
      <c r="AU147" s="623" t="s">
        <v>271</v>
      </c>
      <c r="AV147" s="626">
        <v>1</v>
      </c>
      <c r="AW147" s="626">
        <v>1</v>
      </c>
      <c r="AY147" s="623" t="s">
        <v>232</v>
      </c>
      <c r="AZ147" s="864"/>
      <c r="BA147" s="864"/>
      <c r="BB147" s="684" t="e">
        <f>#REF!</f>
        <v>#REF!</v>
      </c>
      <c r="BC147" s="697" t="e">
        <f>#REF!</f>
        <v>#REF!</v>
      </c>
      <c r="BD147" s="697" t="e">
        <f>#REF!</f>
        <v>#REF!</v>
      </c>
      <c r="BE147" s="623" t="e">
        <f>BD147/BC147</f>
        <v>#REF!</v>
      </c>
    </row>
    <row r="148" spans="1:57" ht="13.5" hidden="1" thickBot="1" x14ac:dyDescent="0.25">
      <c r="A148" s="623" t="s">
        <v>212</v>
      </c>
      <c r="B148" s="623" t="s">
        <v>82</v>
      </c>
      <c r="C148" s="863">
        <v>2017</v>
      </c>
      <c r="D148" s="623">
        <v>1</v>
      </c>
      <c r="E148" s="674">
        <v>0.28249999999999997</v>
      </c>
      <c r="F148" s="674">
        <v>34.674999999999997</v>
      </c>
      <c r="G148" s="627">
        <v>0.20677316556696834</v>
      </c>
      <c r="H148" s="674">
        <v>18.641950611816853</v>
      </c>
      <c r="I148" s="882"/>
      <c r="J148" s="872"/>
      <c r="K148" s="872"/>
      <c r="L148" s="871">
        <f>SUM(E148:E151)</f>
        <v>0.90824337438810587</v>
      </c>
      <c r="N148" s="625" t="s">
        <v>212</v>
      </c>
      <c r="O148" s="623" t="s">
        <v>213</v>
      </c>
      <c r="P148" s="864"/>
      <c r="Q148" s="623">
        <v>5</v>
      </c>
      <c r="R148" s="674">
        <v>9.7000000000000003E-2</v>
      </c>
      <c r="S148" s="674">
        <v>14.57438</v>
      </c>
      <c r="T148" s="674">
        <v>0.12032552301255231</v>
      </c>
      <c r="U148" s="674">
        <v>9.4552473559625732</v>
      </c>
      <c r="W148" s="686"/>
      <c r="X148" s="625"/>
      <c r="Z148" s="686"/>
      <c r="AJ148" s="623" t="s">
        <v>263</v>
      </c>
      <c r="AK148" s="623" t="s">
        <v>82</v>
      </c>
      <c r="AL148" s="863">
        <v>2018</v>
      </c>
      <c r="AM148" s="623">
        <v>1</v>
      </c>
      <c r="AN148" s="674"/>
      <c r="AO148" s="623">
        <v>3.75</v>
      </c>
      <c r="AQ148" s="623" t="s">
        <v>263</v>
      </c>
      <c r="AR148" s="623" t="s">
        <v>213</v>
      </c>
      <c r="AS148" s="863">
        <v>2017</v>
      </c>
      <c r="AT148" s="863" t="s">
        <v>18</v>
      </c>
      <c r="AU148" s="623" t="e">
        <f t="shared" ref="AU148:AU179" si="12">AU144</f>
        <v>#REF!</v>
      </c>
      <c r="AV148" s="626" t="e">
        <f>#REF!</f>
        <v>#REF!</v>
      </c>
      <c r="AW148" s="626">
        <v>1</v>
      </c>
      <c r="AY148" s="623" t="s">
        <v>264</v>
      </c>
      <c r="AZ148" s="864"/>
      <c r="BA148" s="864"/>
      <c r="BB148" s="684" t="e">
        <f>#REF!</f>
        <v>#REF!</v>
      </c>
      <c r="BC148" s="697" t="e">
        <f>#REF!</f>
        <v>#REF!</v>
      </c>
      <c r="BD148" s="697" t="e">
        <f>#REF!</f>
        <v>#REF!</v>
      </c>
      <c r="BE148" s="623" t="e">
        <f>BD148/BC148</f>
        <v>#REF!</v>
      </c>
    </row>
    <row r="149" spans="1:57" ht="13.5" hidden="1" thickBot="1" x14ac:dyDescent="0.25">
      <c r="A149" s="623" t="s">
        <v>212</v>
      </c>
      <c r="B149" s="623" t="s">
        <v>82</v>
      </c>
      <c r="C149" s="863"/>
      <c r="D149" s="623">
        <v>2</v>
      </c>
      <c r="E149" s="674">
        <v>0.34851253326661058</v>
      </c>
      <c r="F149" s="674">
        <v>52.880261052248478</v>
      </c>
      <c r="G149" s="627">
        <v>0.41507793424231132</v>
      </c>
      <c r="H149" s="674">
        <v>38.883253838291751</v>
      </c>
      <c r="I149" s="880">
        <f>SUM(E149:E152)</f>
        <v>0.77889607869530642</v>
      </c>
      <c r="J149" s="873"/>
      <c r="K149" s="872"/>
      <c r="L149" s="872"/>
      <c r="N149" s="625" t="s">
        <v>212</v>
      </c>
      <c r="O149" s="623" t="s">
        <v>213</v>
      </c>
      <c r="P149" s="864"/>
      <c r="Q149" s="623">
        <v>6</v>
      </c>
      <c r="R149" s="674">
        <v>0.12301253326661056</v>
      </c>
      <c r="S149" s="674">
        <v>13.490981052248481</v>
      </c>
      <c r="T149" s="674">
        <v>0.19261622655951013</v>
      </c>
      <c r="U149" s="674">
        <v>17.237867214152214</v>
      </c>
      <c r="W149" s="686"/>
      <c r="X149" s="625"/>
      <c r="Z149" s="686"/>
      <c r="AJ149" s="623" t="s">
        <v>263</v>
      </c>
      <c r="AK149" s="623" t="s">
        <v>82</v>
      </c>
      <c r="AL149" s="863"/>
      <c r="AM149" s="623">
        <v>2</v>
      </c>
      <c r="AN149" s="674"/>
      <c r="AO149" s="623">
        <v>3.75</v>
      </c>
      <c r="AQ149" s="623" t="s">
        <v>263</v>
      </c>
      <c r="AR149" s="623" t="s">
        <v>213</v>
      </c>
      <c r="AS149" s="863"/>
      <c r="AT149" s="863"/>
      <c r="AU149" s="623" t="e">
        <f t="shared" si="12"/>
        <v>#REF!</v>
      </c>
      <c r="AV149" s="626" t="e">
        <f>#REF!</f>
        <v>#REF!</v>
      </c>
      <c r="AW149" s="626">
        <v>1</v>
      </c>
      <c r="BB149" s="684"/>
    </row>
    <row r="150" spans="1:57" ht="13.5" hidden="1" thickBot="1" x14ac:dyDescent="0.25">
      <c r="A150" s="623" t="s">
        <v>212</v>
      </c>
      <c r="B150" s="623" t="s">
        <v>82</v>
      </c>
      <c r="C150" s="863"/>
      <c r="D150" s="623">
        <v>3</v>
      </c>
      <c r="E150" s="674">
        <v>0.15709999999999999</v>
      </c>
      <c r="F150" s="674">
        <v>18.170500000000001</v>
      </c>
      <c r="G150" s="627">
        <v>0.45407672311529557</v>
      </c>
      <c r="H150" s="674">
        <v>47.076201204234167</v>
      </c>
      <c r="I150" s="881"/>
      <c r="J150" s="871">
        <f>SUM(E150:E153)</f>
        <v>0.65201766021517671</v>
      </c>
      <c r="K150" s="873"/>
      <c r="L150" s="872"/>
      <c r="N150" s="625" t="s">
        <v>212</v>
      </c>
      <c r="O150" s="623" t="s">
        <v>213</v>
      </c>
      <c r="P150" s="864"/>
      <c r="Q150" s="623">
        <v>7</v>
      </c>
      <c r="R150" s="674">
        <v>6.3200000000000006E-2</v>
      </c>
      <c r="S150" s="674">
        <v>8.9375</v>
      </c>
      <c r="T150" s="674">
        <v>0.16183908327519023</v>
      </c>
      <c r="U150" s="674">
        <v>21.256278948116599</v>
      </c>
      <c r="W150" s="686"/>
      <c r="X150" s="625"/>
      <c r="Z150" s="686"/>
      <c r="AJ150" s="623" t="s">
        <v>263</v>
      </c>
      <c r="AK150" s="623" t="s">
        <v>82</v>
      </c>
      <c r="AL150" s="863"/>
      <c r="AM150" s="623">
        <v>3</v>
      </c>
      <c r="AN150" s="674"/>
      <c r="AO150" s="623">
        <v>3.75</v>
      </c>
      <c r="AQ150" s="623" t="s">
        <v>263</v>
      </c>
      <c r="AR150" s="623" t="s">
        <v>213</v>
      </c>
      <c r="AS150" s="863"/>
      <c r="AT150" s="863"/>
      <c r="AU150" s="623" t="e">
        <f t="shared" si="12"/>
        <v>#REF!</v>
      </c>
      <c r="AV150" s="626" t="e">
        <f>#REF!</f>
        <v>#REF!</v>
      </c>
      <c r="AW150" s="626">
        <v>1</v>
      </c>
      <c r="BB150" s="624"/>
    </row>
    <row r="151" spans="1:57" ht="13.5" hidden="1" thickBot="1" x14ac:dyDescent="0.25">
      <c r="A151" s="623" t="s">
        <v>212</v>
      </c>
      <c r="B151" s="623" t="s">
        <v>82</v>
      </c>
      <c r="C151" s="863"/>
      <c r="D151" s="623">
        <v>4</v>
      </c>
      <c r="E151" s="674">
        <v>0.1201308411214953</v>
      </c>
      <c r="F151" s="674">
        <v>12.028029489157063</v>
      </c>
      <c r="G151" s="627">
        <v>0.27779019994786447</v>
      </c>
      <c r="H151" s="674">
        <v>26.128407258069174</v>
      </c>
      <c r="I151" s="881"/>
      <c r="J151" s="872"/>
      <c r="K151" s="871">
        <f>SUM(E151:E154)</f>
        <v>0.66630372953991091</v>
      </c>
      <c r="L151" s="873"/>
      <c r="N151" s="625" t="s">
        <v>212</v>
      </c>
      <c r="O151" s="623" t="s">
        <v>213</v>
      </c>
      <c r="P151" s="864"/>
      <c r="Q151" s="623">
        <v>8</v>
      </c>
      <c r="R151" s="674">
        <v>6.2899999999999998E-2</v>
      </c>
      <c r="S151" s="674">
        <v>5.633</v>
      </c>
      <c r="T151" s="674">
        <v>0.2038189114548965</v>
      </c>
      <c r="U151" s="674">
        <v>15.442976497105132</v>
      </c>
      <c r="W151" s="686"/>
      <c r="X151" s="625"/>
      <c r="Z151" s="686"/>
      <c r="AJ151" s="623" t="s">
        <v>263</v>
      </c>
      <c r="AK151" s="623" t="s">
        <v>82</v>
      </c>
      <c r="AL151" s="863"/>
      <c r="AM151" s="623">
        <v>4</v>
      </c>
      <c r="AN151" s="674"/>
      <c r="AO151" s="623">
        <v>3.75</v>
      </c>
      <c r="AQ151" s="623" t="s">
        <v>263</v>
      </c>
      <c r="AR151" s="623" t="s">
        <v>213</v>
      </c>
      <c r="AS151" s="863"/>
      <c r="AT151" s="863"/>
      <c r="AU151" s="623" t="str">
        <f t="shared" si="12"/>
        <v>Final Score</v>
      </c>
      <c r="AV151" s="626">
        <v>1</v>
      </c>
      <c r="AW151" s="626">
        <v>1</v>
      </c>
      <c r="AY151" s="869" t="s">
        <v>270</v>
      </c>
      <c r="AZ151" s="869"/>
      <c r="BA151" s="869"/>
      <c r="BB151" s="870"/>
      <c r="BC151" s="870"/>
      <c r="BD151" s="870"/>
      <c r="BE151" s="870"/>
    </row>
    <row r="152" spans="1:57" ht="13.5" hidden="1" thickBot="1" x14ac:dyDescent="0.25">
      <c r="A152" s="623" t="s">
        <v>212</v>
      </c>
      <c r="B152" s="623" t="s">
        <v>82</v>
      </c>
      <c r="C152" s="863">
        <v>2018</v>
      </c>
      <c r="D152" s="623">
        <v>1</v>
      </c>
      <c r="E152" s="674">
        <v>0.15315270430720054</v>
      </c>
      <c r="F152" s="674">
        <v>9.897613904678547</v>
      </c>
      <c r="G152" s="674">
        <v>0.24326599067785165</v>
      </c>
      <c r="H152" s="674">
        <v>24.044889194212722</v>
      </c>
      <c r="I152" s="881"/>
      <c r="J152" s="872"/>
      <c r="K152" s="872"/>
      <c r="L152" s="871">
        <f>SUM(E152:E155)</f>
        <v>0.73713834035593095</v>
      </c>
      <c r="N152" s="625" t="s">
        <v>212</v>
      </c>
      <c r="O152" s="623" t="s">
        <v>213</v>
      </c>
      <c r="P152" s="864"/>
      <c r="Q152" s="623">
        <v>9</v>
      </c>
      <c r="R152" s="674">
        <v>3.1E-2</v>
      </c>
      <c r="S152" s="674">
        <v>3.6</v>
      </c>
      <c r="T152" s="674">
        <v>8.8418728385208839E-2</v>
      </c>
      <c r="U152" s="674">
        <v>10.376945759012438</v>
      </c>
      <c r="W152" s="686"/>
      <c r="X152" s="625"/>
      <c r="Z152" s="686"/>
      <c r="AJ152" s="623" t="s">
        <v>263</v>
      </c>
      <c r="AK152" s="623" t="s">
        <v>82</v>
      </c>
      <c r="AL152" s="863">
        <v>2019</v>
      </c>
      <c r="AM152" s="623">
        <v>1</v>
      </c>
      <c r="AN152" s="674"/>
      <c r="AO152" s="623">
        <v>3.75</v>
      </c>
      <c r="AQ152" s="623" t="s">
        <v>263</v>
      </c>
      <c r="AR152" s="623" t="s">
        <v>213</v>
      </c>
      <c r="AS152" s="863">
        <v>2017</v>
      </c>
      <c r="AT152" s="863" t="s">
        <v>40</v>
      </c>
      <c r="AU152" s="623" t="e">
        <f t="shared" si="12"/>
        <v>#REF!</v>
      </c>
      <c r="AV152" s="626" t="e">
        <f>#REF!</f>
        <v>#REF!</v>
      </c>
      <c r="AW152" s="626">
        <v>1</v>
      </c>
      <c r="AY152" s="623" t="s">
        <v>269</v>
      </c>
      <c r="AZ152" s="623" t="s">
        <v>243</v>
      </c>
      <c r="BA152" s="623" t="s">
        <v>268</v>
      </c>
      <c r="BB152" s="623" t="s">
        <v>267</v>
      </c>
      <c r="BC152" s="623" t="s">
        <v>12</v>
      </c>
      <c r="BD152" s="623" t="s">
        <v>11</v>
      </c>
      <c r="BE152" s="623" t="s">
        <v>26</v>
      </c>
    </row>
    <row r="153" spans="1:57" ht="13.5" hidden="1" thickBot="1" x14ac:dyDescent="0.25">
      <c r="A153" s="623" t="s">
        <v>212</v>
      </c>
      <c r="B153" s="623" t="s">
        <v>82</v>
      </c>
      <c r="C153" s="863"/>
      <c r="D153" s="623">
        <v>2</v>
      </c>
      <c r="E153" s="674">
        <v>0.2216341147864809</v>
      </c>
      <c r="F153" s="674">
        <v>54.281922585861523</v>
      </c>
      <c r="G153" s="674">
        <v>0.3408099615204474</v>
      </c>
      <c r="H153" s="674">
        <v>38.619945731387283</v>
      </c>
      <c r="I153" s="871">
        <f>SUM(E153:E156)</f>
        <v>0.77360492027621985</v>
      </c>
      <c r="J153" s="873"/>
      <c r="K153" s="872"/>
      <c r="L153" s="872"/>
      <c r="N153" s="625" t="s">
        <v>212</v>
      </c>
      <c r="O153" s="623" t="s">
        <v>213</v>
      </c>
      <c r="P153" s="864"/>
      <c r="Q153" s="623">
        <v>10</v>
      </c>
      <c r="R153" s="674">
        <v>2.1999999999999999E-2</v>
      </c>
      <c r="S153" s="674">
        <v>2.3530000000000002</v>
      </c>
      <c r="T153" s="674">
        <v>0.13479513920712641</v>
      </c>
      <c r="U153" s="674">
        <v>10.27704203167082</v>
      </c>
      <c r="W153" s="686"/>
      <c r="X153" s="625"/>
      <c r="Z153" s="686"/>
      <c r="AJ153" s="623" t="s">
        <v>263</v>
      </c>
      <c r="AK153" s="623" t="s">
        <v>82</v>
      </c>
      <c r="AL153" s="863"/>
      <c r="AM153" s="623">
        <v>2</v>
      </c>
      <c r="AN153" s="674"/>
      <c r="AO153" s="623">
        <v>3.75</v>
      </c>
      <c r="AQ153" s="623" t="s">
        <v>263</v>
      </c>
      <c r="AR153" s="623" t="s">
        <v>213</v>
      </c>
      <c r="AS153" s="863"/>
      <c r="AT153" s="863"/>
      <c r="AU153" s="623" t="e">
        <f t="shared" si="12"/>
        <v>#REF!</v>
      </c>
      <c r="AV153" s="626" t="e">
        <f>#REF!</f>
        <v>#REF!</v>
      </c>
      <c r="AW153" s="626">
        <v>1</v>
      </c>
      <c r="AY153" s="623" t="s">
        <v>266</v>
      </c>
      <c r="AZ153" s="864" t="s">
        <v>265</v>
      </c>
      <c r="BA153" s="864">
        <v>2020</v>
      </c>
      <c r="BB153" s="684">
        <f>SUM(B93:M93)</f>
        <v>137</v>
      </c>
      <c r="BC153" s="697">
        <f>SUM(B28:M28)</f>
        <v>0.22438672673171453</v>
      </c>
      <c r="BD153" s="697">
        <f>SUM(B61:M61)</f>
        <v>32.902386066549148</v>
      </c>
      <c r="BE153" s="623">
        <f>BD153/BC153</f>
        <v>146.63249714359671</v>
      </c>
    </row>
    <row r="154" spans="1:57" ht="13.5" hidden="1" thickBot="1" x14ac:dyDescent="0.25">
      <c r="A154" s="623" t="s">
        <v>212</v>
      </c>
      <c r="B154" s="623" t="s">
        <v>82</v>
      </c>
      <c r="C154" s="863"/>
      <c r="D154" s="623">
        <v>3</v>
      </c>
      <c r="E154" s="674">
        <v>0.17138606932473421</v>
      </c>
      <c r="F154" s="674">
        <v>26.981106302467296</v>
      </c>
      <c r="G154" s="674">
        <v>0.38160523798601553</v>
      </c>
      <c r="H154" s="674">
        <v>41.106921405349027</v>
      </c>
      <c r="I154" s="872"/>
      <c r="J154" s="871">
        <f>SUM(E154:E157)</f>
        <v>0.77639391254226919</v>
      </c>
      <c r="K154" s="873"/>
      <c r="L154" s="872"/>
      <c r="N154" s="625" t="s">
        <v>212</v>
      </c>
      <c r="O154" s="623" t="s">
        <v>213</v>
      </c>
      <c r="P154" s="864"/>
      <c r="Q154" s="623">
        <v>11</v>
      </c>
      <c r="R154" s="674">
        <v>6.7507485709100784E-2</v>
      </c>
      <c r="S154" s="674">
        <v>4.9509118954722799</v>
      </c>
      <c r="T154" s="674">
        <v>5.0172977507637273E-2</v>
      </c>
      <c r="U154" s="674">
        <v>5.3403447471355943</v>
      </c>
      <c r="W154" s="686"/>
      <c r="X154" s="625"/>
      <c r="Z154" s="686"/>
      <c r="AJ154" s="623" t="s">
        <v>263</v>
      </c>
      <c r="AK154" s="623" t="s">
        <v>82</v>
      </c>
      <c r="AL154" s="863"/>
      <c r="AM154" s="623">
        <v>3</v>
      </c>
      <c r="AN154" s="674"/>
      <c r="AO154" s="623">
        <v>3.75</v>
      </c>
      <c r="AQ154" s="623" t="s">
        <v>263</v>
      </c>
      <c r="AR154" s="623" t="s">
        <v>213</v>
      </c>
      <c r="AS154" s="863"/>
      <c r="AT154" s="863"/>
      <c r="AU154" s="623" t="e">
        <f t="shared" si="12"/>
        <v>#REF!</v>
      </c>
      <c r="AV154" s="626" t="e">
        <f>#REF!</f>
        <v>#REF!</v>
      </c>
      <c r="AW154" s="626">
        <v>1</v>
      </c>
      <c r="AY154" s="623" t="s">
        <v>234</v>
      </c>
      <c r="AZ154" s="864"/>
      <c r="BA154" s="864"/>
      <c r="BB154" s="684">
        <f>SUM(B85:M85)</f>
        <v>178</v>
      </c>
      <c r="BC154" s="697">
        <f>SUM(B20:M20)</f>
        <v>0.24045026703745959</v>
      </c>
      <c r="BD154" s="697">
        <f>SUM(B53:M53)</f>
        <v>34.170947535387185</v>
      </c>
      <c r="BE154" s="623">
        <f>BD154/BC154</f>
        <v>142.11232932448237</v>
      </c>
    </row>
    <row r="155" spans="1:57" ht="13.5" hidden="1" thickBot="1" x14ac:dyDescent="0.25">
      <c r="A155" s="623" t="s">
        <v>212</v>
      </c>
      <c r="B155" s="623" t="s">
        <v>82</v>
      </c>
      <c r="C155" s="863"/>
      <c r="D155" s="623">
        <v>4</v>
      </c>
      <c r="E155" s="674">
        <v>0.19096545193751538</v>
      </c>
      <c r="F155" s="674">
        <v>30.623963446065581</v>
      </c>
      <c r="G155" s="674">
        <v>0.22980514189418733</v>
      </c>
      <c r="H155" s="674">
        <v>22.493419545522379</v>
      </c>
      <c r="I155" s="872"/>
      <c r="J155" s="872"/>
      <c r="K155" s="871">
        <f>SUM(E155:E158)</f>
        <v>0.6896643998633869</v>
      </c>
      <c r="L155" s="873"/>
      <c r="N155" s="625" t="s">
        <v>212</v>
      </c>
      <c r="O155" s="623" t="s">
        <v>213</v>
      </c>
      <c r="P155" s="864"/>
      <c r="Q155" s="623">
        <v>12</v>
      </c>
      <c r="R155" s="674">
        <v>3.0623355412394523E-2</v>
      </c>
      <c r="S155" s="674">
        <v>4.7241175936847837</v>
      </c>
      <c r="T155" s="674">
        <v>9.2822083233100788E-2</v>
      </c>
      <c r="U155" s="674">
        <v>10.511020479262758</v>
      </c>
      <c r="W155" s="686"/>
      <c r="X155" s="625"/>
      <c r="Z155" s="686"/>
      <c r="AJ155" s="623" t="s">
        <v>263</v>
      </c>
      <c r="AK155" s="623" t="s">
        <v>82</v>
      </c>
      <c r="AL155" s="863"/>
      <c r="AM155" s="623">
        <v>4</v>
      </c>
      <c r="AN155" s="674"/>
      <c r="AO155" s="623">
        <v>3.75</v>
      </c>
      <c r="AQ155" s="623" t="s">
        <v>263</v>
      </c>
      <c r="AR155" s="623" t="s">
        <v>213</v>
      </c>
      <c r="AS155" s="863"/>
      <c r="AT155" s="863"/>
      <c r="AU155" s="623" t="str">
        <f t="shared" si="12"/>
        <v>Final Score</v>
      </c>
      <c r="AV155" s="626">
        <v>1</v>
      </c>
      <c r="AW155" s="626">
        <v>1</v>
      </c>
      <c r="AY155" s="623" t="s">
        <v>232</v>
      </c>
      <c r="AZ155" s="864"/>
      <c r="BA155" s="864"/>
      <c r="BB155" s="684">
        <f>SUM(B77:M77)</f>
        <v>189</v>
      </c>
      <c r="BC155" s="697">
        <f>SUM(B12:M12)</f>
        <v>0.26031961336919346</v>
      </c>
      <c r="BD155" s="697">
        <f>SUM(B45:M45)</f>
        <v>28.058848105496704</v>
      </c>
      <c r="BE155" s="623">
        <f>BD155/BC155</f>
        <v>107.78614696889075</v>
      </c>
    </row>
    <row r="156" spans="1:57" ht="13.5" hidden="1" thickBot="1" x14ac:dyDescent="0.25">
      <c r="A156" s="623" t="s">
        <v>212</v>
      </c>
      <c r="B156" s="623" t="s">
        <v>82</v>
      </c>
      <c r="C156" s="863">
        <v>2019</v>
      </c>
      <c r="D156" s="623">
        <v>1</v>
      </c>
      <c r="E156" s="674">
        <v>0.18961928422748942</v>
      </c>
      <c r="F156" s="674">
        <v>20.549094652968954</v>
      </c>
      <c r="G156" s="674">
        <v>0.23189736081260778</v>
      </c>
      <c r="H156" s="674">
        <v>22.652740073205813</v>
      </c>
      <c r="I156" s="873"/>
      <c r="J156" s="872"/>
      <c r="K156" s="872"/>
      <c r="L156" s="871">
        <f>SUM(E156:E159)</f>
        <v>0.60930628262790765</v>
      </c>
      <c r="N156" s="625" t="s">
        <v>212</v>
      </c>
      <c r="O156" s="623" t="s">
        <v>213</v>
      </c>
      <c r="P156" s="863">
        <v>2018</v>
      </c>
      <c r="Q156" s="623">
        <v>1</v>
      </c>
      <c r="R156" s="674">
        <v>4.5461799776566891E-2</v>
      </c>
      <c r="S156" s="674">
        <v>3.3367456282346502</v>
      </c>
      <c r="T156" s="674">
        <v>5.5795834201777042E-2</v>
      </c>
      <c r="U156" s="674">
        <v>6.2181624390789185</v>
      </c>
      <c r="W156" s="686"/>
      <c r="X156" s="625"/>
      <c r="Z156" s="686"/>
      <c r="AQ156" s="623" t="s">
        <v>263</v>
      </c>
      <c r="AR156" s="623" t="s">
        <v>213</v>
      </c>
      <c r="AS156" s="863">
        <v>2017</v>
      </c>
      <c r="AT156" s="863" t="s">
        <v>41</v>
      </c>
      <c r="AU156" s="623" t="e">
        <f t="shared" si="12"/>
        <v>#REF!</v>
      </c>
      <c r="AV156" s="626" t="e">
        <f>#REF!</f>
        <v>#REF!</v>
      </c>
      <c r="AW156" s="626">
        <v>1</v>
      </c>
      <c r="AY156" s="623" t="s">
        <v>264</v>
      </c>
      <c r="AZ156" s="864"/>
      <c r="BA156" s="864"/>
      <c r="BB156" s="684">
        <f>SUM(BB153:BB155)</f>
        <v>504</v>
      </c>
      <c r="BC156" s="697">
        <f>N3</f>
        <v>0.40605834347242281</v>
      </c>
      <c r="BD156" s="697">
        <f>N36</f>
        <v>61.941346557619511</v>
      </c>
      <c r="BE156" s="623">
        <f>BD156/BC156</f>
        <v>152.54297209589592</v>
      </c>
    </row>
    <row r="157" spans="1:57" ht="13.5" hidden="1" thickBot="1" x14ac:dyDescent="0.25">
      <c r="A157" s="623" t="s">
        <v>212</v>
      </c>
      <c r="B157" s="623" t="s">
        <v>82</v>
      </c>
      <c r="C157" s="863"/>
      <c r="D157" s="623">
        <v>2</v>
      </c>
      <c r="E157" s="674">
        <v>0.22442310705253027</v>
      </c>
      <c r="F157" s="674">
        <v>30.903355043756576</v>
      </c>
      <c r="G157" s="674">
        <v>0.33513678447774353</v>
      </c>
      <c r="H157" s="674">
        <v>44.542330248559594</v>
      </c>
      <c r="I157" s="871">
        <f>SUM(E157:E160)</f>
        <v>0.67037058340645239</v>
      </c>
      <c r="J157" s="873"/>
      <c r="K157" s="872"/>
      <c r="L157" s="872"/>
      <c r="N157" s="625" t="s">
        <v>212</v>
      </c>
      <c r="O157" s="623" t="s">
        <v>213</v>
      </c>
      <c r="P157" s="863"/>
      <c r="Q157" s="623">
        <v>2</v>
      </c>
      <c r="R157" s="674">
        <v>2.7133638871787856E-3</v>
      </c>
      <c r="S157" s="674">
        <v>0.47002758966641583</v>
      </c>
      <c r="T157" s="674">
        <v>4.1648208814087907E-2</v>
      </c>
      <c r="U157" s="674">
        <v>5.3540210001828203</v>
      </c>
      <c r="W157" s="686"/>
      <c r="X157" s="625"/>
      <c r="Z157" s="686"/>
      <c r="AQ157" s="623" t="s">
        <v>263</v>
      </c>
      <c r="AR157" s="623" t="s">
        <v>213</v>
      </c>
      <c r="AS157" s="863"/>
      <c r="AT157" s="863"/>
      <c r="AU157" s="623" t="e">
        <f t="shared" si="12"/>
        <v>#REF!</v>
      </c>
      <c r="AV157" s="626" t="e">
        <f>#REF!</f>
        <v>#REF!</v>
      </c>
      <c r="AW157" s="626">
        <v>1</v>
      </c>
    </row>
    <row r="158" spans="1:57" ht="13.5" hidden="1" thickBot="1" x14ac:dyDescent="0.25">
      <c r="A158" s="623" t="s">
        <v>212</v>
      </c>
      <c r="B158" s="623" t="s">
        <v>82</v>
      </c>
      <c r="C158" s="863"/>
      <c r="D158" s="623">
        <v>3</v>
      </c>
      <c r="E158" s="674">
        <v>8.4656556645851921E-2</v>
      </c>
      <c r="F158" s="674">
        <v>10.290254237288137</v>
      </c>
      <c r="G158" s="674">
        <v>0.28925205498574369</v>
      </c>
      <c r="H158" s="674">
        <v>32.786673165448249</v>
      </c>
      <c r="I158" s="872"/>
      <c r="J158" s="871">
        <f>SUM(E158:E161)</f>
        <v>0.60132223482031077</v>
      </c>
      <c r="K158" s="873"/>
      <c r="L158" s="872"/>
      <c r="N158" s="625" t="s">
        <v>212</v>
      </c>
      <c r="O158" s="623" t="s">
        <v>213</v>
      </c>
      <c r="P158" s="863"/>
      <c r="Q158" s="623">
        <v>3</v>
      </c>
      <c r="R158" s="674">
        <v>0.10497754064345487</v>
      </c>
      <c r="S158" s="674">
        <v>6.0908406867774811</v>
      </c>
      <c r="T158" s="674">
        <v>0.14582194766198669</v>
      </c>
      <c r="U158" s="674">
        <v>12.472705754950983</v>
      </c>
      <c r="W158" s="686"/>
      <c r="X158" s="625"/>
      <c r="Z158" s="686"/>
      <c r="AQ158" s="623" t="s">
        <v>263</v>
      </c>
      <c r="AR158" s="623" t="s">
        <v>213</v>
      </c>
      <c r="AS158" s="863"/>
      <c r="AT158" s="863"/>
      <c r="AU158" s="623" t="e">
        <f t="shared" si="12"/>
        <v>#REF!</v>
      </c>
      <c r="AV158" s="626" t="e">
        <f>#REF!</f>
        <v>#REF!</v>
      </c>
      <c r="AW158" s="626">
        <v>1</v>
      </c>
    </row>
    <row r="159" spans="1:57" ht="13.5" hidden="1" thickBot="1" x14ac:dyDescent="0.25">
      <c r="A159" s="623" t="s">
        <v>212</v>
      </c>
      <c r="B159" s="623" t="s">
        <v>82</v>
      </c>
      <c r="C159" s="863"/>
      <c r="D159" s="623">
        <v>4</v>
      </c>
      <c r="E159" s="627">
        <v>0.1106073347020361</v>
      </c>
      <c r="F159" s="674">
        <v>8.9197455294305357</v>
      </c>
      <c r="G159" s="674">
        <v>0.15799823228169041</v>
      </c>
      <c r="H159" s="674">
        <v>18.184212234735497</v>
      </c>
      <c r="I159" s="872"/>
      <c r="J159" s="872"/>
      <c r="K159" s="871">
        <f>SUM(E159:E162)</f>
        <v>0.51666567817445885</v>
      </c>
      <c r="L159" s="873"/>
      <c r="N159" s="625" t="s">
        <v>212</v>
      </c>
      <c r="O159" s="623" t="s">
        <v>213</v>
      </c>
      <c r="P159" s="863"/>
      <c r="Q159" s="623">
        <v>4</v>
      </c>
      <c r="R159" s="674">
        <v>1.8877806622033977E-2</v>
      </c>
      <c r="S159" s="674">
        <v>3.9987703238147292</v>
      </c>
      <c r="T159" s="674">
        <v>9.1852499001116278E-2</v>
      </c>
      <c r="U159" s="674">
        <v>13.048606412768246</v>
      </c>
      <c r="W159" s="686"/>
      <c r="X159" s="625"/>
      <c r="Z159" s="686"/>
      <c r="AQ159" s="623" t="s">
        <v>263</v>
      </c>
      <c r="AR159" s="623" t="s">
        <v>213</v>
      </c>
      <c r="AS159" s="863"/>
      <c r="AT159" s="863"/>
      <c r="AU159" s="623" t="str">
        <f t="shared" si="12"/>
        <v>Final Score</v>
      </c>
      <c r="AV159" s="626">
        <v>1</v>
      </c>
      <c r="AW159" s="626">
        <v>1</v>
      </c>
    </row>
    <row r="160" spans="1:57" ht="13.5" hidden="1" thickBot="1" x14ac:dyDescent="0.25">
      <c r="A160" s="623" t="s">
        <v>212</v>
      </c>
      <c r="B160" s="623" t="s">
        <v>82</v>
      </c>
      <c r="C160" s="863">
        <v>2020</v>
      </c>
      <c r="D160" s="623">
        <v>1</v>
      </c>
      <c r="E160" s="674">
        <f>SUM(B3:D3)</f>
        <v>0.2506835850060341</v>
      </c>
      <c r="F160" s="674">
        <f>SUM(B36:D36)</f>
        <v>36.341074006007609</v>
      </c>
      <c r="G160" s="674">
        <f>SUM(B5:D5)</f>
        <v>0.50019959999999997</v>
      </c>
      <c r="H160" s="674">
        <f>SUM(B38:D38)</f>
        <v>75.562142600000001</v>
      </c>
      <c r="I160" s="873"/>
      <c r="J160" s="872"/>
      <c r="K160" s="872"/>
      <c r="L160" s="871">
        <f>SUM(E160:E163)</f>
        <v>0.40605834347242276</v>
      </c>
      <c r="N160" s="625" t="s">
        <v>212</v>
      </c>
      <c r="O160" s="623" t="s">
        <v>213</v>
      </c>
      <c r="P160" s="864"/>
      <c r="Q160" s="623">
        <v>5</v>
      </c>
      <c r="R160" s="674">
        <v>0.10535678097768571</v>
      </c>
      <c r="S160" s="674">
        <v>25.301929702100832</v>
      </c>
      <c r="T160" s="674">
        <v>7.5738729306498845E-2</v>
      </c>
      <c r="U160" s="674">
        <v>9.1832758940171288</v>
      </c>
      <c r="W160" s="686"/>
      <c r="X160" s="625"/>
      <c r="Z160" s="686"/>
      <c r="AQ160" s="623" t="s">
        <v>263</v>
      </c>
      <c r="AR160" s="623" t="s">
        <v>213</v>
      </c>
      <c r="AS160" s="863">
        <v>2017</v>
      </c>
      <c r="AT160" s="863" t="s">
        <v>42</v>
      </c>
      <c r="AU160" s="623" t="e">
        <f t="shared" si="12"/>
        <v>#REF!</v>
      </c>
      <c r="AV160" s="626" t="e">
        <f>#REF!</f>
        <v>#REF!</v>
      </c>
      <c r="AW160" s="626">
        <v>1</v>
      </c>
    </row>
    <row r="161" spans="1:49" ht="13.5" hidden="1" thickBot="1" x14ac:dyDescent="0.25">
      <c r="A161" s="623" t="s">
        <v>212</v>
      </c>
      <c r="B161" s="623" t="s">
        <v>82</v>
      </c>
      <c r="C161" s="863"/>
      <c r="D161" s="623">
        <v>2</v>
      </c>
      <c r="E161" s="674">
        <f>SUM(E3:G3)</f>
        <v>0.15537475846638868</v>
      </c>
      <c r="F161" s="674">
        <f>SUM(E36:G36)</f>
        <v>25.600272551611898</v>
      </c>
      <c r="G161" s="674">
        <f>SUM(E5:G5)</f>
        <v>0.2136506</v>
      </c>
      <c r="H161" s="674">
        <f>SUM(E38:G38)</f>
        <v>30.256945399999999</v>
      </c>
      <c r="I161" s="865">
        <f>SUM(E161:E164)</f>
        <v>0.15537475846638868</v>
      </c>
      <c r="J161" s="873"/>
      <c r="K161" s="872"/>
      <c r="L161" s="872"/>
      <c r="N161" s="625" t="s">
        <v>212</v>
      </c>
      <c r="O161" s="623" t="s">
        <v>213</v>
      </c>
      <c r="P161" s="864"/>
      <c r="Q161" s="623">
        <v>6</v>
      </c>
      <c r="R161" s="674">
        <v>9.7399527186761217E-2</v>
      </c>
      <c r="S161" s="674">
        <v>24.981222559945966</v>
      </c>
      <c r="T161" s="674">
        <v>0.17321873321283224</v>
      </c>
      <c r="U161" s="674">
        <v>16.38806342460191</v>
      </c>
      <c r="W161" s="686"/>
      <c r="X161" s="625"/>
      <c r="Z161" s="686"/>
      <c r="AQ161" s="623" t="s">
        <v>263</v>
      </c>
      <c r="AR161" s="623" t="s">
        <v>213</v>
      </c>
      <c r="AS161" s="863"/>
      <c r="AT161" s="863"/>
      <c r="AU161" s="623" t="e">
        <f t="shared" si="12"/>
        <v>#REF!</v>
      </c>
      <c r="AV161" s="626" t="e">
        <f>#REF!</f>
        <v>#REF!</v>
      </c>
      <c r="AW161" s="626">
        <v>1</v>
      </c>
    </row>
    <row r="162" spans="1:49" ht="13.5" hidden="1" thickBot="1" x14ac:dyDescent="0.25">
      <c r="A162" s="623" t="s">
        <v>212</v>
      </c>
      <c r="B162" s="623" t="s">
        <v>82</v>
      </c>
      <c r="C162" s="863"/>
      <c r="D162" s="623">
        <v>3</v>
      </c>
      <c r="E162" s="674">
        <f>SUM(H3:J3)</f>
        <v>0</v>
      </c>
      <c r="F162" s="674">
        <f>SUM(H36:J36)</f>
        <v>0</v>
      </c>
      <c r="G162" s="674">
        <f>SUM(H5:J5)</f>
        <v>0.56605780000000006</v>
      </c>
      <c r="H162" s="674">
        <f>SUM(H38:J38)</f>
        <v>53.486612999999998</v>
      </c>
      <c r="I162" s="866"/>
      <c r="J162" s="865">
        <f>SUM(E162:E165)</f>
        <v>0</v>
      </c>
      <c r="K162" s="873"/>
      <c r="L162" s="872"/>
      <c r="N162" s="625" t="s">
        <v>212</v>
      </c>
      <c r="O162" s="623" t="s">
        <v>213</v>
      </c>
      <c r="P162" s="864"/>
      <c r="Q162" s="623">
        <v>7</v>
      </c>
      <c r="R162" s="674">
        <v>7.9443356076470989E-2</v>
      </c>
      <c r="S162" s="674">
        <v>15.936702019860835</v>
      </c>
      <c r="T162" s="674">
        <v>0.15648153260758338</v>
      </c>
      <c r="U162" s="674">
        <v>19.895786625026723</v>
      </c>
      <c r="W162" s="686"/>
      <c r="X162" s="625"/>
      <c r="Z162" s="686"/>
      <c r="AQ162" s="623" t="s">
        <v>263</v>
      </c>
      <c r="AR162" s="623" t="s">
        <v>213</v>
      </c>
      <c r="AS162" s="863"/>
      <c r="AT162" s="863"/>
      <c r="AU162" s="623" t="e">
        <f t="shared" si="12"/>
        <v>#REF!</v>
      </c>
      <c r="AV162" s="626" t="e">
        <f>#REF!</f>
        <v>#REF!</v>
      </c>
      <c r="AW162" s="626">
        <v>1</v>
      </c>
    </row>
    <row r="163" spans="1:49" ht="13.5" hidden="1" thickBot="1" x14ac:dyDescent="0.25">
      <c r="A163" s="623" t="s">
        <v>212</v>
      </c>
      <c r="B163" s="623" t="s">
        <v>82</v>
      </c>
      <c r="C163" s="863"/>
      <c r="D163" s="623">
        <v>4</v>
      </c>
      <c r="E163" s="627">
        <f>SUM(K3:M3)</f>
        <v>0</v>
      </c>
      <c r="F163" s="674">
        <f>SUM(K36:M36)</f>
        <v>0</v>
      </c>
      <c r="G163" s="674">
        <f>SUM(K5:M5)</f>
        <v>0.52113960000000004</v>
      </c>
      <c r="H163" s="674">
        <f>SUM(K38:M38)</f>
        <v>129.29316340000003</v>
      </c>
      <c r="I163" s="866"/>
      <c r="J163" s="866"/>
      <c r="K163" s="865">
        <f>SUM(E163:E166)</f>
        <v>0</v>
      </c>
      <c r="L163" s="873"/>
      <c r="N163" s="625" t="s">
        <v>212</v>
      </c>
      <c r="O163" s="623" t="s">
        <v>213</v>
      </c>
      <c r="P163" s="864"/>
      <c r="Q163" s="623">
        <v>8</v>
      </c>
      <c r="R163" s="674">
        <v>3.2342893104378316E-2</v>
      </c>
      <c r="S163" s="674">
        <v>4.7414591387215683</v>
      </c>
      <c r="T163" s="674">
        <v>0.13840737089964336</v>
      </c>
      <c r="U163" s="674">
        <v>11.141595985401269</v>
      </c>
      <c r="W163" s="686"/>
      <c r="X163" s="625"/>
      <c r="Z163" s="686"/>
      <c r="AQ163" s="623" t="s">
        <v>263</v>
      </c>
      <c r="AR163" s="623" t="s">
        <v>213</v>
      </c>
      <c r="AS163" s="863"/>
      <c r="AT163" s="863"/>
      <c r="AU163" s="623" t="str">
        <f t="shared" si="12"/>
        <v>Final Score</v>
      </c>
      <c r="AV163" s="626">
        <v>1</v>
      </c>
      <c r="AW163" s="626">
        <v>1</v>
      </c>
    </row>
    <row r="164" spans="1:49" ht="13.5" hidden="1" thickBot="1" x14ac:dyDescent="0.25">
      <c r="C164" s="863"/>
      <c r="E164" s="627"/>
      <c r="F164" s="627"/>
      <c r="I164" s="867"/>
      <c r="J164" s="866"/>
      <c r="K164" s="866"/>
      <c r="L164" s="865">
        <f>SUM(E164:E167)</f>
        <v>0</v>
      </c>
      <c r="N164" s="625" t="s">
        <v>212</v>
      </c>
      <c r="O164" s="623" t="s">
        <v>213</v>
      </c>
      <c r="P164" s="864"/>
      <c r="Q164" s="623">
        <v>9</v>
      </c>
      <c r="R164" s="674">
        <v>5.9599820143884895E-2</v>
      </c>
      <c r="S164" s="674">
        <v>6.3029451438848927</v>
      </c>
      <c r="T164" s="674">
        <v>8.671633447878882E-2</v>
      </c>
      <c r="U164" s="674">
        <v>10.069538794921035</v>
      </c>
      <c r="W164" s="686"/>
      <c r="X164" s="625"/>
      <c r="Z164" s="686"/>
      <c r="AQ164" s="623" t="s">
        <v>263</v>
      </c>
      <c r="AR164" s="623" t="s">
        <v>213</v>
      </c>
      <c r="AS164" s="863">
        <v>2017</v>
      </c>
      <c r="AT164" s="863" t="s">
        <v>43</v>
      </c>
      <c r="AU164" s="623" t="e">
        <f t="shared" si="12"/>
        <v>#REF!</v>
      </c>
      <c r="AV164" s="626" t="e">
        <f>#REF!</f>
        <v>#REF!</v>
      </c>
      <c r="AW164" s="626">
        <v>1</v>
      </c>
    </row>
    <row r="165" spans="1:49" ht="13.5" hidden="1" thickBot="1" x14ac:dyDescent="0.25">
      <c r="C165" s="863"/>
      <c r="E165" s="627"/>
      <c r="F165" s="627"/>
      <c r="I165" s="865">
        <f>SUM(E165:E168)</f>
        <v>0</v>
      </c>
      <c r="J165" s="867"/>
      <c r="K165" s="866"/>
      <c r="L165" s="866"/>
      <c r="N165" s="625" t="s">
        <v>212</v>
      </c>
      <c r="O165" s="623" t="s">
        <v>213</v>
      </c>
      <c r="P165" s="864"/>
      <c r="Q165" s="623">
        <v>10</v>
      </c>
      <c r="R165" s="674">
        <v>6.25E-2</v>
      </c>
      <c r="S165" s="674">
        <v>12.666366906474821</v>
      </c>
      <c r="T165" s="674">
        <v>9.9270112003644329E-2</v>
      </c>
      <c r="U165" s="674">
        <v>8.3115534571332823</v>
      </c>
      <c r="W165" s="686"/>
      <c r="X165" s="625"/>
      <c r="Z165" s="686"/>
      <c r="AQ165" s="623" t="s">
        <v>263</v>
      </c>
      <c r="AR165" s="623" t="s">
        <v>213</v>
      </c>
      <c r="AS165" s="863"/>
      <c r="AT165" s="863"/>
      <c r="AU165" s="623" t="e">
        <f t="shared" si="12"/>
        <v>#REF!</v>
      </c>
      <c r="AV165" s="626" t="e">
        <f>#REF!</f>
        <v>#REF!</v>
      </c>
      <c r="AW165" s="626">
        <v>1</v>
      </c>
    </row>
    <row r="166" spans="1:49" ht="13.5" hidden="1" thickBot="1" x14ac:dyDescent="0.25">
      <c r="C166" s="863"/>
      <c r="E166" s="696"/>
      <c r="F166" s="696"/>
      <c r="G166" s="696"/>
      <c r="I166" s="866"/>
      <c r="J166" s="865">
        <f>SUM(E166:E169)</f>
        <v>0</v>
      </c>
      <c r="K166" s="867"/>
      <c r="L166" s="866"/>
      <c r="N166" s="625" t="s">
        <v>212</v>
      </c>
      <c r="O166" s="623" t="s">
        <v>213</v>
      </c>
      <c r="P166" s="864"/>
      <c r="Q166" s="623">
        <v>11</v>
      </c>
      <c r="R166" s="674">
        <v>0.12075573186310762</v>
      </c>
      <c r="S166" s="674">
        <v>16.516663304870125</v>
      </c>
      <c r="T166" s="674">
        <v>6.158827557496329E-2</v>
      </c>
      <c r="U166" s="674">
        <v>6.2220220903893821</v>
      </c>
      <c r="W166" s="686"/>
      <c r="X166" s="625"/>
      <c r="Z166" s="686"/>
      <c r="AQ166" s="623" t="s">
        <v>263</v>
      </c>
      <c r="AR166" s="623" t="s">
        <v>213</v>
      </c>
      <c r="AS166" s="863"/>
      <c r="AT166" s="863"/>
      <c r="AU166" s="623" t="e">
        <f t="shared" si="12"/>
        <v>#REF!</v>
      </c>
      <c r="AV166" s="626" t="e">
        <f>#REF!</f>
        <v>#REF!</v>
      </c>
      <c r="AW166" s="626">
        <v>1</v>
      </c>
    </row>
    <row r="167" spans="1:49" ht="13.5" hidden="1" thickBot="1" x14ac:dyDescent="0.25">
      <c r="C167" s="863"/>
      <c r="E167" s="695"/>
      <c r="F167" s="695"/>
      <c r="G167" s="695"/>
      <c r="I167" s="866"/>
      <c r="J167" s="866"/>
      <c r="K167" s="865">
        <f>SUM(E167:E170)</f>
        <v>0</v>
      </c>
      <c r="L167" s="867"/>
      <c r="N167" s="625" t="s">
        <v>212</v>
      </c>
      <c r="O167" s="623" t="s">
        <v>213</v>
      </c>
      <c r="P167" s="864"/>
      <c r="Q167" s="623">
        <v>12</v>
      </c>
      <c r="R167" s="674">
        <v>7.7097200744077644E-3</v>
      </c>
      <c r="S167" s="674">
        <v>1.4409332347206347</v>
      </c>
      <c r="T167" s="674">
        <v>6.89467543155797E-2</v>
      </c>
      <c r="U167" s="674">
        <v>7.9598439979997151</v>
      </c>
      <c r="W167" s="686"/>
      <c r="X167" s="625"/>
      <c r="Z167" s="686"/>
      <c r="AQ167" s="623" t="s">
        <v>263</v>
      </c>
      <c r="AR167" s="623" t="s">
        <v>213</v>
      </c>
      <c r="AS167" s="863"/>
      <c r="AT167" s="863"/>
      <c r="AU167" s="623" t="str">
        <f t="shared" si="12"/>
        <v>Final Score</v>
      </c>
      <c r="AV167" s="626">
        <v>1</v>
      </c>
      <c r="AW167" s="626">
        <v>1</v>
      </c>
    </row>
    <row r="168" spans="1:49" ht="13.5" hidden="1" thickBot="1" x14ac:dyDescent="0.25">
      <c r="C168" s="863"/>
      <c r="E168" s="627"/>
      <c r="I168" s="867"/>
      <c r="J168" s="866"/>
      <c r="K168" s="866"/>
      <c r="L168" s="887">
        <f>SUM(E168:E171)</f>
        <v>0</v>
      </c>
      <c r="N168" s="625" t="s">
        <v>212</v>
      </c>
      <c r="O168" s="623" t="s">
        <v>213</v>
      </c>
      <c r="P168" s="863">
        <v>2019</v>
      </c>
      <c r="Q168" s="623">
        <v>1</v>
      </c>
      <c r="R168" s="674">
        <v>8.0552384789274609E-2</v>
      </c>
      <c r="S168" s="674">
        <v>11.247789789386513</v>
      </c>
      <c r="T168" s="674">
        <v>5.0889023430406445E-2</v>
      </c>
      <c r="U168" s="674">
        <v>5.2578396627832307</v>
      </c>
      <c r="W168" s="686"/>
      <c r="X168" s="625"/>
      <c r="Z168" s="686"/>
      <c r="AQ168" s="623" t="s">
        <v>263</v>
      </c>
      <c r="AR168" s="623" t="s">
        <v>213</v>
      </c>
      <c r="AS168" s="863">
        <v>2017</v>
      </c>
      <c r="AT168" s="863" t="s">
        <v>44</v>
      </c>
      <c r="AU168" s="623" t="e">
        <f t="shared" si="12"/>
        <v>#REF!</v>
      </c>
      <c r="AV168" s="626" t="e">
        <f>#REF!</f>
        <v>#REF!</v>
      </c>
      <c r="AW168" s="626">
        <v>1</v>
      </c>
    </row>
    <row r="169" spans="1:49" ht="13.5" hidden="1" thickBot="1" x14ac:dyDescent="0.25">
      <c r="C169" s="863"/>
      <c r="E169" s="627"/>
      <c r="F169" s="627"/>
      <c r="G169" s="627"/>
      <c r="I169" s="865">
        <f>SUM(E169:E172)</f>
        <v>0</v>
      </c>
      <c r="J169" s="867"/>
      <c r="K169" s="866"/>
      <c r="L169" s="866"/>
      <c r="N169" s="625" t="s">
        <v>212</v>
      </c>
      <c r="O169" s="623" t="s">
        <v>213</v>
      </c>
      <c r="P169" s="863"/>
      <c r="Q169" s="623">
        <v>2</v>
      </c>
      <c r="R169" s="674">
        <v>8.6282145974618946E-2</v>
      </c>
      <c r="S169" s="674">
        <v>7.5457149891447886</v>
      </c>
      <c r="T169" s="674">
        <v>3.4190881591523663E-2</v>
      </c>
      <c r="U169" s="674">
        <v>5.0720265181161039</v>
      </c>
      <c r="W169" s="686"/>
      <c r="X169" s="625"/>
      <c r="Z169" s="686"/>
      <c r="AQ169" s="623" t="s">
        <v>263</v>
      </c>
      <c r="AR169" s="623" t="s">
        <v>213</v>
      </c>
      <c r="AS169" s="863"/>
      <c r="AT169" s="863"/>
      <c r="AU169" s="623" t="e">
        <f t="shared" si="12"/>
        <v>#REF!</v>
      </c>
      <c r="AV169" s="626" t="e">
        <f>#REF!</f>
        <v>#REF!</v>
      </c>
      <c r="AW169" s="626">
        <v>1</v>
      </c>
    </row>
    <row r="170" spans="1:49" ht="13.5" hidden="1" thickBot="1" x14ac:dyDescent="0.25">
      <c r="C170" s="863"/>
      <c r="E170" s="627"/>
      <c r="F170" s="627"/>
      <c r="G170" s="627"/>
      <c r="I170" s="866"/>
      <c r="J170" s="865">
        <f>SUM(E170:E173)</f>
        <v>0</v>
      </c>
      <c r="K170" s="867"/>
      <c r="L170" s="866"/>
      <c r="N170" s="625" t="s">
        <v>212</v>
      </c>
      <c r="O170" s="623" t="s">
        <v>213</v>
      </c>
      <c r="P170" s="863"/>
      <c r="Q170" s="623">
        <v>3</v>
      </c>
      <c r="R170" s="674">
        <v>2.2784753463595871E-2</v>
      </c>
      <c r="S170" s="674">
        <v>1.7555898744376552</v>
      </c>
      <c r="T170" s="674">
        <v>0.14681745579067768</v>
      </c>
      <c r="U170" s="674">
        <v>12.322873892306479</v>
      </c>
      <c r="W170" s="686"/>
      <c r="X170" s="625"/>
      <c r="Z170" s="686"/>
      <c r="AQ170" s="623" t="s">
        <v>263</v>
      </c>
      <c r="AR170" s="623" t="s">
        <v>213</v>
      </c>
      <c r="AS170" s="863"/>
      <c r="AT170" s="863"/>
      <c r="AU170" s="623" t="e">
        <f t="shared" si="12"/>
        <v>#REF!</v>
      </c>
      <c r="AV170" s="626" t="e">
        <f>#REF!</f>
        <v>#REF!</v>
      </c>
      <c r="AW170" s="626">
        <v>1</v>
      </c>
    </row>
    <row r="171" spans="1:49" ht="13.5" hidden="1" thickBot="1" x14ac:dyDescent="0.25">
      <c r="C171" s="863"/>
      <c r="E171" s="627"/>
      <c r="G171" s="627"/>
      <c r="I171" s="866"/>
      <c r="J171" s="866"/>
      <c r="K171" s="887">
        <f>SUM(E171:E174)</f>
        <v>0</v>
      </c>
      <c r="L171" s="867"/>
      <c r="N171" s="625" t="s">
        <v>212</v>
      </c>
      <c r="O171" s="623" t="s">
        <v>213</v>
      </c>
      <c r="P171" s="863"/>
      <c r="Q171" s="623">
        <v>4</v>
      </c>
      <c r="R171" s="674">
        <v>0.11070077665122317</v>
      </c>
      <c r="S171" s="674">
        <v>21.590680185321965</v>
      </c>
      <c r="T171" s="674">
        <v>9.1628060325523064E-2</v>
      </c>
      <c r="U171" s="674">
        <v>13.684360477531191</v>
      </c>
      <c r="W171" s="686"/>
      <c r="X171" s="625"/>
      <c r="Z171" s="686"/>
      <c r="AQ171" s="623" t="s">
        <v>263</v>
      </c>
      <c r="AR171" s="623" t="s">
        <v>213</v>
      </c>
      <c r="AS171" s="863"/>
      <c r="AT171" s="863"/>
      <c r="AU171" s="623" t="str">
        <f t="shared" si="12"/>
        <v>Final Score</v>
      </c>
      <c r="AV171" s="626">
        <v>1</v>
      </c>
      <c r="AW171" s="626">
        <v>1</v>
      </c>
    </row>
    <row r="172" spans="1:49" ht="13.5" hidden="1" thickBot="1" x14ac:dyDescent="0.25">
      <c r="C172" s="863"/>
      <c r="E172" s="627"/>
      <c r="F172" s="627"/>
      <c r="G172" s="627"/>
      <c r="I172" s="867"/>
      <c r="J172" s="866"/>
      <c r="K172" s="866"/>
      <c r="L172" s="887">
        <f>SUM(E172:E175)</f>
        <v>0</v>
      </c>
      <c r="N172" s="625" t="s">
        <v>212</v>
      </c>
      <c r="O172" s="623" t="s">
        <v>213</v>
      </c>
      <c r="P172" s="864"/>
      <c r="Q172" s="623">
        <v>5</v>
      </c>
      <c r="R172" s="674">
        <v>2.768638510262092E-2</v>
      </c>
      <c r="S172" s="674">
        <v>4.609279527294702</v>
      </c>
      <c r="T172" s="674">
        <v>7.881008550203597E-2</v>
      </c>
      <c r="U172" s="674">
        <v>13.577661834437293</v>
      </c>
      <c r="W172" s="686"/>
      <c r="X172" s="625"/>
      <c r="Z172" s="686"/>
      <c r="AQ172" s="623" t="s">
        <v>263</v>
      </c>
      <c r="AR172" s="623" t="s">
        <v>213</v>
      </c>
      <c r="AS172" s="863">
        <v>2017</v>
      </c>
      <c r="AT172" s="863" t="s">
        <v>45</v>
      </c>
      <c r="AU172" s="623" t="e">
        <f t="shared" si="12"/>
        <v>#REF!</v>
      </c>
      <c r="AV172" s="626" t="e">
        <f>#REF!</f>
        <v>#REF!</v>
      </c>
      <c r="AW172" s="626">
        <v>1</v>
      </c>
    </row>
    <row r="173" spans="1:49" ht="13.5" hidden="1" thickBot="1" x14ac:dyDescent="0.25">
      <c r="C173" s="863"/>
      <c r="E173" s="627"/>
      <c r="F173" s="627"/>
      <c r="G173" s="627"/>
      <c r="J173" s="867"/>
      <c r="K173" s="866"/>
      <c r="L173" s="866"/>
      <c r="N173" s="625" t="s">
        <v>212</v>
      </c>
      <c r="O173" s="623" t="s">
        <v>213</v>
      </c>
      <c r="P173" s="864"/>
      <c r="Q173" s="623">
        <v>6</v>
      </c>
      <c r="R173" s="674">
        <v>8.6035945298686189E-2</v>
      </c>
      <c r="S173" s="674">
        <v>4.7033953311399088</v>
      </c>
      <c r="T173" s="674">
        <v>0.16469863865018447</v>
      </c>
      <c r="U173" s="674">
        <v>17.280307936591104</v>
      </c>
      <c r="W173" s="686"/>
      <c r="X173" s="625"/>
      <c r="Z173" s="686"/>
      <c r="AQ173" s="623" t="s">
        <v>263</v>
      </c>
      <c r="AR173" s="623" t="s">
        <v>213</v>
      </c>
      <c r="AS173" s="863"/>
      <c r="AT173" s="863"/>
      <c r="AU173" s="623" t="e">
        <f t="shared" si="12"/>
        <v>#REF!</v>
      </c>
      <c r="AV173" s="626" t="e">
        <f>#REF!</f>
        <v>#REF!</v>
      </c>
      <c r="AW173" s="626">
        <v>1</v>
      </c>
    </row>
    <row r="174" spans="1:49" ht="13.5" hidden="1" thickBot="1" x14ac:dyDescent="0.25">
      <c r="C174" s="863"/>
      <c r="E174" s="627"/>
      <c r="F174" s="627"/>
      <c r="G174" s="627"/>
      <c r="K174" s="867"/>
      <c r="L174" s="866"/>
      <c r="N174" s="625" t="s">
        <v>212</v>
      </c>
      <c r="O174" s="623" t="s">
        <v>213</v>
      </c>
      <c r="P174" s="864"/>
      <c r="Q174" s="623">
        <v>7</v>
      </c>
      <c r="R174" s="674">
        <v>2.8880463871543263E-2</v>
      </c>
      <c r="S174" s="674">
        <v>3.3743532560214096</v>
      </c>
      <c r="T174" s="674">
        <v>9.9739806957658828E-2</v>
      </c>
      <c r="U174" s="674">
        <v>14.132657528604657</v>
      </c>
      <c r="W174" s="686"/>
      <c r="X174" s="625"/>
      <c r="Z174" s="686"/>
      <c r="AQ174" s="623" t="s">
        <v>263</v>
      </c>
      <c r="AR174" s="623" t="s">
        <v>213</v>
      </c>
      <c r="AS174" s="863"/>
      <c r="AT174" s="863"/>
      <c r="AU174" s="623" t="e">
        <f t="shared" si="12"/>
        <v>#REF!</v>
      </c>
      <c r="AV174" s="626" t="e">
        <f>#REF!</f>
        <v>#REF!</v>
      </c>
      <c r="AW174" s="626">
        <v>1</v>
      </c>
    </row>
    <row r="175" spans="1:49" ht="13.5" hidden="1" thickBot="1" x14ac:dyDescent="0.25">
      <c r="C175" s="863"/>
      <c r="E175" s="627"/>
      <c r="G175" s="627"/>
      <c r="L175" s="867"/>
      <c r="N175" s="625" t="s">
        <v>212</v>
      </c>
      <c r="O175" s="623" t="s">
        <v>213</v>
      </c>
      <c r="P175" s="864"/>
      <c r="Q175" s="623">
        <v>8</v>
      </c>
      <c r="R175" s="674">
        <v>3.6596788581623553E-2</v>
      </c>
      <c r="S175" s="674">
        <v>5.5178412132024981</v>
      </c>
      <c r="T175" s="674">
        <v>0.10487594952051904</v>
      </c>
      <c r="U175" s="674">
        <v>9.6638878131455801</v>
      </c>
      <c r="W175" s="686"/>
      <c r="X175" s="625"/>
      <c r="Z175" s="686"/>
      <c r="AQ175" s="623" t="s">
        <v>263</v>
      </c>
      <c r="AR175" s="623" t="s">
        <v>213</v>
      </c>
      <c r="AS175" s="863"/>
      <c r="AT175" s="863"/>
      <c r="AU175" s="623" t="str">
        <f t="shared" si="12"/>
        <v>Final Score</v>
      </c>
      <c r="AV175" s="626">
        <v>1</v>
      </c>
      <c r="AW175" s="626">
        <v>1</v>
      </c>
    </row>
    <row r="176" spans="1:49" ht="13.5" hidden="1" thickBot="1" x14ac:dyDescent="0.25">
      <c r="C176" s="863"/>
      <c r="E176" s="627"/>
      <c r="G176" s="627"/>
      <c r="N176" s="625" t="s">
        <v>212</v>
      </c>
      <c r="O176" s="623" t="s">
        <v>213</v>
      </c>
      <c r="P176" s="864"/>
      <c r="Q176" s="623">
        <v>9</v>
      </c>
      <c r="R176" s="674">
        <v>1.9179304192685102E-2</v>
      </c>
      <c r="S176" s="674">
        <v>1.3980597680642284</v>
      </c>
      <c r="T176" s="674">
        <v>8.4636298507565794E-2</v>
      </c>
      <c r="U176" s="674">
        <v>8.990127823698014</v>
      </c>
      <c r="W176" s="686"/>
      <c r="X176" s="625"/>
      <c r="Z176" s="686"/>
      <c r="AS176" s="863">
        <v>2018</v>
      </c>
      <c r="AT176" s="863" t="s">
        <v>36</v>
      </c>
      <c r="AU176" s="623" t="e">
        <f t="shared" si="12"/>
        <v>#REF!</v>
      </c>
      <c r="AV176" s="626" t="e">
        <f>#REF!</f>
        <v>#REF!</v>
      </c>
      <c r="AW176" s="626">
        <v>1</v>
      </c>
    </row>
    <row r="177" spans="3:49" ht="13.5" hidden="1" thickBot="1" x14ac:dyDescent="0.25">
      <c r="C177" s="863"/>
      <c r="N177" s="625" t="s">
        <v>212</v>
      </c>
      <c r="O177" s="623" t="s">
        <v>213</v>
      </c>
      <c r="P177" s="864"/>
      <c r="Q177" s="623">
        <v>10</v>
      </c>
      <c r="R177" s="674">
        <v>1.4183764495985726E-2</v>
      </c>
      <c r="S177" s="674">
        <v>1.546520963425513</v>
      </c>
      <c r="T177" s="674">
        <v>5.9770112003644328E-2</v>
      </c>
      <c r="U177" s="674">
        <v>7.3928268384282463</v>
      </c>
      <c r="W177" s="686"/>
      <c r="X177" s="625"/>
      <c r="Z177" s="686"/>
      <c r="AS177" s="863"/>
      <c r="AT177" s="863"/>
      <c r="AU177" s="623" t="e">
        <f t="shared" si="12"/>
        <v>#REF!</v>
      </c>
      <c r="AV177" s="626" t="e">
        <f>#REF!</f>
        <v>#REF!</v>
      </c>
      <c r="AW177" s="626">
        <v>1</v>
      </c>
    </row>
    <row r="178" spans="3:49" ht="13.5" hidden="1" thickBot="1" x14ac:dyDescent="0.25">
      <c r="C178" s="863"/>
      <c r="N178" s="625" t="s">
        <v>212</v>
      </c>
      <c r="O178" s="623" t="s">
        <v>213</v>
      </c>
      <c r="P178" s="864"/>
      <c r="Q178" s="623">
        <v>11</v>
      </c>
      <c r="R178" s="674">
        <v>1.2358576540932227E-2</v>
      </c>
      <c r="S178" s="674">
        <v>2.3829602791793549</v>
      </c>
      <c r="T178" s="674">
        <v>6.3739421947584821E-2</v>
      </c>
      <c r="U178" s="674">
        <v>6.7893547513634065</v>
      </c>
      <c r="W178" s="686"/>
      <c r="X178" s="625"/>
      <c r="Z178" s="686"/>
      <c r="AS178" s="863"/>
      <c r="AT178" s="863"/>
      <c r="AU178" s="623" t="e">
        <f t="shared" si="12"/>
        <v>#REF!</v>
      </c>
      <c r="AV178" s="626" t="e">
        <f>#REF!</f>
        <v>#REF!</v>
      </c>
      <c r="AW178" s="626">
        <v>1</v>
      </c>
    </row>
    <row r="179" spans="3:49" ht="13.5" hidden="1" thickBot="1" x14ac:dyDescent="0.25">
      <c r="C179" s="863"/>
      <c r="N179" s="625" t="s">
        <v>212</v>
      </c>
      <c r="O179" s="623" t="s">
        <v>213</v>
      </c>
      <c r="P179" s="864"/>
      <c r="Q179" s="623">
        <v>12</v>
      </c>
      <c r="R179" s="674">
        <v>8.4064993665118146E-2</v>
      </c>
      <c r="S179" s="674">
        <v>4.9902642868256688</v>
      </c>
      <c r="T179" s="674">
        <v>3.448869833046124E-2</v>
      </c>
      <c r="U179" s="674">
        <v>4.0020306449438436</v>
      </c>
      <c r="W179" s="686"/>
      <c r="X179" s="625"/>
      <c r="Z179" s="686"/>
      <c r="AS179" s="863"/>
      <c r="AT179" s="863"/>
      <c r="AU179" s="623" t="str">
        <f t="shared" si="12"/>
        <v>Final Score</v>
      </c>
      <c r="AV179" s="626">
        <v>1</v>
      </c>
      <c r="AW179" s="626">
        <v>1</v>
      </c>
    </row>
    <row r="180" spans="3:49" ht="13.5" hidden="1" thickBot="1" x14ac:dyDescent="0.25">
      <c r="N180" s="694" t="s">
        <v>212</v>
      </c>
      <c r="O180" s="692" t="s">
        <v>213</v>
      </c>
      <c r="P180" s="883">
        <v>2021</v>
      </c>
      <c r="Q180" s="692">
        <v>1</v>
      </c>
      <c r="R180" s="693">
        <v>4.2527365819209038E-2</v>
      </c>
      <c r="S180" s="693">
        <v>5.1285531426553668</v>
      </c>
      <c r="T180" s="693">
        <v>5.5E-2</v>
      </c>
      <c r="U180" s="693">
        <v>5.8259999999999996</v>
      </c>
      <c r="V180" s="692"/>
      <c r="W180" s="691"/>
      <c r="X180" s="625"/>
      <c r="Z180" s="686"/>
      <c r="AS180" s="863">
        <v>2018</v>
      </c>
      <c r="AT180" s="863" t="s">
        <v>37</v>
      </c>
      <c r="AU180" s="623" t="e">
        <f t="shared" ref="AU180:AU211" si="13">AU176</f>
        <v>#REF!</v>
      </c>
      <c r="AV180" s="626" t="e">
        <f>#REF!</f>
        <v>#REF!</v>
      </c>
      <c r="AW180" s="626">
        <v>1</v>
      </c>
    </row>
    <row r="181" spans="3:49" ht="13.5" hidden="1" thickBot="1" x14ac:dyDescent="0.25">
      <c r="N181" s="625" t="s">
        <v>212</v>
      </c>
      <c r="O181" s="623" t="s">
        <v>213</v>
      </c>
      <c r="P181" s="863"/>
      <c r="Q181" s="623">
        <v>2</v>
      </c>
      <c r="R181" s="674">
        <v>8.1656073446327686E-3</v>
      </c>
      <c r="S181" s="674">
        <v>0.86526747881355925</v>
      </c>
      <c r="T181" s="674">
        <v>3.4000000000000002E-2</v>
      </c>
      <c r="U181" s="674">
        <v>4.54</v>
      </c>
      <c r="W181" s="686"/>
      <c r="X181" s="625"/>
      <c r="Z181" s="686"/>
      <c r="AS181" s="863"/>
      <c r="AT181" s="863"/>
      <c r="AU181" s="623" t="e">
        <f t="shared" si="13"/>
        <v>#REF!</v>
      </c>
      <c r="AV181" s="626" t="e">
        <f>#REF!</f>
        <v>#REF!</v>
      </c>
      <c r="AW181" s="626">
        <v>1</v>
      </c>
    </row>
    <row r="182" spans="3:49" ht="13.5" hidden="1" thickBot="1" x14ac:dyDescent="0.25">
      <c r="N182" s="625" t="s">
        <v>212</v>
      </c>
      <c r="O182" s="623" t="s">
        <v>213</v>
      </c>
      <c r="P182" s="863"/>
      <c r="Q182" s="623">
        <v>3</v>
      </c>
      <c r="R182" s="674">
        <v>0.10787429378531077</v>
      </c>
      <c r="S182" s="674">
        <v>18.110478460451986</v>
      </c>
      <c r="T182" s="674">
        <v>9.4E-2</v>
      </c>
      <c r="U182" s="674">
        <v>11.441000000000001</v>
      </c>
      <c r="W182" s="686"/>
      <c r="X182" s="625"/>
      <c r="Z182" s="686"/>
      <c r="AS182" s="863"/>
      <c r="AT182" s="863"/>
      <c r="AU182" s="623" t="e">
        <f t="shared" si="13"/>
        <v>#REF!</v>
      </c>
      <c r="AV182" s="626" t="e">
        <f>#REF!</f>
        <v>#REF!</v>
      </c>
      <c r="AW182" s="626">
        <v>1</v>
      </c>
    </row>
    <row r="183" spans="3:49" ht="13.5" hidden="1" thickBot="1" x14ac:dyDescent="0.25">
      <c r="N183" s="625" t="s">
        <v>212</v>
      </c>
      <c r="O183" s="623" t="s">
        <v>213</v>
      </c>
      <c r="P183" s="863"/>
      <c r="Q183" s="623">
        <v>4</v>
      </c>
      <c r="R183" s="674">
        <v>5.3959216101694914E-2</v>
      </c>
      <c r="S183" s="674">
        <v>4.598561087570622</v>
      </c>
      <c r="T183" s="674">
        <v>8.1000000000000003E-2</v>
      </c>
      <c r="U183" s="674">
        <v>11.894</v>
      </c>
      <c r="W183" s="686"/>
      <c r="X183" s="625"/>
      <c r="Z183" s="686"/>
      <c r="AS183" s="863"/>
      <c r="AT183" s="863"/>
      <c r="AU183" s="623" t="str">
        <f t="shared" si="13"/>
        <v>Final Score</v>
      </c>
      <c r="AV183" s="626">
        <v>1</v>
      </c>
      <c r="AW183" s="626">
        <v>1</v>
      </c>
    </row>
    <row r="184" spans="3:49" ht="13.5" hidden="1" thickBot="1" x14ac:dyDescent="0.25">
      <c r="N184" s="625" t="s">
        <v>212</v>
      </c>
      <c r="O184" s="623" t="s">
        <v>213</v>
      </c>
      <c r="P184" s="864"/>
      <c r="Q184" s="623">
        <v>5</v>
      </c>
      <c r="R184" s="674">
        <v>4.4314971751412427E-2</v>
      </c>
      <c r="S184" s="674">
        <v>4.8680481991525415</v>
      </c>
      <c r="T184" s="674">
        <v>5.7000000000000002E-2</v>
      </c>
      <c r="U184" s="674">
        <v>10.167999999999999</v>
      </c>
      <c r="V184" s="674"/>
      <c r="W184" s="687"/>
      <c r="X184" s="688"/>
      <c r="Y184" s="674"/>
      <c r="Z184" s="687"/>
      <c r="AS184" s="863">
        <v>2018</v>
      </c>
      <c r="AT184" s="863" t="s">
        <v>38</v>
      </c>
      <c r="AU184" s="623" t="e">
        <f t="shared" si="13"/>
        <v>#REF!</v>
      </c>
      <c r="AV184" s="626" t="e">
        <f>#REF!</f>
        <v>#REF!</v>
      </c>
      <c r="AW184" s="626">
        <v>1</v>
      </c>
    </row>
    <row r="185" spans="3:49" ht="13.5" hidden="1" thickBot="1" x14ac:dyDescent="0.25">
      <c r="N185" s="625" t="s">
        <v>212</v>
      </c>
      <c r="O185" s="623" t="s">
        <v>213</v>
      </c>
      <c r="P185" s="864"/>
      <c r="Q185" s="623">
        <v>6</v>
      </c>
      <c r="R185" s="674">
        <v>4.4292902542372892E-2</v>
      </c>
      <c r="S185" s="674">
        <v>4.0192002118644066</v>
      </c>
      <c r="T185" s="674">
        <v>8.1000000000000003E-2</v>
      </c>
      <c r="U185" s="674">
        <v>10.64</v>
      </c>
      <c r="W185" s="686"/>
      <c r="X185" s="625"/>
      <c r="Z185" s="686"/>
      <c r="AS185" s="863"/>
      <c r="AT185" s="863"/>
      <c r="AU185" s="623" t="e">
        <f t="shared" si="13"/>
        <v>#REF!</v>
      </c>
      <c r="AV185" s="626" t="e">
        <f>#REF!</f>
        <v>#REF!</v>
      </c>
      <c r="AW185" s="626">
        <v>1</v>
      </c>
    </row>
    <row r="186" spans="3:49" ht="13.5" hidden="1" thickBot="1" x14ac:dyDescent="0.25">
      <c r="N186" s="625" t="s">
        <v>212</v>
      </c>
      <c r="O186" s="623" t="s">
        <v>213</v>
      </c>
      <c r="P186" s="864"/>
      <c r="Q186" s="623">
        <v>7</v>
      </c>
      <c r="R186" s="674">
        <v>0.12493379237288141</v>
      </c>
      <c r="S186" s="674">
        <v>16.995210981638426</v>
      </c>
      <c r="T186" s="674">
        <v>0.1</v>
      </c>
      <c r="U186" s="674">
        <v>13.731</v>
      </c>
      <c r="W186" s="686"/>
      <c r="X186" s="625"/>
      <c r="Z186" s="686"/>
      <c r="AS186" s="863"/>
      <c r="AT186" s="863"/>
      <c r="AU186" s="623" t="e">
        <f t="shared" si="13"/>
        <v>#REF!</v>
      </c>
      <c r="AV186" s="626" t="e">
        <f>#REF!</f>
        <v>#REF!</v>
      </c>
      <c r="AW186" s="626">
        <v>1</v>
      </c>
    </row>
    <row r="187" spans="3:49" ht="13.5" hidden="1" thickBot="1" x14ac:dyDescent="0.25">
      <c r="N187" s="625" t="s">
        <v>212</v>
      </c>
      <c r="O187" s="623" t="s">
        <v>213</v>
      </c>
      <c r="P187" s="864"/>
      <c r="Q187" s="623">
        <v>8</v>
      </c>
      <c r="R187" s="674">
        <v>7.322368421052633E-2</v>
      </c>
      <c r="S187" s="674">
        <v>28.008421052631576</v>
      </c>
      <c r="T187" s="674">
        <v>5.8999999999999997E-2</v>
      </c>
      <c r="U187" s="674">
        <v>11.462</v>
      </c>
      <c r="W187" s="686"/>
      <c r="X187" s="625"/>
      <c r="Z187" s="686"/>
      <c r="AS187" s="863"/>
      <c r="AT187" s="863"/>
      <c r="AU187" s="623" t="str">
        <f t="shared" si="13"/>
        <v>Final Score</v>
      </c>
      <c r="AV187" s="626">
        <v>1</v>
      </c>
      <c r="AW187" s="626">
        <v>1</v>
      </c>
    </row>
    <row r="188" spans="3:49" ht="13.5" hidden="1" thickBot="1" x14ac:dyDescent="0.25">
      <c r="N188" s="625" t="s">
        <v>212</v>
      </c>
      <c r="O188" s="623" t="s">
        <v>213</v>
      </c>
      <c r="P188" s="864"/>
      <c r="Q188" s="623">
        <v>9</v>
      </c>
      <c r="R188" s="674">
        <v>0.1648799736928642</v>
      </c>
      <c r="S188" s="674">
        <v>18.403113011070918</v>
      </c>
      <c r="T188" s="674">
        <v>4.8000000000000001E-2</v>
      </c>
      <c r="U188" s="674">
        <v>7.4909999999999997</v>
      </c>
      <c r="W188" s="686"/>
      <c r="X188" s="625"/>
      <c r="Z188" s="686"/>
      <c r="AS188" s="863">
        <v>2018</v>
      </c>
      <c r="AT188" s="863" t="s">
        <v>39</v>
      </c>
      <c r="AU188" s="623" t="e">
        <f t="shared" si="13"/>
        <v>#REF!</v>
      </c>
      <c r="AV188" s="626" t="e">
        <f>#REF!</f>
        <v>#REF!</v>
      </c>
      <c r="AW188" s="626">
        <v>1</v>
      </c>
    </row>
    <row r="189" spans="3:49" ht="13.5" hidden="1" thickBot="1" x14ac:dyDescent="0.25">
      <c r="N189" s="625" t="s">
        <v>212</v>
      </c>
      <c r="O189" s="623" t="s">
        <v>213</v>
      </c>
      <c r="P189" s="864"/>
      <c r="Q189" s="623">
        <v>10</v>
      </c>
      <c r="R189" s="674">
        <v>5.6697191429698132E-2</v>
      </c>
      <c r="S189" s="674">
        <v>5.3811505936993385</v>
      </c>
      <c r="T189" s="674">
        <v>3.9E-2</v>
      </c>
      <c r="U189" s="674">
        <v>4.883</v>
      </c>
      <c r="W189" s="686"/>
      <c r="X189" s="625"/>
      <c r="Z189" s="686"/>
      <c r="AS189" s="863"/>
      <c r="AT189" s="863"/>
      <c r="AU189" s="623" t="e">
        <f t="shared" si="13"/>
        <v>#REF!</v>
      </c>
      <c r="AV189" s="626" t="e">
        <f>#REF!</f>
        <v>#REF!</v>
      </c>
      <c r="AW189" s="626">
        <v>1</v>
      </c>
    </row>
    <row r="190" spans="3:49" ht="13.5" hidden="1" thickBot="1" x14ac:dyDescent="0.25">
      <c r="N190" s="625" t="s">
        <v>212</v>
      </c>
      <c r="O190" s="623" t="s">
        <v>213</v>
      </c>
      <c r="P190" s="864"/>
      <c r="Q190" s="623">
        <v>11</v>
      </c>
      <c r="R190" s="674">
        <v>2.9677024872797161E-2</v>
      </c>
      <c r="S190" s="674">
        <v>3.9085231367239532</v>
      </c>
      <c r="T190" s="674">
        <v>0.06</v>
      </c>
      <c r="U190" s="674">
        <v>7.14</v>
      </c>
      <c r="W190" s="686"/>
      <c r="X190" s="625"/>
      <c r="Z190" s="686"/>
      <c r="AS190" s="863"/>
      <c r="AT190" s="863"/>
      <c r="AU190" s="623" t="e">
        <f t="shared" si="13"/>
        <v>#REF!</v>
      </c>
      <c r="AV190" s="626" t="e">
        <f>#REF!</f>
        <v>#REF!</v>
      </c>
      <c r="AW190" s="626">
        <v>1</v>
      </c>
    </row>
    <row r="191" spans="3:49" ht="13.5" hidden="1" thickBot="1" x14ac:dyDescent="0.25">
      <c r="N191" s="682" t="s">
        <v>212</v>
      </c>
      <c r="O191" s="680" t="s">
        <v>213</v>
      </c>
      <c r="P191" s="868"/>
      <c r="Q191" s="680">
        <v>12</v>
      </c>
      <c r="R191" s="681">
        <v>9.9930088263567265E-2</v>
      </c>
      <c r="S191" s="681">
        <v>17.591584374726914</v>
      </c>
      <c r="T191" s="681">
        <v>5.3999999999999999E-2</v>
      </c>
      <c r="U191" s="681">
        <v>6.6660000000000004</v>
      </c>
      <c r="V191" s="680"/>
      <c r="W191" s="679"/>
      <c r="X191" s="625"/>
      <c r="Z191" s="686"/>
      <c r="AS191" s="863"/>
      <c r="AT191" s="863"/>
      <c r="AU191" s="623" t="str">
        <f t="shared" si="13"/>
        <v>Final Score</v>
      </c>
      <c r="AV191" s="626">
        <v>1</v>
      </c>
      <c r="AW191" s="626">
        <v>1</v>
      </c>
    </row>
    <row r="192" spans="3:49" ht="13.5" hidden="1" thickBot="1" x14ac:dyDescent="0.25">
      <c r="N192" s="625" t="s">
        <v>212</v>
      </c>
      <c r="O192" s="623" t="s">
        <v>213</v>
      </c>
      <c r="P192" s="863">
        <v>2022</v>
      </c>
      <c r="Q192" s="623">
        <v>1</v>
      </c>
      <c r="R192" s="674">
        <v>4.7739736502873109E-2</v>
      </c>
      <c r="S192" s="674">
        <v>9.2859795931744156</v>
      </c>
      <c r="T192" s="674">
        <v>5.4822245230512975E-2</v>
      </c>
      <c r="U192" s="674">
        <v>5.8259488933846573</v>
      </c>
      <c r="W192" s="686"/>
      <c r="X192" s="625"/>
      <c r="Z192" s="686"/>
      <c r="AS192" s="863">
        <v>2018</v>
      </c>
      <c r="AT192" s="863" t="s">
        <v>18</v>
      </c>
      <c r="AU192" s="623" t="e">
        <f t="shared" si="13"/>
        <v>#REF!</v>
      </c>
      <c r="AV192" s="626" t="e">
        <f>#REF!</f>
        <v>#REF!</v>
      </c>
      <c r="AW192" s="626">
        <v>1</v>
      </c>
    </row>
    <row r="193" spans="2:49" ht="13.5" hidden="1" thickBot="1" x14ac:dyDescent="0.25">
      <c r="N193" s="625" t="s">
        <v>212</v>
      </c>
      <c r="O193" s="623" t="s">
        <v>213</v>
      </c>
      <c r="P193" s="863"/>
      <c r="Q193" s="623">
        <v>2</v>
      </c>
      <c r="R193" s="674">
        <v>4.6145744190639187E-2</v>
      </c>
      <c r="S193" s="674">
        <v>11.497268119281152</v>
      </c>
      <c r="T193" s="674">
        <v>3.4014809454664195E-2</v>
      </c>
      <c r="U193" s="674">
        <v>4.5402030082626883</v>
      </c>
      <c r="W193" s="686"/>
      <c r="X193" s="625"/>
      <c r="Z193" s="686"/>
      <c r="AS193" s="863"/>
      <c r="AT193" s="863"/>
      <c r="AU193" s="623" t="e">
        <f t="shared" si="13"/>
        <v>#REF!</v>
      </c>
      <c r="AV193" s="626" t="e">
        <f>#REF!</f>
        <v>#REF!</v>
      </c>
      <c r="AW193" s="626">
        <v>1</v>
      </c>
    </row>
    <row r="194" spans="2:49" ht="13.5" hidden="1" thickBot="1" x14ac:dyDescent="0.25">
      <c r="N194" s="625" t="s">
        <v>212</v>
      </c>
      <c r="O194" s="623" t="s">
        <v>213</v>
      </c>
      <c r="P194" s="863"/>
      <c r="Q194" s="623">
        <v>3</v>
      </c>
      <c r="R194" s="674">
        <v>5.8316650709374182E-2</v>
      </c>
      <c r="S194" s="674">
        <v>4.5216729045173647</v>
      </c>
      <c r="T194" s="674">
        <v>9.4209416711397001E-2</v>
      </c>
      <c r="U194" s="674">
        <v>11.440883674075588</v>
      </c>
      <c r="W194" s="686"/>
      <c r="X194" s="625"/>
      <c r="Z194" s="686"/>
      <c r="AS194" s="863"/>
      <c r="AT194" s="863"/>
      <c r="AU194" s="623" t="e">
        <f t="shared" si="13"/>
        <v>#REF!</v>
      </c>
      <c r="AV194" s="626" t="e">
        <f>#REF!</f>
        <v>#REF!</v>
      </c>
      <c r="AW194" s="626">
        <v>1</v>
      </c>
    </row>
    <row r="195" spans="2:49" ht="13.5" hidden="1" thickBot="1" x14ac:dyDescent="0.25">
      <c r="N195" s="625" t="s">
        <v>212</v>
      </c>
      <c r="O195" s="623" t="s">
        <v>213</v>
      </c>
      <c r="P195" s="863"/>
      <c r="Q195" s="623">
        <v>4</v>
      </c>
      <c r="R195" s="674">
        <v>8.7560927629997162E-2</v>
      </c>
      <c r="S195" s="674">
        <v>11.936219973333916</v>
      </c>
      <c r="T195" s="674">
        <v>8.0500164323479756E-2</v>
      </c>
      <c r="U195" s="674">
        <v>11.894096404243827</v>
      </c>
      <c r="W195" s="686"/>
      <c r="X195" s="625"/>
      <c r="Z195" s="686"/>
      <c r="AS195" s="863"/>
      <c r="AT195" s="863"/>
      <c r="AU195" s="623" t="str">
        <f t="shared" si="13"/>
        <v>Final Score</v>
      </c>
      <c r="AV195" s="626">
        <v>1</v>
      </c>
      <c r="AW195" s="626">
        <v>1</v>
      </c>
    </row>
    <row r="196" spans="2:49" ht="13.5" hidden="1" thickBot="1" x14ac:dyDescent="0.25">
      <c r="B196" s="689"/>
      <c r="C196" s="689"/>
      <c r="D196" s="689"/>
      <c r="E196" s="689"/>
      <c r="N196" s="625" t="s">
        <v>212</v>
      </c>
      <c r="O196" s="623" t="s">
        <v>213</v>
      </c>
      <c r="P196" s="864"/>
      <c r="Q196" s="623">
        <v>5</v>
      </c>
      <c r="R196" s="674">
        <v>2.1127222623187454E-2</v>
      </c>
      <c r="S196" s="674">
        <v>4.0311003215012127</v>
      </c>
      <c r="T196" s="674">
        <v>5.7131465899534592E-2</v>
      </c>
      <c r="U196" s="674">
        <v>10.16772012706689</v>
      </c>
      <c r="V196" s="674"/>
      <c r="W196" s="687"/>
      <c r="X196" s="688"/>
      <c r="Y196" s="674"/>
      <c r="Z196" s="687"/>
      <c r="AS196" s="863">
        <v>2018</v>
      </c>
      <c r="AT196" s="863" t="s">
        <v>40</v>
      </c>
      <c r="AU196" s="623" t="e">
        <f t="shared" si="13"/>
        <v>#REF!</v>
      </c>
      <c r="AV196" s="626" t="e">
        <f>#REF!</f>
        <v>#REF!</v>
      </c>
      <c r="AW196" s="626">
        <v>1</v>
      </c>
    </row>
    <row r="197" spans="2:49" ht="13.5" hidden="1" thickBot="1" x14ac:dyDescent="0.25">
      <c r="B197" s="689"/>
      <c r="C197" s="689"/>
      <c r="D197" s="689"/>
      <c r="E197" s="689"/>
      <c r="N197" s="625" t="s">
        <v>212</v>
      </c>
      <c r="O197" s="623" t="s">
        <v>213</v>
      </c>
      <c r="P197" s="864"/>
      <c r="Q197" s="623">
        <v>6</v>
      </c>
      <c r="R197" s="674">
        <v>9.1378329906828232E-2</v>
      </c>
      <c r="S197" s="674">
        <v>4.8857224093434235</v>
      </c>
      <c r="T197" s="674">
        <v>8.0662750081952048E-2</v>
      </c>
      <c r="U197" s="674">
        <v>10.639662615041065</v>
      </c>
      <c r="W197" s="686"/>
      <c r="X197" s="625"/>
      <c r="Z197" s="686"/>
      <c r="AJ197" s="690"/>
      <c r="AS197" s="863"/>
      <c r="AT197" s="863"/>
      <c r="AU197" s="623" t="e">
        <f t="shared" si="13"/>
        <v>#REF!</v>
      </c>
      <c r="AV197" s="626" t="e">
        <f>#REF!</f>
        <v>#REF!</v>
      </c>
      <c r="AW197" s="626">
        <v>1</v>
      </c>
    </row>
    <row r="198" spans="2:49" ht="13.5" hidden="1" thickBot="1" x14ac:dyDescent="0.25">
      <c r="B198" s="689"/>
      <c r="C198" s="689"/>
      <c r="D198" s="689"/>
      <c r="E198" s="689"/>
      <c r="N198" s="625" t="s">
        <v>212</v>
      </c>
      <c r="O198" s="623" t="s">
        <v>213</v>
      </c>
      <c r="P198" s="864"/>
      <c r="Q198" s="623">
        <v>7</v>
      </c>
      <c r="R198" s="674">
        <v>7.8160215312575235E-2</v>
      </c>
      <c r="S198" s="674">
        <v>15.3325747795453</v>
      </c>
      <c r="T198" s="674">
        <v>9.9627302796840636E-2</v>
      </c>
      <c r="U198" s="674">
        <v>13.730651958263554</v>
      </c>
      <c r="W198" s="686"/>
      <c r="X198" s="625"/>
      <c r="Z198" s="686"/>
      <c r="AS198" s="863"/>
      <c r="AT198" s="863"/>
      <c r="AU198" s="623" t="e">
        <f t="shared" si="13"/>
        <v>#REF!</v>
      </c>
      <c r="AV198" s="626" t="e">
        <f>#REF!</f>
        <v>#REF!</v>
      </c>
      <c r="AW198" s="626">
        <v>1</v>
      </c>
    </row>
    <row r="199" spans="2:49" ht="13.5" hidden="1" thickBot="1" x14ac:dyDescent="0.25">
      <c r="B199" s="689"/>
      <c r="C199" s="689"/>
      <c r="D199" s="689"/>
      <c r="E199" s="689"/>
      <c r="N199" s="625" t="s">
        <v>212</v>
      </c>
      <c r="O199" s="623" t="s">
        <v>213</v>
      </c>
      <c r="P199" s="864"/>
      <c r="Q199" s="623">
        <v>8</v>
      </c>
      <c r="R199" s="674">
        <v>6.7948409135699744E-2</v>
      </c>
      <c r="S199" s="674">
        <v>7.429500514594781</v>
      </c>
      <c r="T199" s="674">
        <v>5.8800308091583341E-2</v>
      </c>
      <c r="U199" s="674">
        <v>11.462379426547425</v>
      </c>
      <c r="W199" s="686"/>
      <c r="X199" s="625"/>
      <c r="Z199" s="686"/>
      <c r="AS199" s="863"/>
      <c r="AT199" s="863"/>
      <c r="AU199" s="623" t="str">
        <f t="shared" si="13"/>
        <v>Final Score</v>
      </c>
      <c r="AV199" s="626">
        <v>1</v>
      </c>
      <c r="AW199" s="626">
        <v>1</v>
      </c>
    </row>
    <row r="200" spans="2:49" ht="13.5" hidden="1" thickBot="1" x14ac:dyDescent="0.25">
      <c r="B200" s="689"/>
      <c r="C200" s="689"/>
      <c r="D200" s="689"/>
      <c r="E200" s="689"/>
      <c r="N200" s="625" t="s">
        <v>212</v>
      </c>
      <c r="O200" s="623" t="s">
        <v>213</v>
      </c>
      <c r="P200" s="864"/>
      <c r="Q200" s="623">
        <v>9</v>
      </c>
      <c r="R200" s="674">
        <v>5.6014370522903027E-2</v>
      </c>
      <c r="S200" s="674">
        <v>7.5341628513220442</v>
      </c>
      <c r="T200" s="674">
        <v>4.8288560809592401E-2</v>
      </c>
      <c r="U200" s="674">
        <v>7.4909166818874855</v>
      </c>
      <c r="W200" s="686"/>
      <c r="X200" s="625"/>
      <c r="Z200" s="686"/>
      <c r="AS200" s="863">
        <v>2018</v>
      </c>
      <c r="AT200" s="863" t="s">
        <v>41</v>
      </c>
      <c r="AU200" s="623" t="e">
        <f t="shared" si="13"/>
        <v>#REF!</v>
      </c>
      <c r="AV200" s="626" t="e">
        <f>#REF!</f>
        <v>#REF!</v>
      </c>
      <c r="AW200" s="626">
        <v>1</v>
      </c>
    </row>
    <row r="201" spans="2:49" ht="13.5" hidden="1" thickBot="1" x14ac:dyDescent="0.25">
      <c r="B201" s="689"/>
      <c r="C201" s="689"/>
      <c r="D201" s="689"/>
      <c r="E201" s="689"/>
      <c r="N201" s="625" t="s">
        <v>212</v>
      </c>
      <c r="O201" s="623" t="s">
        <v>213</v>
      </c>
      <c r="P201" s="864"/>
      <c r="Q201" s="623">
        <v>10</v>
      </c>
      <c r="R201" s="674">
        <v>1.8138403908081226E-2</v>
      </c>
      <c r="S201" s="674">
        <v>1.8333150780959055</v>
      </c>
      <c r="T201" s="674">
        <v>3.8623615662234947E-2</v>
      </c>
      <c r="U201" s="674">
        <v>4.8825482932400952</v>
      </c>
      <c r="W201" s="686"/>
      <c r="X201" s="625"/>
      <c r="Z201" s="686"/>
      <c r="AS201" s="863"/>
      <c r="AT201" s="863"/>
      <c r="AU201" s="623" t="e">
        <f t="shared" si="13"/>
        <v>#REF!</v>
      </c>
      <c r="AV201" s="626" t="e">
        <f>#REF!</f>
        <v>#REF!</v>
      </c>
      <c r="AW201" s="626">
        <v>1</v>
      </c>
    </row>
    <row r="202" spans="2:49" ht="13.5" hidden="1" thickBot="1" x14ac:dyDescent="0.25">
      <c r="B202" s="689"/>
      <c r="C202" s="689"/>
      <c r="D202" s="689"/>
      <c r="E202" s="689"/>
      <c r="N202" s="625" t="s">
        <v>212</v>
      </c>
      <c r="O202" s="623" t="s">
        <v>213</v>
      </c>
      <c r="P202" s="864"/>
      <c r="Q202" s="623">
        <v>11</v>
      </c>
      <c r="R202" s="674">
        <v>1.7455374764264724E-2</v>
      </c>
      <c r="S202" s="674">
        <v>2.7793079250910044</v>
      </c>
      <c r="T202" s="674">
        <v>5.9602512167157728E-2</v>
      </c>
      <c r="U202" s="674">
        <v>7.1404808912771216</v>
      </c>
      <c r="W202" s="686"/>
      <c r="X202" s="625"/>
      <c r="Z202" s="686"/>
      <c r="AS202" s="863"/>
      <c r="AT202" s="863"/>
      <c r="AU202" s="623" t="e">
        <f t="shared" si="13"/>
        <v>#REF!</v>
      </c>
      <c r="AV202" s="626" t="e">
        <f>#REF!</f>
        <v>#REF!</v>
      </c>
      <c r="AW202" s="626">
        <v>1</v>
      </c>
    </row>
    <row r="203" spans="2:49" ht="13.5" hidden="1" thickBot="1" x14ac:dyDescent="0.25">
      <c r="B203" s="689"/>
      <c r="C203" s="689"/>
      <c r="D203" s="689"/>
      <c r="E203" s="689"/>
      <c r="N203" s="682" t="s">
        <v>212</v>
      </c>
      <c r="O203" s="680" t="s">
        <v>213</v>
      </c>
      <c r="P203" s="868"/>
      <c r="Q203" s="680">
        <v>12</v>
      </c>
      <c r="R203" s="681">
        <v>9.3713137314867401E-3</v>
      </c>
      <c r="S203" s="681">
        <v>1.5985626283367556</v>
      </c>
      <c r="T203" s="681">
        <v>5.4464577235411829E-2</v>
      </c>
      <c r="U203" s="681">
        <v>6.6658828928526743</v>
      </c>
      <c r="V203" s="680"/>
      <c r="W203" s="679"/>
      <c r="X203" s="625"/>
      <c r="Z203" s="686"/>
      <c r="AS203" s="863"/>
      <c r="AT203" s="863"/>
      <c r="AU203" s="623" t="str">
        <f t="shared" si="13"/>
        <v>Final Score</v>
      </c>
      <c r="AV203" s="626">
        <v>1</v>
      </c>
      <c r="AW203" s="626">
        <v>1</v>
      </c>
    </row>
    <row r="204" spans="2:49" ht="13.5" hidden="1" thickBot="1" x14ac:dyDescent="0.25">
      <c r="B204" s="689"/>
      <c r="C204" s="689"/>
      <c r="D204" s="689"/>
      <c r="E204" s="689"/>
      <c r="N204" s="625" t="s">
        <v>212</v>
      </c>
      <c r="O204" s="623" t="s">
        <v>213</v>
      </c>
      <c r="P204" s="863">
        <v>2023</v>
      </c>
      <c r="Q204" s="623">
        <v>1</v>
      </c>
      <c r="R204" s="674">
        <v>8.3977997414038705E-2</v>
      </c>
      <c r="S204" s="674">
        <v>7.544585917468388</v>
      </c>
      <c r="T204" s="674">
        <v>4.4101737565568788E-2</v>
      </c>
      <c r="U204" s="674">
        <v>5.9038426334131557</v>
      </c>
      <c r="W204" s="686"/>
      <c r="X204" s="625"/>
      <c r="Z204" s="686"/>
      <c r="AS204" s="863">
        <v>2018</v>
      </c>
      <c r="AT204" s="863" t="s">
        <v>42</v>
      </c>
      <c r="AU204" s="623" t="e">
        <f t="shared" si="13"/>
        <v>#REF!</v>
      </c>
      <c r="AV204" s="626" t="e">
        <f>#REF!</f>
        <v>#REF!</v>
      </c>
      <c r="AW204" s="626">
        <v>1</v>
      </c>
    </row>
    <row r="205" spans="2:49" ht="13.5" hidden="1" thickBot="1" x14ac:dyDescent="0.25">
      <c r="N205" s="625" t="s">
        <v>212</v>
      </c>
      <c r="O205" s="623" t="s">
        <v>213</v>
      </c>
      <c r="P205" s="863"/>
      <c r="Q205" s="623">
        <v>2</v>
      </c>
      <c r="R205" s="674">
        <v>4.2559719482796417E-2</v>
      </c>
      <c r="S205" s="674">
        <v>4.3554898093359631</v>
      </c>
      <c r="T205" s="674">
        <v>3.5618628497600613E-2</v>
      </c>
      <c r="U205" s="674">
        <v>4.9190129004904319</v>
      </c>
      <c r="W205" s="686"/>
      <c r="X205" s="625"/>
      <c r="Z205" s="686"/>
      <c r="AS205" s="863"/>
      <c r="AT205" s="863"/>
      <c r="AU205" s="623" t="e">
        <f t="shared" si="13"/>
        <v>#REF!</v>
      </c>
      <c r="AV205" s="626" t="e">
        <f>#REF!</f>
        <v>#REF!</v>
      </c>
      <c r="AW205" s="626">
        <v>1</v>
      </c>
    </row>
    <row r="206" spans="2:49" ht="13.5" hidden="1" thickBot="1" x14ac:dyDescent="0.25">
      <c r="N206" s="625" t="s">
        <v>212</v>
      </c>
      <c r="O206" s="623" t="s">
        <v>213</v>
      </c>
      <c r="P206" s="863"/>
      <c r="Q206" s="623">
        <v>3</v>
      </c>
      <c r="R206" s="674">
        <v>2.0996855968163933E-2</v>
      </c>
      <c r="S206" s="674">
        <v>1.8522964624145286</v>
      </c>
      <c r="T206" s="674">
        <v>7.8333202567087465E-2</v>
      </c>
      <c r="U206" s="674">
        <v>9.2423611206166569</v>
      </c>
      <c r="W206" s="686"/>
      <c r="X206" s="625"/>
      <c r="Z206" s="686"/>
      <c r="AS206" s="863"/>
      <c r="AT206" s="863"/>
      <c r="AU206" s="623" t="e">
        <f t="shared" si="13"/>
        <v>#REF!</v>
      </c>
      <c r="AV206" s="626" t="e">
        <f>#REF!</f>
        <v>#REF!</v>
      </c>
      <c r="AW206" s="626">
        <v>1</v>
      </c>
    </row>
    <row r="207" spans="2:49" ht="13.5" hidden="1" thickBot="1" x14ac:dyDescent="0.25">
      <c r="B207" s="689"/>
      <c r="C207" s="689"/>
      <c r="D207" s="689"/>
      <c r="E207" s="689"/>
      <c r="N207" s="625" t="s">
        <v>212</v>
      </c>
      <c r="O207" s="623" t="s">
        <v>213</v>
      </c>
      <c r="P207" s="863"/>
      <c r="Q207" s="623">
        <v>4</v>
      </c>
      <c r="R207" s="674">
        <v>2.4113100350135426E-2</v>
      </c>
      <c r="S207" s="674">
        <v>3.8994736958005771</v>
      </c>
      <c r="T207" s="674">
        <v>7.2401967722001651E-2</v>
      </c>
      <c r="U207" s="674">
        <v>9.3255420396300632</v>
      </c>
      <c r="W207" s="686"/>
      <c r="X207" s="625"/>
      <c r="Z207" s="686"/>
      <c r="AS207" s="863"/>
      <c r="AT207" s="863"/>
      <c r="AU207" s="623" t="str">
        <f t="shared" si="13"/>
        <v>Final Score</v>
      </c>
      <c r="AV207" s="626">
        <v>1</v>
      </c>
      <c r="AW207" s="626">
        <v>1</v>
      </c>
    </row>
    <row r="208" spans="2:49" ht="13.5" hidden="1" thickBot="1" x14ac:dyDescent="0.25">
      <c r="B208" s="689"/>
      <c r="C208" s="689"/>
      <c r="D208" s="689"/>
      <c r="E208" s="689"/>
      <c r="N208" s="625" t="s">
        <v>212</v>
      </c>
      <c r="O208" s="623" t="s">
        <v>213</v>
      </c>
      <c r="P208" s="864"/>
      <c r="Q208" s="623">
        <v>5</v>
      </c>
      <c r="R208" s="674">
        <v>6.2612950147661661E-2</v>
      </c>
      <c r="S208" s="674">
        <v>11.644069290783268</v>
      </c>
      <c r="T208" s="674">
        <v>4.2791161757344182E-2</v>
      </c>
      <c r="U208" s="674">
        <v>8.1079872182843253</v>
      </c>
      <c r="V208" s="674"/>
      <c r="W208" s="687"/>
      <c r="X208" s="688"/>
      <c r="Y208" s="674"/>
      <c r="Z208" s="687"/>
      <c r="AS208" s="863">
        <v>2018</v>
      </c>
      <c r="AT208" s="863" t="s">
        <v>43</v>
      </c>
      <c r="AU208" s="623" t="e">
        <f t="shared" si="13"/>
        <v>#REF!</v>
      </c>
      <c r="AV208" s="626" t="e">
        <f>#REF!</f>
        <v>#REF!</v>
      </c>
      <c r="AW208" s="626">
        <v>1</v>
      </c>
    </row>
    <row r="209" spans="14:49" ht="13.5" hidden="1" thickBot="1" x14ac:dyDescent="0.25">
      <c r="N209" s="625" t="s">
        <v>212</v>
      </c>
      <c r="O209" s="623" t="s">
        <v>213</v>
      </c>
      <c r="P209" s="864"/>
      <c r="Q209" s="623">
        <v>6</v>
      </c>
      <c r="R209" s="674">
        <v>3.6286882915199353E-2</v>
      </c>
      <c r="S209" s="674">
        <v>1.9242765589798552</v>
      </c>
      <c r="T209" s="674">
        <v>7.445949698061706E-2</v>
      </c>
      <c r="U209" s="674">
        <v>8.9353834853301102</v>
      </c>
      <c r="W209" s="686"/>
      <c r="X209" s="625"/>
      <c r="Z209" s="686"/>
      <c r="AS209" s="863"/>
      <c r="AT209" s="863"/>
      <c r="AU209" s="623" t="e">
        <f t="shared" si="13"/>
        <v>#REF!</v>
      </c>
      <c r="AV209" s="626" t="e">
        <f>#REF!</f>
        <v>#REF!</v>
      </c>
      <c r="AW209" s="626">
        <v>1</v>
      </c>
    </row>
    <row r="210" spans="14:49" ht="13.5" hidden="1" thickBot="1" x14ac:dyDescent="0.25">
      <c r="N210" s="625" t="s">
        <v>212</v>
      </c>
      <c r="O210" s="623" t="s">
        <v>213</v>
      </c>
      <c r="P210" s="864"/>
      <c r="Q210" s="623">
        <v>7</v>
      </c>
      <c r="R210" s="674">
        <v>8.8170961109409821E-2</v>
      </c>
      <c r="S210" s="674">
        <v>12.143182116453039</v>
      </c>
      <c r="T210" s="674">
        <v>0.10269634567950489</v>
      </c>
      <c r="U210" s="674">
        <v>15.019162238674914</v>
      </c>
      <c r="W210" s="686"/>
      <c r="X210" s="625"/>
      <c r="Z210" s="686"/>
      <c r="AS210" s="863"/>
      <c r="AT210" s="863"/>
      <c r="AU210" s="623" t="e">
        <f t="shared" si="13"/>
        <v>#REF!</v>
      </c>
      <c r="AV210" s="626" t="e">
        <f>#REF!</f>
        <v>#REF!</v>
      </c>
      <c r="AW210" s="626">
        <v>1</v>
      </c>
    </row>
    <row r="211" spans="14:49" ht="13.5" hidden="1" thickBot="1" x14ac:dyDescent="0.25">
      <c r="N211" s="625" t="s">
        <v>212</v>
      </c>
      <c r="O211" s="623" t="s">
        <v>213</v>
      </c>
      <c r="P211" s="864"/>
      <c r="Q211" s="623">
        <v>8</v>
      </c>
      <c r="R211" s="674">
        <v>7.7037490703880357E-2</v>
      </c>
      <c r="S211" s="674">
        <v>8.2994881665864639</v>
      </c>
      <c r="T211" s="674">
        <v>6.0665565561695736E-2</v>
      </c>
      <c r="U211" s="674">
        <v>11.978116181521123</v>
      </c>
      <c r="W211" s="686"/>
      <c r="X211" s="625"/>
      <c r="Z211" s="686"/>
      <c r="AS211" s="863"/>
      <c r="AT211" s="863"/>
      <c r="AU211" s="623" t="str">
        <f t="shared" si="13"/>
        <v>Final Score</v>
      </c>
      <c r="AV211" s="626">
        <v>1</v>
      </c>
      <c r="AW211" s="626">
        <v>1</v>
      </c>
    </row>
    <row r="212" spans="14:49" ht="13.5" hidden="1" thickBot="1" x14ac:dyDescent="0.25">
      <c r="N212" s="625" t="s">
        <v>212</v>
      </c>
      <c r="O212" s="623" t="s">
        <v>213</v>
      </c>
      <c r="P212" s="864"/>
      <c r="Q212" s="623">
        <v>9</v>
      </c>
      <c r="R212" s="674">
        <v>0.1309768581302769</v>
      </c>
      <c r="S212" s="674">
        <v>23.644011111597159</v>
      </c>
      <c r="T212" s="674">
        <v>8.0772516690126611E-2</v>
      </c>
      <c r="U212" s="674">
        <v>10.518191613911846</v>
      </c>
      <c r="W212" s="686"/>
      <c r="X212" s="625"/>
      <c r="Z212" s="686"/>
      <c r="AS212" s="863">
        <v>2018</v>
      </c>
      <c r="AT212" s="863" t="s">
        <v>44</v>
      </c>
      <c r="AU212" s="623" t="e">
        <f t="shared" ref="AU212:AU223" si="14">AU208</f>
        <v>#REF!</v>
      </c>
      <c r="AV212" s="626" t="e">
        <f>#REF!</f>
        <v>#REF!</v>
      </c>
      <c r="AW212" s="626">
        <v>1</v>
      </c>
    </row>
    <row r="213" spans="14:49" ht="13.5" hidden="1" thickBot="1" x14ac:dyDescent="0.25">
      <c r="N213" s="625" t="s">
        <v>212</v>
      </c>
      <c r="O213" s="623" t="s">
        <v>213</v>
      </c>
      <c r="P213" s="864"/>
      <c r="Q213" s="623">
        <v>10</v>
      </c>
      <c r="R213" s="674">
        <v>6.5991513189553347E-2</v>
      </c>
      <c r="S213" s="674">
        <v>7.1432278314886908</v>
      </c>
      <c r="T213" s="674">
        <v>3.7833283731458903E-2</v>
      </c>
      <c r="U213" s="674">
        <v>4.7903767006425797</v>
      </c>
      <c r="W213" s="686"/>
      <c r="X213" s="625"/>
      <c r="Z213" s="686"/>
      <c r="AS213" s="863"/>
      <c r="AT213" s="863"/>
      <c r="AU213" s="623" t="e">
        <f t="shared" si="14"/>
        <v>#REF!</v>
      </c>
      <c r="AV213" s="626" t="e">
        <f>#REF!</f>
        <v>#REF!</v>
      </c>
      <c r="AW213" s="626">
        <v>1</v>
      </c>
    </row>
    <row r="214" spans="14:49" ht="13.5" hidden="1" thickBot="1" x14ac:dyDescent="0.25">
      <c r="N214" s="625" t="s">
        <v>212</v>
      </c>
      <c r="O214" s="623" t="s">
        <v>213</v>
      </c>
      <c r="P214" s="864"/>
      <c r="Q214" s="623">
        <v>11</v>
      </c>
      <c r="R214" s="674">
        <v>6.1048164836607022E-2</v>
      </c>
      <c r="S214" s="674">
        <v>10.266568966271489</v>
      </c>
      <c r="T214" s="674">
        <v>5.0281337210199471E-2</v>
      </c>
      <c r="U214" s="674">
        <v>6.7597295218062019</v>
      </c>
      <c r="W214" s="686"/>
      <c r="X214" s="625"/>
      <c r="Z214" s="686"/>
      <c r="AS214" s="863"/>
      <c r="AT214" s="863"/>
      <c r="AU214" s="623" t="e">
        <f t="shared" si="14"/>
        <v>#REF!</v>
      </c>
      <c r="AV214" s="626" t="e">
        <f>#REF!</f>
        <v>#REF!</v>
      </c>
      <c r="AW214" s="626">
        <v>1</v>
      </c>
    </row>
    <row r="215" spans="14:49" ht="13.5" hidden="1" thickBot="1" x14ac:dyDescent="0.25">
      <c r="N215" s="682" t="s">
        <v>212</v>
      </c>
      <c r="O215" s="680" t="s">
        <v>213</v>
      </c>
      <c r="P215" s="868"/>
      <c r="Q215" s="680">
        <v>12</v>
      </c>
      <c r="R215" s="681">
        <v>3.3466030884990589E-2</v>
      </c>
      <c r="S215" s="681">
        <v>2.8649650028435185</v>
      </c>
      <c r="T215" s="681">
        <v>5.0286690986388216E-2</v>
      </c>
      <c r="U215" s="681">
        <v>6.052268904921994</v>
      </c>
      <c r="V215" s="680"/>
      <c r="W215" s="679"/>
      <c r="X215" s="625"/>
      <c r="Z215" s="686"/>
      <c r="AS215" s="863"/>
      <c r="AT215" s="863"/>
      <c r="AU215" s="623" t="str">
        <f t="shared" si="14"/>
        <v>Final Score</v>
      </c>
      <c r="AV215" s="626">
        <v>1</v>
      </c>
      <c r="AW215" s="626">
        <v>1</v>
      </c>
    </row>
    <row r="216" spans="14:49" x14ac:dyDescent="0.2">
      <c r="N216" s="625" t="s">
        <v>212</v>
      </c>
      <c r="O216" s="623" t="s">
        <v>213</v>
      </c>
      <c r="P216" s="884" t="str">
        <f>LEFT(O2,4)</f>
        <v>2025</v>
      </c>
      <c r="Q216" s="623">
        <v>1</v>
      </c>
      <c r="R216" s="674">
        <f>B3</f>
        <v>3.5769034236075624E-3</v>
      </c>
      <c r="S216" s="674">
        <f>B36</f>
        <v>0.50043127235564644</v>
      </c>
      <c r="T216" s="674">
        <f>B5</f>
        <v>0.28932259999999999</v>
      </c>
      <c r="U216" s="674">
        <f>B38</f>
        <v>39.242759999999997</v>
      </c>
      <c r="W216" s="686"/>
      <c r="X216" s="685">
        <f>B$69</f>
        <v>10</v>
      </c>
      <c r="Y216" s="684">
        <f>B$101</f>
        <v>175</v>
      </c>
      <c r="Z216" s="683">
        <f>B$133</f>
        <v>24483.600000000002</v>
      </c>
      <c r="AA216" s="674">
        <f>B42</f>
        <v>0.50043127235564644</v>
      </c>
      <c r="AB216" s="674">
        <f>B9</f>
        <v>3.5769034236075624E-3</v>
      </c>
      <c r="AC216" s="674">
        <f>B41</f>
        <v>39.242759999999997</v>
      </c>
      <c r="AD216" s="674">
        <f>B8</f>
        <v>0.28932259999999999</v>
      </c>
      <c r="AE216" s="674">
        <f>B40</f>
        <v>0.50043127235564644</v>
      </c>
      <c r="AF216" s="674" t="e">
        <f>IF(B36&lt;&gt;0,NA(),AE216)</f>
        <v>#N/A</v>
      </c>
      <c r="AG216" s="674">
        <f>B7</f>
        <v>3.5769034236075624E-3</v>
      </c>
      <c r="AH216" s="674" t="e">
        <f>IF(B3&lt;&gt;0,NA(),AG216)</f>
        <v>#N/A</v>
      </c>
      <c r="AI216" s="674"/>
      <c r="AS216" s="863">
        <v>2018</v>
      </c>
      <c r="AT216" s="863" t="s">
        <v>45</v>
      </c>
      <c r="AU216" s="623" t="e">
        <f t="shared" si="14"/>
        <v>#REF!</v>
      </c>
      <c r="AV216" s="626" t="e">
        <f>#REF!</f>
        <v>#REF!</v>
      </c>
      <c r="AW216" s="626">
        <v>1</v>
      </c>
    </row>
    <row r="217" spans="14:49" x14ac:dyDescent="0.2">
      <c r="N217" s="625" t="s">
        <v>212</v>
      </c>
      <c r="O217" s="623" t="s">
        <v>213</v>
      </c>
      <c r="P217" s="885"/>
      <c r="Q217" s="623">
        <v>2</v>
      </c>
      <c r="R217" s="674">
        <f>C3</f>
        <v>0.21448184684226584</v>
      </c>
      <c r="S217" s="674">
        <f>C36</f>
        <v>33.02368758262989</v>
      </c>
      <c r="T217" s="674">
        <f>C5</f>
        <v>7.80058E-2</v>
      </c>
      <c r="U217" s="674">
        <f>C38</f>
        <v>10.275669800000001</v>
      </c>
      <c r="W217" s="686"/>
      <c r="X217" s="625">
        <f>C$69</f>
        <v>45</v>
      </c>
      <c r="Y217" s="684">
        <f>C$101</f>
        <v>10545</v>
      </c>
      <c r="Z217" s="683">
        <f>C$133</f>
        <v>1623609.5999999985</v>
      </c>
      <c r="AA217" s="674">
        <f>C42</f>
        <v>33.524118854985538</v>
      </c>
      <c r="AB217" s="674">
        <f>C9</f>
        <v>0.2180587502658734</v>
      </c>
      <c r="AC217" s="674">
        <f>C41</f>
        <v>49.5184298</v>
      </c>
      <c r="AD217" s="674">
        <f>C8</f>
        <v>0.3673284</v>
      </c>
      <c r="AE217" s="674">
        <f>C40</f>
        <v>33.524118854985538</v>
      </c>
      <c r="AF217" s="674" t="e">
        <f>IF(C36&lt;&gt;0,NA(),AE217)</f>
        <v>#N/A</v>
      </c>
      <c r="AG217" s="674">
        <f>C7</f>
        <v>0.2180587502658734</v>
      </c>
      <c r="AH217" s="674" t="e">
        <f>IF(C3&lt;&gt;0,NA(),AG217)</f>
        <v>#N/A</v>
      </c>
      <c r="AI217" s="674"/>
      <c r="AS217" s="863"/>
      <c r="AT217" s="863"/>
      <c r="AU217" s="623" t="e">
        <f t="shared" si="14"/>
        <v>#REF!</v>
      </c>
      <c r="AV217" s="626" t="e">
        <f>#REF!</f>
        <v>#REF!</v>
      </c>
      <c r="AW217" s="626">
        <v>1</v>
      </c>
    </row>
    <row r="218" spans="14:49" x14ac:dyDescent="0.2">
      <c r="N218" s="625" t="s">
        <v>212</v>
      </c>
      <c r="O218" s="623" t="s">
        <v>213</v>
      </c>
      <c r="P218" s="885"/>
      <c r="Q218" s="623">
        <v>3</v>
      </c>
      <c r="R218" s="674">
        <f>D3</f>
        <v>3.2624834740160681E-2</v>
      </c>
      <c r="S218" s="674">
        <f>D36</f>
        <v>2.8169551510220687</v>
      </c>
      <c r="T218" s="674">
        <f>D5</f>
        <v>0.13287120000000002</v>
      </c>
      <c r="U218" s="674">
        <f>D38</f>
        <v>26.043712799999998</v>
      </c>
      <c r="W218" s="686"/>
      <c r="X218" s="685">
        <f>D$69</f>
        <v>12</v>
      </c>
      <c r="Y218" s="684">
        <f>D$101</f>
        <v>1604</v>
      </c>
      <c r="Z218" s="683">
        <f>D$133</f>
        <v>138495.6</v>
      </c>
      <c r="AA218" s="674">
        <f>D42</f>
        <v>36.341074006007609</v>
      </c>
      <c r="AB218" s="674">
        <f>D9</f>
        <v>0.2506835850060341</v>
      </c>
      <c r="AC218" s="674">
        <f>D41</f>
        <v>75.562142600000001</v>
      </c>
      <c r="AD218" s="674">
        <f>D8</f>
        <v>0.50019959999999997</v>
      </c>
      <c r="AE218" s="674">
        <f>D40</f>
        <v>36.341074006007609</v>
      </c>
      <c r="AF218" s="674" t="e">
        <f>IF(D36&lt;&gt;0,NA(),AE218)</f>
        <v>#N/A</v>
      </c>
      <c r="AG218" s="674">
        <f>D7</f>
        <v>0.2506835850060341</v>
      </c>
      <c r="AH218" s="674" t="e">
        <f>IF(D3&lt;&gt;0,NA(),AG218)</f>
        <v>#N/A</v>
      </c>
      <c r="AI218" s="674"/>
      <c r="AS218" s="863"/>
      <c r="AT218" s="863"/>
      <c r="AU218" s="623" t="e">
        <f t="shared" si="14"/>
        <v>#REF!</v>
      </c>
      <c r="AV218" s="626" t="e">
        <f>#REF!</f>
        <v>#REF!</v>
      </c>
      <c r="AW218" s="626">
        <v>1</v>
      </c>
    </row>
    <row r="219" spans="14:49" x14ac:dyDescent="0.2">
      <c r="N219" s="625" t="s">
        <v>212</v>
      </c>
      <c r="O219" s="623" t="s">
        <v>213</v>
      </c>
      <c r="P219" s="885"/>
      <c r="Q219" s="623">
        <v>4</v>
      </c>
      <c r="R219" s="674">
        <f>E3</f>
        <v>7.6497508390114918E-2</v>
      </c>
      <c r="S219" s="674">
        <f>E36</f>
        <v>7.9903915386962279</v>
      </c>
      <c r="T219" s="674">
        <f>E5</f>
        <v>5.3432199999999999E-2</v>
      </c>
      <c r="U219" s="674">
        <f>E38</f>
        <v>7.0843036000000001</v>
      </c>
      <c r="W219" s="686"/>
      <c r="X219" s="685">
        <f>E$69</f>
        <v>7</v>
      </c>
      <c r="Y219" s="684">
        <f>E$101</f>
        <v>3761</v>
      </c>
      <c r="Z219" s="683">
        <f>E$133</f>
        <v>392847.60000000003</v>
      </c>
      <c r="AA219" s="674">
        <f>E42</f>
        <v>44.331465544703839</v>
      </c>
      <c r="AB219" s="674">
        <f>E9</f>
        <v>0.32718109339614904</v>
      </c>
      <c r="AC219" s="674">
        <f>E41</f>
        <v>82.6464462</v>
      </c>
      <c r="AD219" s="674">
        <f>E8</f>
        <v>0.55363180000000001</v>
      </c>
      <c r="AE219" s="674">
        <f>E40</f>
        <v>44.331465544703839</v>
      </c>
      <c r="AF219" s="674" t="e">
        <f>IF(E36&lt;&gt;0,NA(),AE219)</f>
        <v>#N/A</v>
      </c>
      <c r="AG219" s="674">
        <f>E7</f>
        <v>0.32718109339614904</v>
      </c>
      <c r="AH219" s="674" t="e">
        <f>IF(E3&lt;&gt;0,NA(),AG219)</f>
        <v>#N/A</v>
      </c>
      <c r="AI219" s="674"/>
      <c r="AS219" s="863"/>
      <c r="AT219" s="863"/>
      <c r="AU219" s="623" t="str">
        <f t="shared" si="14"/>
        <v>Final Score</v>
      </c>
      <c r="AV219" s="626">
        <v>1</v>
      </c>
      <c r="AW219" s="626">
        <v>1</v>
      </c>
    </row>
    <row r="220" spans="14:49" x14ac:dyDescent="0.2">
      <c r="N220" s="625" t="s">
        <v>212</v>
      </c>
      <c r="O220" s="623" t="s">
        <v>213</v>
      </c>
      <c r="P220" s="885"/>
      <c r="Q220" s="623">
        <v>5</v>
      </c>
      <c r="R220" s="674">
        <f>F3</f>
        <v>5.6910403742499747E-2</v>
      </c>
      <c r="S220" s="674">
        <f>F36</f>
        <v>14.463862503813669</v>
      </c>
      <c r="T220" s="674">
        <f>F5</f>
        <v>5.0292199999999995E-2</v>
      </c>
      <c r="U220" s="674">
        <f>F38</f>
        <v>8.5367737999999989</v>
      </c>
      <c r="V220" s="674"/>
      <c r="W220" s="687"/>
      <c r="X220" s="685">
        <f>F$69</f>
        <v>24</v>
      </c>
      <c r="Y220" s="684">
        <f>F$101</f>
        <v>2798</v>
      </c>
      <c r="Z220" s="683">
        <f>F$133</f>
        <v>711115.799999999</v>
      </c>
      <c r="AA220" s="674">
        <f>F42</f>
        <v>58.795328048517504</v>
      </c>
      <c r="AB220" s="674">
        <f>F9</f>
        <v>0.38409149713864876</v>
      </c>
      <c r="AC220" s="674">
        <f>F41</f>
        <v>91.183220000000006</v>
      </c>
      <c r="AD220" s="674">
        <f>F8</f>
        <v>0.60392400000000002</v>
      </c>
      <c r="AE220" s="674">
        <f>F40</f>
        <v>58.795328048517504</v>
      </c>
      <c r="AF220" s="674" t="e">
        <f>IF(F36&lt;&gt;0,NA(),AE220)</f>
        <v>#N/A</v>
      </c>
      <c r="AG220" s="674">
        <f>F7</f>
        <v>0.38409149713864876</v>
      </c>
      <c r="AH220" s="674" t="e">
        <f>IF(F3&lt;&gt;0,NA(),AG220)</f>
        <v>#N/A</v>
      </c>
      <c r="AI220" s="674"/>
      <c r="AS220" s="863">
        <v>2018</v>
      </c>
      <c r="AT220" s="863" t="s">
        <v>46</v>
      </c>
      <c r="AU220" s="623" t="e">
        <f t="shared" si="14"/>
        <v>#REF!</v>
      </c>
      <c r="AV220" s="626" t="e">
        <f>#REF!</f>
        <v>#REF!</v>
      </c>
      <c r="AW220" s="626">
        <v>1</v>
      </c>
    </row>
    <row r="221" spans="14:49" x14ac:dyDescent="0.2">
      <c r="N221" s="625" t="s">
        <v>212</v>
      </c>
      <c r="O221" s="623" t="s">
        <v>213</v>
      </c>
      <c r="P221" s="885"/>
      <c r="Q221" s="623">
        <v>6</v>
      </c>
      <c r="R221" s="674">
        <f>G3</f>
        <v>2.1966846333774027E-2</v>
      </c>
      <c r="S221" s="674">
        <f>G36</f>
        <v>3.1460185091020034</v>
      </c>
      <c r="T221" s="674">
        <f>G5</f>
        <v>0.1099262</v>
      </c>
      <c r="U221" s="674">
        <f>G38</f>
        <v>14.635867999999999</v>
      </c>
      <c r="W221" s="686"/>
      <c r="X221" s="685">
        <f>G$69</f>
        <v>16</v>
      </c>
      <c r="Y221" s="684">
        <f>G$101</f>
        <v>1080</v>
      </c>
      <c r="Z221" s="683">
        <f>G$133</f>
        <v>154674</v>
      </c>
      <c r="AA221" s="674">
        <f>G42</f>
        <v>61.941346557619511</v>
      </c>
      <c r="AB221" s="674">
        <f>G9</f>
        <v>0.40605834347242281</v>
      </c>
      <c r="AC221" s="674">
        <f>G41</f>
        <v>105.81908800000001</v>
      </c>
      <c r="AD221" s="674">
        <f>G8</f>
        <v>0.71385019999999999</v>
      </c>
      <c r="AE221" s="674">
        <f>G40</f>
        <v>61.941346557619511</v>
      </c>
      <c r="AF221" s="674" t="e">
        <f>IF(G36&lt;&gt;0,NA(),AE221)</f>
        <v>#N/A</v>
      </c>
      <c r="AG221" s="674">
        <f>G7</f>
        <v>0.40605834347242281</v>
      </c>
      <c r="AH221" s="674" t="e">
        <f>IF(G3&lt;&gt;0,NA(),AG221)</f>
        <v>#N/A</v>
      </c>
      <c r="AI221" s="674"/>
      <c r="AS221" s="863"/>
      <c r="AT221" s="863"/>
      <c r="AU221" s="623" t="e">
        <f t="shared" si="14"/>
        <v>#REF!</v>
      </c>
      <c r="AV221" s="626" t="e">
        <f>#REF!</f>
        <v>#REF!</v>
      </c>
      <c r="AW221" s="626">
        <v>1</v>
      </c>
    </row>
    <row r="222" spans="14:49" x14ac:dyDescent="0.2">
      <c r="N222" s="625" t="s">
        <v>212</v>
      </c>
      <c r="O222" s="623" t="s">
        <v>213</v>
      </c>
      <c r="P222" s="885"/>
      <c r="Q222" s="623">
        <v>7</v>
      </c>
      <c r="R222" s="674">
        <f>H3</f>
        <v>0</v>
      </c>
      <c r="S222" s="674">
        <f>H36</f>
        <v>0</v>
      </c>
      <c r="T222" s="674">
        <f>H5</f>
        <v>0.28343100000000004</v>
      </c>
      <c r="U222" s="674">
        <f>H38</f>
        <v>25.699286000000001</v>
      </c>
      <c r="W222" s="686"/>
      <c r="X222" s="685">
        <f>H$69</f>
        <v>0</v>
      </c>
      <c r="Y222" s="684">
        <f>H$101</f>
        <v>0</v>
      </c>
      <c r="Z222" s="683">
        <f>H$133</f>
        <v>0</v>
      </c>
      <c r="AA222" s="674" t="e">
        <f>H42</f>
        <v>#N/A</v>
      </c>
      <c r="AB222" s="674" t="e">
        <f>H9</f>
        <v>#N/A</v>
      </c>
      <c r="AC222" s="674">
        <f>H41</f>
        <v>131.51837399999999</v>
      </c>
      <c r="AD222" s="674">
        <f>H8</f>
        <v>0.99728119999999998</v>
      </c>
      <c r="AE222" s="674">
        <f>H40</f>
        <v>87.640632557619512</v>
      </c>
      <c r="AF222" s="674">
        <f>IF(H36&lt;&gt;0,NA(),AE222)</f>
        <v>87.640632557619512</v>
      </c>
      <c r="AG222" s="674">
        <f>H7</f>
        <v>0.68948934347242286</v>
      </c>
      <c r="AH222" s="674">
        <f>IF(H3&lt;&gt;0,NA(),AG222)</f>
        <v>0.68948934347242286</v>
      </c>
      <c r="AI222" s="674"/>
      <c r="AS222" s="863"/>
      <c r="AT222" s="863"/>
      <c r="AU222" s="623" t="e">
        <f t="shared" si="14"/>
        <v>#REF!</v>
      </c>
      <c r="AV222" s="626" t="e">
        <f>#REF!</f>
        <v>#REF!</v>
      </c>
      <c r="AW222" s="626">
        <v>1</v>
      </c>
    </row>
    <row r="223" spans="14:49" x14ac:dyDescent="0.2">
      <c r="N223" s="625" t="s">
        <v>212</v>
      </c>
      <c r="O223" s="623" t="s">
        <v>213</v>
      </c>
      <c r="P223" s="885"/>
      <c r="Q223" s="623">
        <v>8</v>
      </c>
      <c r="R223" s="674">
        <f>I3</f>
        <v>0</v>
      </c>
      <c r="S223" s="674">
        <f>I36</f>
        <v>0</v>
      </c>
      <c r="T223" s="674">
        <f>I5</f>
        <v>0.1340944</v>
      </c>
      <c r="U223" s="674">
        <f>I38</f>
        <v>12.662977000000001</v>
      </c>
      <c r="W223" s="686"/>
      <c r="X223" s="685">
        <f>I$69</f>
        <v>0</v>
      </c>
      <c r="Y223" s="684">
        <f>I$101</f>
        <v>0</v>
      </c>
      <c r="Z223" s="683">
        <f>I$133</f>
        <v>0</v>
      </c>
      <c r="AA223" s="674" t="e">
        <f>I42</f>
        <v>#N/A</v>
      </c>
      <c r="AB223" s="674" t="e">
        <f>I9</f>
        <v>#N/A</v>
      </c>
      <c r="AC223" s="674">
        <f>I41</f>
        <v>144.18135100000001</v>
      </c>
      <c r="AD223" s="674">
        <f>I8</f>
        <v>1.1313755999999999</v>
      </c>
      <c r="AE223" s="674">
        <f>I40</f>
        <v>100.30360955761951</v>
      </c>
      <c r="AF223" s="674">
        <f>IF(I36&lt;&gt;0,NA(),AE223)</f>
        <v>100.30360955761951</v>
      </c>
      <c r="AG223" s="674">
        <f>I7</f>
        <v>0.82358374347242291</v>
      </c>
      <c r="AH223" s="674">
        <f>IF(I3&lt;&gt;0,NA(),AG223)</f>
        <v>0.82358374347242291</v>
      </c>
      <c r="AI223" s="674"/>
      <c r="AS223" s="863"/>
      <c r="AT223" s="863"/>
      <c r="AU223" s="623" t="str">
        <f t="shared" si="14"/>
        <v>Final Score</v>
      </c>
      <c r="AV223" s="626">
        <v>1</v>
      </c>
      <c r="AW223" s="626">
        <v>1</v>
      </c>
    </row>
    <row r="224" spans="14:49" x14ac:dyDescent="0.2">
      <c r="N224" s="625" t="s">
        <v>212</v>
      </c>
      <c r="O224" s="623" t="s">
        <v>213</v>
      </c>
      <c r="P224" s="885"/>
      <c r="Q224" s="623">
        <v>9</v>
      </c>
      <c r="R224" s="674">
        <f>J3</f>
        <v>0</v>
      </c>
      <c r="S224" s="674">
        <f>J36</f>
        <v>0</v>
      </c>
      <c r="T224" s="674">
        <f>J5</f>
        <v>0.14853239999999998</v>
      </c>
      <c r="U224" s="674">
        <f>J38</f>
        <v>15.124350000000002</v>
      </c>
      <c r="W224" s="686"/>
      <c r="X224" s="685">
        <f>J$69</f>
        <v>0</v>
      </c>
      <c r="Y224" s="684">
        <f>J$101</f>
        <v>0</v>
      </c>
      <c r="Z224" s="683">
        <f>J$133</f>
        <v>0</v>
      </c>
      <c r="AA224" s="674" t="e">
        <f>J42</f>
        <v>#N/A</v>
      </c>
      <c r="AB224" s="674" t="e">
        <f>J9</f>
        <v>#N/A</v>
      </c>
      <c r="AC224" s="674">
        <f>J41</f>
        <v>159.305701</v>
      </c>
      <c r="AD224" s="674">
        <f>J8</f>
        <v>1.2799079999999998</v>
      </c>
      <c r="AE224" s="674">
        <f>J40</f>
        <v>115.42795955761952</v>
      </c>
      <c r="AF224" s="674">
        <f>IF(J36&lt;&gt;0,NA(),AE224)</f>
        <v>115.42795955761952</v>
      </c>
      <c r="AG224" s="674">
        <f>J7</f>
        <v>0.97211614347242292</v>
      </c>
      <c r="AH224" s="674">
        <f>IF(J3&lt;&gt;0,NA(),AG224)</f>
        <v>0.97211614347242292</v>
      </c>
      <c r="AI224" s="674"/>
    </row>
    <row r="225" spans="12:35" x14ac:dyDescent="0.2">
      <c r="N225" s="625" t="s">
        <v>212</v>
      </c>
      <c r="O225" s="623" t="s">
        <v>213</v>
      </c>
      <c r="P225" s="885"/>
      <c r="Q225" s="623">
        <v>10</v>
      </c>
      <c r="R225" s="674">
        <f>K3</f>
        <v>0</v>
      </c>
      <c r="S225" s="674">
        <f>K36</f>
        <v>0</v>
      </c>
      <c r="T225" s="674">
        <f>K5</f>
        <v>0.15232340000000003</v>
      </c>
      <c r="U225" s="674">
        <f>K38</f>
        <v>26.400666600000001</v>
      </c>
      <c r="W225" s="686"/>
      <c r="X225" s="685">
        <f>K$69</f>
        <v>0</v>
      </c>
      <c r="Y225" s="684">
        <f>K$101</f>
        <v>0</v>
      </c>
      <c r="Z225" s="683">
        <f>K$133</f>
        <v>0</v>
      </c>
      <c r="AA225" s="674" t="e">
        <f>K42</f>
        <v>#N/A</v>
      </c>
      <c r="AB225" s="674" t="e">
        <f>K9</f>
        <v>#N/A</v>
      </c>
      <c r="AC225" s="674">
        <f>K41</f>
        <v>185.70636759999999</v>
      </c>
      <c r="AD225" s="674">
        <f>K8</f>
        <v>1.4322313999999998</v>
      </c>
      <c r="AE225" s="674">
        <f>K40</f>
        <v>141.82862615761951</v>
      </c>
      <c r="AF225" s="674">
        <f>IF(K36&lt;&gt;0,NA(),AE225)</f>
        <v>141.82862615761951</v>
      </c>
      <c r="AG225" s="674">
        <f>K7</f>
        <v>1.124439543472423</v>
      </c>
      <c r="AH225" s="674">
        <f>IF(K3&lt;&gt;0,NA(),AG225)</f>
        <v>1.124439543472423</v>
      </c>
      <c r="AI225" s="674"/>
    </row>
    <row r="226" spans="12:35" x14ac:dyDescent="0.2">
      <c r="L226" s="623" t="s">
        <v>11</v>
      </c>
      <c r="M226" s="623" t="s">
        <v>12</v>
      </c>
      <c r="N226" s="625" t="s">
        <v>212</v>
      </c>
      <c r="O226" s="623" t="s">
        <v>213</v>
      </c>
      <c r="P226" s="885"/>
      <c r="Q226" s="623">
        <v>11</v>
      </c>
      <c r="R226" s="674">
        <f>L3</f>
        <v>0</v>
      </c>
      <c r="S226" s="674">
        <f>L36</f>
        <v>0</v>
      </c>
      <c r="T226" s="674">
        <f>L5</f>
        <v>0.10514860000000001</v>
      </c>
      <c r="U226" s="674">
        <f>L38</f>
        <v>25.087423800000003</v>
      </c>
      <c r="W226" s="686"/>
      <c r="X226" s="685">
        <f>L$69</f>
        <v>0</v>
      </c>
      <c r="Y226" s="684">
        <f>L$101</f>
        <v>0</v>
      </c>
      <c r="Z226" s="683">
        <f>L$133</f>
        <v>0</v>
      </c>
      <c r="AA226" s="674" t="e">
        <f>L42</f>
        <v>#N/A</v>
      </c>
      <c r="AB226" s="674" t="e">
        <f>L9</f>
        <v>#N/A</v>
      </c>
      <c r="AC226" s="674">
        <f>L41</f>
        <v>210.7937914</v>
      </c>
      <c r="AD226" s="674">
        <f>L8</f>
        <v>1.5373799999999997</v>
      </c>
      <c r="AE226" s="674">
        <f>L40</f>
        <v>166.91604995761952</v>
      </c>
      <c r="AF226" s="674">
        <f>IF(L36&lt;&gt;0,NA(),AE226)</f>
        <v>166.91604995761952</v>
      </c>
      <c r="AG226" s="674">
        <f>L7</f>
        <v>1.229588143472423</v>
      </c>
      <c r="AH226" s="674">
        <f>IF(L3&lt;&gt;0,NA(),AG226)</f>
        <v>1.229588143472423</v>
      </c>
      <c r="AI226" s="674"/>
    </row>
    <row r="227" spans="12:35" ht="13.5" thickBot="1" x14ac:dyDescent="0.25">
      <c r="L227" s="623">
        <v>4.3554898093359604</v>
      </c>
      <c r="M227" s="623">
        <v>4.2559719482796403E-2</v>
      </c>
      <c r="N227" s="682" t="s">
        <v>212</v>
      </c>
      <c r="O227" s="680" t="s">
        <v>213</v>
      </c>
      <c r="P227" s="886"/>
      <c r="Q227" s="680">
        <v>12</v>
      </c>
      <c r="R227" s="681">
        <f>M3</f>
        <v>0</v>
      </c>
      <c r="S227" s="681">
        <f>M36</f>
        <v>0</v>
      </c>
      <c r="T227" s="681">
        <f>M5</f>
        <v>0.2636676</v>
      </c>
      <c r="U227" s="681">
        <f>M38</f>
        <v>77.805073000000007</v>
      </c>
      <c r="V227" s="680"/>
      <c r="W227" s="679"/>
      <c r="X227" s="678">
        <f>M$69</f>
        <v>0</v>
      </c>
      <c r="Y227" s="677">
        <f>M$101</f>
        <v>0</v>
      </c>
      <c r="Z227" s="676">
        <f>M$133</f>
        <v>0</v>
      </c>
      <c r="AA227" s="674" t="e">
        <f>M42</f>
        <v>#N/A</v>
      </c>
      <c r="AB227" s="674" t="e">
        <f>M9</f>
        <v>#N/A</v>
      </c>
      <c r="AC227" s="674">
        <f>M41</f>
        <v>288.59886440000002</v>
      </c>
      <c r="AD227" s="674">
        <f>M8</f>
        <v>1.8010475999999997</v>
      </c>
      <c r="AE227" s="674">
        <f>M40</f>
        <v>244.72112295761951</v>
      </c>
      <c r="AF227" s="674">
        <f>IF(M36&lt;&gt;0,NA(),AE227)</f>
        <v>244.72112295761951</v>
      </c>
      <c r="AG227" s="674">
        <f>M7</f>
        <v>1.493255743472423</v>
      </c>
      <c r="AH227" s="674">
        <f>IF(M3&lt;&gt;0,NA(),AG227)</f>
        <v>1.493255743472423</v>
      </c>
      <c r="AI227" s="674"/>
    </row>
    <row r="228" spans="12:35" x14ac:dyDescent="0.2">
      <c r="Q228" s="623" t="s">
        <v>24</v>
      </c>
      <c r="R228" s="675">
        <f>SUM(R216:R227)</f>
        <v>0.40605834347242281</v>
      </c>
      <c r="S228" s="675">
        <f>SUM(S216:S227)</f>
        <v>61.941346557619511</v>
      </c>
      <c r="T228" s="674">
        <f>SUM(T216:T227)</f>
        <v>1.8010475999999997</v>
      </c>
      <c r="U228" s="674">
        <f>SUM(U216:U227)</f>
        <v>288.59886440000002</v>
      </c>
    </row>
  </sheetData>
  <mergeCells count="111">
    <mergeCell ref="P204:P215"/>
    <mergeCell ref="P180:P191"/>
    <mergeCell ref="P216:P227"/>
    <mergeCell ref="AY143:BE143"/>
    <mergeCell ref="J170:J173"/>
    <mergeCell ref="C168:C171"/>
    <mergeCell ref="AT160:AT163"/>
    <mergeCell ref="C160:C163"/>
    <mergeCell ref="AT156:AT159"/>
    <mergeCell ref="AT148:AT151"/>
    <mergeCell ref="C176:C179"/>
    <mergeCell ref="P144:P155"/>
    <mergeCell ref="L164:L167"/>
    <mergeCell ref="I165:I168"/>
    <mergeCell ref="J166:J169"/>
    <mergeCell ref="K167:K170"/>
    <mergeCell ref="K147:K150"/>
    <mergeCell ref="L168:L171"/>
    <mergeCell ref="I169:I172"/>
    <mergeCell ref="L172:L175"/>
    <mergeCell ref="K171:K174"/>
    <mergeCell ref="C172:C175"/>
    <mergeCell ref="L156:L159"/>
    <mergeCell ref="C164:C167"/>
    <mergeCell ref="A1:P1"/>
    <mergeCell ref="A10:P10"/>
    <mergeCell ref="A18:P18"/>
    <mergeCell ref="A26:P26"/>
    <mergeCell ref="A34:P34"/>
    <mergeCell ref="C148:C151"/>
    <mergeCell ref="L148:L151"/>
    <mergeCell ref="I149:I152"/>
    <mergeCell ref="J150:J153"/>
    <mergeCell ref="K151:K154"/>
    <mergeCell ref="J154:J157"/>
    <mergeCell ref="K155:K158"/>
    <mergeCell ref="C156:C159"/>
    <mergeCell ref="I157:I160"/>
    <mergeCell ref="A43:P43"/>
    <mergeCell ref="A51:P51"/>
    <mergeCell ref="A59:P59"/>
    <mergeCell ref="A83:P83"/>
    <mergeCell ref="A91:P91"/>
    <mergeCell ref="A99:P99"/>
    <mergeCell ref="I145:I148"/>
    <mergeCell ref="A115:P115"/>
    <mergeCell ref="A67:P67"/>
    <mergeCell ref="E142:G142"/>
    <mergeCell ref="J158:J161"/>
    <mergeCell ref="K159:K162"/>
    <mergeCell ref="I161:I164"/>
    <mergeCell ref="J162:J165"/>
    <mergeCell ref="P168:P179"/>
    <mergeCell ref="C144:C147"/>
    <mergeCell ref="C152:C155"/>
    <mergeCell ref="L152:L155"/>
    <mergeCell ref="A75:P75"/>
    <mergeCell ref="A107:P107"/>
    <mergeCell ref="I153:I156"/>
    <mergeCell ref="J146:J149"/>
    <mergeCell ref="P156:P167"/>
    <mergeCell ref="L160:L163"/>
    <mergeCell ref="A123:P123"/>
    <mergeCell ref="A131:P131"/>
    <mergeCell ref="AL152:AL155"/>
    <mergeCell ref="K163:K166"/>
    <mergeCell ref="AT184:AT187"/>
    <mergeCell ref="AT188:AT191"/>
    <mergeCell ref="AL144:AL147"/>
    <mergeCell ref="AL148:AL151"/>
    <mergeCell ref="P192:P203"/>
    <mergeCell ref="AY151:BE151"/>
    <mergeCell ref="AZ153:AZ156"/>
    <mergeCell ref="BA153:BA156"/>
    <mergeCell ref="AS168:AS171"/>
    <mergeCell ref="AS172:AS175"/>
    <mergeCell ref="AS176:AS179"/>
    <mergeCell ref="AT196:AT199"/>
    <mergeCell ref="AT200:AT203"/>
    <mergeCell ref="AS180:AS183"/>
    <mergeCell ref="AS184:AS187"/>
    <mergeCell ref="AT192:AT195"/>
    <mergeCell ref="AT168:AT171"/>
    <mergeCell ref="AT164:AT167"/>
    <mergeCell ref="AS156:AS159"/>
    <mergeCell ref="AS160:AS163"/>
    <mergeCell ref="AS164:AS167"/>
    <mergeCell ref="AS220:AS223"/>
    <mergeCell ref="AZ145:AZ148"/>
    <mergeCell ref="BA145:BA148"/>
    <mergeCell ref="AS196:AS199"/>
    <mergeCell ref="AS200:AS203"/>
    <mergeCell ref="AS204:AS207"/>
    <mergeCell ref="AS208:AS211"/>
    <mergeCell ref="AS212:AS215"/>
    <mergeCell ref="AS216:AS219"/>
    <mergeCell ref="AT220:AT223"/>
    <mergeCell ref="AT172:AT175"/>
    <mergeCell ref="AT144:AT147"/>
    <mergeCell ref="AT204:AT207"/>
    <mergeCell ref="AS188:AS191"/>
    <mergeCell ref="AS192:AS195"/>
    <mergeCell ref="AS144:AS147"/>
    <mergeCell ref="AS148:AS151"/>
    <mergeCell ref="AS152:AS155"/>
    <mergeCell ref="AT208:AT211"/>
    <mergeCell ref="AT212:AT215"/>
    <mergeCell ref="AT216:AT219"/>
    <mergeCell ref="AT176:AT179"/>
    <mergeCell ref="AT180:AT183"/>
    <mergeCell ref="AT152:AT155"/>
  </mergeCells>
  <pageMargins left="0.7" right="0.7" top="0.75" bottom="0.75" header="0.3" footer="0.3"/>
  <pageSetup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B19F3-AAD9-42FF-9F3C-38ECE8266853}">
  <dimension ref="Q1:W12"/>
  <sheetViews>
    <sheetView workbookViewId="0">
      <selection activeCell="O15" sqref="O15"/>
    </sheetView>
  </sheetViews>
  <sheetFormatPr defaultRowHeight="15" x14ac:dyDescent="0.25"/>
  <cols>
    <col min="17" max="17" width="19.5703125" customWidth="1"/>
  </cols>
  <sheetData>
    <row r="1" spans="17:23" x14ac:dyDescent="0.25">
      <c r="Q1" s="756"/>
      <c r="R1" s="756">
        <v>2020</v>
      </c>
      <c r="S1" s="756">
        <v>2021</v>
      </c>
      <c r="T1" s="756">
        <v>2022</v>
      </c>
      <c r="U1" s="756">
        <v>2023</v>
      </c>
      <c r="V1" s="756">
        <v>2024</v>
      </c>
      <c r="W1" s="756">
        <v>2025</v>
      </c>
    </row>
    <row r="2" spans="17:23" x14ac:dyDescent="0.25">
      <c r="Q2" s="757" t="s">
        <v>314</v>
      </c>
      <c r="R2" s="740">
        <v>151.74</v>
      </c>
      <c r="S2" s="740">
        <v>165.28</v>
      </c>
      <c r="T2" s="740">
        <v>201.6</v>
      </c>
      <c r="U2" s="740">
        <v>237.02</v>
      </c>
      <c r="V2" s="740">
        <v>365.58</v>
      </c>
    </row>
    <row r="3" spans="17:23" x14ac:dyDescent="0.25">
      <c r="Q3" s="757" t="s">
        <v>315</v>
      </c>
      <c r="R3" s="740">
        <v>1.1830000000000001</v>
      </c>
      <c r="S3" s="740">
        <v>1.0429999999999999</v>
      </c>
      <c r="T3" s="740">
        <v>1.1399999999999999</v>
      </c>
      <c r="U3" s="740">
        <v>1.151</v>
      </c>
      <c r="V3" s="740">
        <v>1.544</v>
      </c>
    </row>
    <row r="4" spans="17:23" x14ac:dyDescent="0.25">
      <c r="Q4" s="757" t="s">
        <v>316</v>
      </c>
      <c r="R4" s="740">
        <v>128.24</v>
      </c>
      <c r="S4" s="740">
        <v>158.44999999999999</v>
      </c>
      <c r="T4" s="740">
        <v>176.9</v>
      </c>
      <c r="U4" s="740">
        <v>205.89</v>
      </c>
      <c r="V4" s="740">
        <v>236.81</v>
      </c>
    </row>
    <row r="5" spans="17:23" x14ac:dyDescent="0.25">
      <c r="Q5" s="758" t="s">
        <v>317</v>
      </c>
      <c r="R5" s="760">
        <v>102.39</v>
      </c>
      <c r="S5" s="760">
        <v>108.7</v>
      </c>
      <c r="T5" s="760">
        <v>84.29</v>
      </c>
      <c r="U5" s="760">
        <v>99.21</v>
      </c>
      <c r="V5" s="760">
        <v>92.23</v>
      </c>
    </row>
    <row r="6" spans="17:23" x14ac:dyDescent="0.25">
      <c r="Q6" s="758" t="s">
        <v>318</v>
      </c>
      <c r="R6" s="760">
        <v>1.0009999999999999</v>
      </c>
      <c r="S6" s="760">
        <v>0.85399999999999998</v>
      </c>
      <c r="T6" s="760">
        <v>0.63500000000000001</v>
      </c>
      <c r="U6" s="760">
        <v>0.77200000000000002</v>
      </c>
      <c r="V6" s="760">
        <v>0.82199999999999995</v>
      </c>
    </row>
    <row r="7" spans="17:23" x14ac:dyDescent="0.25">
      <c r="Q7" s="758" t="s">
        <v>319</v>
      </c>
      <c r="R7" s="760">
        <v>102.25</v>
      </c>
      <c r="S7" s="760">
        <v>127.22</v>
      </c>
      <c r="T7" s="760">
        <v>132.71</v>
      </c>
      <c r="U7" s="760">
        <v>128.47999999999999</v>
      </c>
      <c r="V7" s="760">
        <v>112.25</v>
      </c>
    </row>
    <row r="8" spans="17:23" x14ac:dyDescent="0.25">
      <c r="Q8" s="757" t="s">
        <v>320</v>
      </c>
      <c r="R8" s="740">
        <v>-2.8188436354196571</v>
      </c>
      <c r="S8" s="740">
        <v>-2.8103796418662301</v>
      </c>
      <c r="T8" s="740">
        <v>-2.8472026598919276</v>
      </c>
      <c r="U8" s="740">
        <v>-2.8402871955087732</v>
      </c>
      <c r="V8" s="740">
        <v>-2.8680810860613444</v>
      </c>
      <c r="W8">
        <v>-2.8402214521036289</v>
      </c>
    </row>
    <row r="9" spans="17:23" x14ac:dyDescent="0.25">
      <c r="Q9" s="757" t="s">
        <v>321</v>
      </c>
      <c r="R9" s="740">
        <v>2.2022773996973428</v>
      </c>
      <c r="S9" s="740">
        <v>2.2161058171571097</v>
      </c>
      <c r="T9" s="740">
        <v>2.2078268582654141</v>
      </c>
      <c r="U9" s="740">
        <v>2.2000178202608174</v>
      </c>
      <c r="V9" s="740">
        <v>2.1814941462508743</v>
      </c>
      <c r="W9">
        <v>2.2174105885792934</v>
      </c>
    </row>
    <row r="10" spans="17:23" x14ac:dyDescent="0.25">
      <c r="Q10" s="759" t="s">
        <v>322</v>
      </c>
      <c r="R10" s="761">
        <v>14.68534215234313</v>
      </c>
      <c r="S10" s="761">
        <v>15.331122321910509</v>
      </c>
      <c r="T10" s="761">
        <v>14.474152691774112</v>
      </c>
      <c r="U10" s="761">
        <v>14.292820598481377</v>
      </c>
      <c r="V10" s="761">
        <v>13.271969828500698</v>
      </c>
      <c r="W10" s="761">
        <v>14.92899088246166</v>
      </c>
    </row>
    <row r="11" spans="17:23" x14ac:dyDescent="0.25">
      <c r="Q11" s="757" t="s">
        <v>323</v>
      </c>
      <c r="R11" s="740">
        <v>2</v>
      </c>
      <c r="S11" s="740">
        <v>2</v>
      </c>
      <c r="T11" s="740">
        <v>3</v>
      </c>
      <c r="U11" s="740">
        <v>2</v>
      </c>
      <c r="V11" s="740">
        <v>5</v>
      </c>
    </row>
    <row r="12" spans="17:23" x14ac:dyDescent="0.25">
      <c r="Q12" s="740" t="s">
        <v>324</v>
      </c>
      <c r="R12" s="740">
        <v>115</v>
      </c>
      <c r="S12" s="740">
        <v>104</v>
      </c>
      <c r="T12" s="740">
        <v>126</v>
      </c>
      <c r="U12" s="740">
        <v>117</v>
      </c>
      <c r="V12" s="740">
        <v>136</v>
      </c>
    </row>
  </sheetData>
  <phoneticPr fontId="21" type="noConversion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4767F-8F9D-450C-B3A8-B2FC501C45CF}">
  <dimension ref="A1:EB166"/>
  <sheetViews>
    <sheetView topLeftCell="J13" zoomScale="40" zoomScaleNormal="40" workbookViewId="0">
      <selection activeCell="BO145" sqref="BO145"/>
    </sheetView>
  </sheetViews>
  <sheetFormatPr defaultRowHeight="15" x14ac:dyDescent="0.25"/>
  <cols>
    <col min="1" max="1" width="30.85546875" bestFit="1" customWidth="1"/>
    <col min="2" max="2" width="26.5703125" bestFit="1" customWidth="1"/>
    <col min="3" max="3" width="8" bestFit="1" customWidth="1"/>
    <col min="4" max="4" width="10.140625" bestFit="1" customWidth="1"/>
    <col min="5" max="5" width="9.85546875" bestFit="1" customWidth="1"/>
    <col min="6" max="6" width="8.5703125" bestFit="1" customWidth="1"/>
    <col min="7" max="7" width="10.140625" bestFit="1" customWidth="1"/>
    <col min="8" max="9" width="10.5703125" bestFit="1" customWidth="1"/>
    <col min="10" max="10" width="10.140625" bestFit="1" customWidth="1"/>
    <col min="11" max="11" width="8" bestFit="1" customWidth="1"/>
    <col min="12" max="13" width="10.140625" bestFit="1" customWidth="1"/>
    <col min="14" max="14" width="16.5703125" bestFit="1" customWidth="1"/>
    <col min="15" max="16" width="12" bestFit="1" customWidth="1"/>
    <col min="17" max="17" width="30.5703125" bestFit="1" customWidth="1"/>
    <col min="18" max="18" width="26.5703125" bestFit="1" customWidth="1"/>
    <col min="19" max="19" width="7.140625" bestFit="1" customWidth="1"/>
    <col min="20" max="21" width="7.5703125" bestFit="1" customWidth="1"/>
    <col min="22" max="22" width="7.140625" bestFit="1" customWidth="1"/>
    <col min="23" max="23" width="7.5703125" bestFit="1" customWidth="1"/>
    <col min="24" max="24" width="8" bestFit="1" customWidth="1"/>
    <col min="25" max="25" width="8.5703125" bestFit="1" customWidth="1"/>
    <col min="26" max="27" width="7.140625" bestFit="1" customWidth="1"/>
    <col min="28" max="29" width="7.5703125" bestFit="1" customWidth="1"/>
    <col min="30" max="30" width="16.5703125" bestFit="1" customWidth="1"/>
    <col min="31" max="31" width="13" bestFit="1" customWidth="1"/>
    <col min="32" max="32" width="12.5703125" bestFit="1" customWidth="1"/>
    <col min="33" max="34" width="12" bestFit="1" customWidth="1"/>
    <col min="35" max="35" width="16.140625" bestFit="1" customWidth="1"/>
    <col min="36" max="37" width="7.42578125" bestFit="1" customWidth="1"/>
    <col min="38" max="39" width="6.140625" customWidth="1"/>
    <col min="40" max="41" width="7.42578125" bestFit="1" customWidth="1"/>
    <col min="42" max="43" width="6" customWidth="1"/>
    <col min="44" max="46" width="7.140625" bestFit="1" customWidth="1"/>
    <col min="47" max="47" width="7.140625" customWidth="1"/>
    <col min="48" max="48" width="8.85546875" customWidth="1"/>
    <col min="49" max="49" width="7.140625" customWidth="1"/>
    <col min="50" max="50" width="15.85546875" bestFit="1" customWidth="1"/>
    <col min="51" max="51" width="7.140625" customWidth="1"/>
    <col min="52" max="52" width="8.5703125" customWidth="1"/>
    <col min="53" max="54" width="6.5703125" customWidth="1"/>
    <col min="55" max="62" width="7.5703125" customWidth="1"/>
    <col min="63" max="63" width="9" customWidth="1"/>
    <col min="64" max="64" width="12" bestFit="1" customWidth="1"/>
    <col min="65" max="67" width="12" customWidth="1"/>
    <col min="68" max="74" width="12" hidden="1" customWidth="1"/>
    <col min="75" max="76" width="11" hidden="1" customWidth="1"/>
    <col min="77" max="77" width="12" hidden="1" customWidth="1"/>
    <col min="78" max="78" width="12" bestFit="1" customWidth="1"/>
    <col min="79" max="82" width="12" hidden="1" customWidth="1"/>
    <col min="83" max="84" width="11" hidden="1" customWidth="1"/>
    <col min="85" max="87" width="12" hidden="1" customWidth="1"/>
    <col min="88" max="90" width="12" bestFit="1" customWidth="1"/>
    <col min="91" max="96" width="12" hidden="1" customWidth="1"/>
    <col min="97" max="97" width="10" hidden="1" customWidth="1"/>
    <col min="98" max="111" width="12" hidden="1" customWidth="1"/>
    <col min="112" max="113" width="12" customWidth="1"/>
    <col min="114" max="118" width="12" hidden="1" customWidth="1"/>
    <col min="119" max="119" width="11" hidden="1" customWidth="1"/>
    <col min="120" max="125" width="12" hidden="1" customWidth="1"/>
    <col min="126" max="126" width="11" hidden="1" customWidth="1"/>
    <col min="127" max="130" width="12" hidden="1" customWidth="1"/>
    <col min="131" max="136" width="12" bestFit="1" customWidth="1"/>
    <col min="137" max="137" width="9.85546875" bestFit="1" customWidth="1"/>
    <col min="138" max="138" width="11" bestFit="1" customWidth="1"/>
    <col min="139" max="143" width="12" bestFit="1" customWidth="1"/>
    <col min="144" max="144" width="11" bestFit="1" customWidth="1"/>
    <col min="145" max="145" width="12" bestFit="1" customWidth="1"/>
    <col min="146" max="146" width="11" bestFit="1" customWidth="1"/>
    <col min="147" max="158" width="12" bestFit="1" customWidth="1"/>
    <col min="159" max="159" width="11" bestFit="1" customWidth="1"/>
    <col min="160" max="162" width="12" bestFit="1" customWidth="1"/>
    <col min="163" max="163" width="11" bestFit="1" customWidth="1"/>
    <col min="164" max="172" width="12" bestFit="1" customWidth="1"/>
    <col min="173" max="173" width="9.85546875" bestFit="1" customWidth="1"/>
    <col min="174" max="175" width="12" bestFit="1" customWidth="1"/>
    <col min="176" max="176" width="11" bestFit="1" customWidth="1"/>
    <col min="177" max="217" width="12" bestFit="1" customWidth="1"/>
    <col min="218" max="218" width="11" bestFit="1" customWidth="1"/>
    <col min="219" max="220" width="12" bestFit="1" customWidth="1"/>
    <col min="221" max="221" width="9.85546875" bestFit="1" customWidth="1"/>
    <col min="222" max="235" width="12" bestFit="1" customWidth="1"/>
  </cols>
  <sheetData>
    <row r="1" spans="1:63" x14ac:dyDescent="0.25">
      <c r="A1" s="94" t="s">
        <v>80</v>
      </c>
      <c r="B1" t="s">
        <v>118</v>
      </c>
      <c r="Q1" s="94" t="s">
        <v>80</v>
      </c>
      <c r="R1" t="s">
        <v>118</v>
      </c>
    </row>
    <row r="2" spans="1:63" x14ac:dyDescent="0.25">
      <c r="A2" s="94" t="s">
        <v>13</v>
      </c>
      <c r="B2" t="s">
        <v>118</v>
      </c>
      <c r="Q2" s="94" t="s">
        <v>13</v>
      </c>
      <c r="R2" t="s">
        <v>118</v>
      </c>
    </row>
    <row r="4" spans="1:63" x14ac:dyDescent="0.25">
      <c r="A4" s="94" t="s">
        <v>325</v>
      </c>
      <c r="B4" s="94" t="s">
        <v>326</v>
      </c>
      <c r="Q4" s="94" t="s">
        <v>327</v>
      </c>
      <c r="R4" s="94" t="s">
        <v>326</v>
      </c>
    </row>
    <row r="5" spans="1:63" x14ac:dyDescent="0.25">
      <c r="B5" t="s">
        <v>116</v>
      </c>
      <c r="R5" t="s">
        <v>116</v>
      </c>
      <c r="AJ5" t="s">
        <v>14</v>
      </c>
      <c r="AK5" t="s">
        <v>15</v>
      </c>
      <c r="AL5" t="s">
        <v>16</v>
      </c>
      <c r="AM5" t="s">
        <v>17</v>
      </c>
      <c r="AN5" t="s">
        <v>18</v>
      </c>
      <c r="AO5" t="s">
        <v>19</v>
      </c>
      <c r="AP5" t="s">
        <v>20</v>
      </c>
      <c r="AQ5" t="s">
        <v>79</v>
      </c>
      <c r="AR5" t="s">
        <v>21</v>
      </c>
      <c r="AS5" t="s">
        <v>22</v>
      </c>
      <c r="AT5" t="s">
        <v>90</v>
      </c>
      <c r="AU5" t="s">
        <v>23</v>
      </c>
      <c r="AV5" t="s">
        <v>116</v>
      </c>
      <c r="AY5" t="s">
        <v>14</v>
      </c>
      <c r="AZ5" t="s">
        <v>15</v>
      </c>
      <c r="BA5" t="s">
        <v>16</v>
      </c>
      <c r="BB5" t="s">
        <v>17</v>
      </c>
      <c r="BC5" t="s">
        <v>18</v>
      </c>
      <c r="BD5" t="s">
        <v>19</v>
      </c>
      <c r="BE5" t="s">
        <v>20</v>
      </c>
      <c r="BF5" t="s">
        <v>79</v>
      </c>
      <c r="BG5" t="s">
        <v>21</v>
      </c>
      <c r="BH5" t="s">
        <v>22</v>
      </c>
      <c r="BI5" t="s">
        <v>90</v>
      </c>
      <c r="BJ5" t="s">
        <v>23</v>
      </c>
      <c r="BK5" t="s">
        <v>116</v>
      </c>
    </row>
    <row r="6" spans="1:63" x14ac:dyDescent="0.25">
      <c r="A6" s="94" t="s">
        <v>115</v>
      </c>
      <c r="Q6" s="94" t="s">
        <v>115</v>
      </c>
      <c r="AI6" t="str">
        <f t="shared" ref="AI6:AV24" si="0">A6</f>
        <v>Row Labels</v>
      </c>
      <c r="AJ6">
        <f t="shared" si="0"/>
        <v>0</v>
      </c>
      <c r="AK6">
        <f t="shared" si="0"/>
        <v>0</v>
      </c>
      <c r="AL6">
        <f t="shared" si="0"/>
        <v>0</v>
      </c>
      <c r="AM6">
        <f t="shared" si="0"/>
        <v>0</v>
      </c>
      <c r="AN6">
        <f t="shared" si="0"/>
        <v>0</v>
      </c>
      <c r="AO6">
        <f t="shared" si="0"/>
        <v>0</v>
      </c>
      <c r="AP6">
        <f t="shared" si="0"/>
        <v>0</v>
      </c>
      <c r="AQ6">
        <f t="shared" si="0"/>
        <v>0</v>
      </c>
      <c r="AR6">
        <f t="shared" si="0"/>
        <v>0</v>
      </c>
      <c r="AS6">
        <f t="shared" si="0"/>
        <v>0</v>
      </c>
      <c r="AT6">
        <f t="shared" si="0"/>
        <v>0</v>
      </c>
      <c r="AU6">
        <f t="shared" si="0"/>
        <v>0</v>
      </c>
      <c r="AV6">
        <f t="shared" si="0"/>
        <v>0</v>
      </c>
      <c r="AX6" t="str">
        <f>AI6</f>
        <v>Row Labels</v>
      </c>
      <c r="AY6" s="106">
        <f>R6</f>
        <v>0</v>
      </c>
      <c r="AZ6" s="106">
        <f t="shared" ref="AZ6:BK21" si="1">S6</f>
        <v>0</v>
      </c>
      <c r="BA6" s="106">
        <f t="shared" si="1"/>
        <v>0</v>
      </c>
      <c r="BB6" s="106">
        <f t="shared" si="1"/>
        <v>0</v>
      </c>
      <c r="BC6" s="106">
        <f t="shared" si="1"/>
        <v>0</v>
      </c>
      <c r="BD6" s="106">
        <f t="shared" si="1"/>
        <v>0</v>
      </c>
      <c r="BE6" s="106">
        <f t="shared" si="1"/>
        <v>0</v>
      </c>
      <c r="BF6" s="106">
        <f t="shared" si="1"/>
        <v>0</v>
      </c>
      <c r="BG6" s="106">
        <f t="shared" si="1"/>
        <v>0</v>
      </c>
      <c r="BH6" s="106">
        <f t="shared" si="1"/>
        <v>0</v>
      </c>
      <c r="BI6" s="106">
        <f t="shared" si="1"/>
        <v>0</v>
      </c>
      <c r="BJ6" s="106">
        <f t="shared" si="1"/>
        <v>0</v>
      </c>
      <c r="BK6" s="106">
        <f t="shared" si="1"/>
        <v>0</v>
      </c>
    </row>
    <row r="7" spans="1:63" x14ac:dyDescent="0.25">
      <c r="A7" s="95" t="s">
        <v>116</v>
      </c>
      <c r="B7" s="762"/>
      <c r="Q7" s="95" t="s">
        <v>116</v>
      </c>
      <c r="R7" s="106"/>
      <c r="AI7" t="str">
        <f t="shared" si="0"/>
        <v>Grand Total</v>
      </c>
      <c r="AJ7">
        <f t="shared" si="0"/>
        <v>0</v>
      </c>
      <c r="AK7">
        <f t="shared" si="0"/>
        <v>0</v>
      </c>
      <c r="AL7">
        <f t="shared" si="0"/>
        <v>0</v>
      </c>
      <c r="AM7">
        <f t="shared" si="0"/>
        <v>0</v>
      </c>
      <c r="AN7">
        <f t="shared" si="0"/>
        <v>0</v>
      </c>
      <c r="AO7">
        <f t="shared" si="0"/>
        <v>0</v>
      </c>
      <c r="AP7">
        <f t="shared" si="0"/>
        <v>0</v>
      </c>
      <c r="AQ7">
        <f t="shared" si="0"/>
        <v>0</v>
      </c>
      <c r="AR7">
        <f t="shared" si="0"/>
        <v>0</v>
      </c>
      <c r="AS7">
        <f t="shared" si="0"/>
        <v>0</v>
      </c>
      <c r="AT7">
        <f t="shared" si="0"/>
        <v>0</v>
      </c>
      <c r="AU7">
        <f t="shared" si="0"/>
        <v>0</v>
      </c>
      <c r="AV7">
        <f t="shared" si="0"/>
        <v>0</v>
      </c>
      <c r="AX7" t="str">
        <f t="shared" ref="AX7:AX48" si="2">AI7</f>
        <v>Grand Total</v>
      </c>
      <c r="AY7" s="106">
        <f t="shared" ref="AY7:BK40" si="3">R7</f>
        <v>0</v>
      </c>
      <c r="AZ7" s="106">
        <f t="shared" si="1"/>
        <v>0</v>
      </c>
      <c r="BA7" s="106">
        <f t="shared" si="1"/>
        <v>0</v>
      </c>
      <c r="BB7" s="106">
        <f t="shared" si="1"/>
        <v>0</v>
      </c>
      <c r="BC7" s="106">
        <f t="shared" si="1"/>
        <v>0</v>
      </c>
      <c r="BD7" s="106">
        <f t="shared" si="1"/>
        <v>0</v>
      </c>
      <c r="BE7" s="106">
        <f t="shared" si="1"/>
        <v>0</v>
      </c>
      <c r="BF7" s="106">
        <f t="shared" si="1"/>
        <v>0</v>
      </c>
      <c r="BG7" s="106">
        <f t="shared" si="1"/>
        <v>0</v>
      </c>
      <c r="BH7" s="106">
        <f t="shared" si="1"/>
        <v>0</v>
      </c>
      <c r="BI7" s="106">
        <f t="shared" si="1"/>
        <v>0</v>
      </c>
      <c r="BJ7" s="106">
        <f t="shared" si="1"/>
        <v>0</v>
      </c>
      <c r="BK7" s="106">
        <f t="shared" si="1"/>
        <v>0</v>
      </c>
    </row>
    <row r="8" spans="1:63" x14ac:dyDescent="0.25">
      <c r="AI8">
        <f t="shared" si="0"/>
        <v>0</v>
      </c>
      <c r="AJ8">
        <f t="shared" si="0"/>
        <v>0</v>
      </c>
      <c r="AK8">
        <f t="shared" si="0"/>
        <v>0</v>
      </c>
      <c r="AL8">
        <f t="shared" si="0"/>
        <v>0</v>
      </c>
      <c r="AM8">
        <f t="shared" si="0"/>
        <v>0</v>
      </c>
      <c r="AN8">
        <f t="shared" si="0"/>
        <v>0</v>
      </c>
      <c r="AO8">
        <f t="shared" si="0"/>
        <v>0</v>
      </c>
      <c r="AP8">
        <f t="shared" si="0"/>
        <v>0</v>
      </c>
      <c r="AQ8">
        <f t="shared" si="0"/>
        <v>0</v>
      </c>
      <c r="AR8">
        <f t="shared" si="0"/>
        <v>0</v>
      </c>
      <c r="AS8">
        <f t="shared" si="0"/>
        <v>0</v>
      </c>
      <c r="AT8">
        <f t="shared" si="0"/>
        <v>0</v>
      </c>
      <c r="AU8">
        <f t="shared" si="0"/>
        <v>0</v>
      </c>
      <c r="AV8">
        <f t="shared" si="0"/>
        <v>0</v>
      </c>
      <c r="AX8">
        <f t="shared" si="2"/>
        <v>0</v>
      </c>
      <c r="AY8" s="106">
        <f t="shared" si="3"/>
        <v>0</v>
      </c>
      <c r="AZ8" s="106">
        <f t="shared" si="1"/>
        <v>0</v>
      </c>
      <c r="BA8" s="106">
        <f t="shared" si="1"/>
        <v>0</v>
      </c>
      <c r="BB8" s="106">
        <f t="shared" si="1"/>
        <v>0</v>
      </c>
      <c r="BC8" s="106">
        <f t="shared" si="1"/>
        <v>0</v>
      </c>
      <c r="BD8" s="106">
        <f t="shared" si="1"/>
        <v>0</v>
      </c>
      <c r="BE8" s="106">
        <f t="shared" si="1"/>
        <v>0</v>
      </c>
      <c r="BF8" s="106">
        <f t="shared" si="1"/>
        <v>0</v>
      </c>
      <c r="BG8" s="106">
        <f t="shared" si="1"/>
        <v>0</v>
      </c>
      <c r="BH8" s="106">
        <f t="shared" si="1"/>
        <v>0</v>
      </c>
      <c r="BI8" s="106">
        <f t="shared" si="1"/>
        <v>0</v>
      </c>
      <c r="BJ8" s="106">
        <f t="shared" si="1"/>
        <v>0</v>
      </c>
      <c r="BK8" s="106">
        <f t="shared" si="1"/>
        <v>0</v>
      </c>
    </row>
    <row r="9" spans="1:63" x14ac:dyDescent="0.25">
      <c r="AI9">
        <f t="shared" si="0"/>
        <v>0</v>
      </c>
      <c r="AJ9">
        <f t="shared" si="0"/>
        <v>0</v>
      </c>
      <c r="AK9">
        <f t="shared" si="0"/>
        <v>0</v>
      </c>
      <c r="AL9">
        <f t="shared" si="0"/>
        <v>0</v>
      </c>
      <c r="AM9">
        <f t="shared" si="0"/>
        <v>0</v>
      </c>
      <c r="AN9">
        <f t="shared" si="0"/>
        <v>0</v>
      </c>
      <c r="AO9">
        <f t="shared" si="0"/>
        <v>0</v>
      </c>
      <c r="AP9">
        <f t="shared" si="0"/>
        <v>0</v>
      </c>
      <c r="AQ9">
        <f t="shared" si="0"/>
        <v>0</v>
      </c>
      <c r="AR9">
        <f t="shared" si="0"/>
        <v>0</v>
      </c>
      <c r="AS9">
        <f t="shared" si="0"/>
        <v>0</v>
      </c>
      <c r="AT9">
        <f t="shared" si="0"/>
        <v>0</v>
      </c>
      <c r="AU9">
        <f t="shared" si="0"/>
        <v>0</v>
      </c>
      <c r="AV9">
        <f t="shared" si="0"/>
        <v>0</v>
      </c>
      <c r="AX9">
        <f t="shared" si="2"/>
        <v>0</v>
      </c>
      <c r="AY9" s="106">
        <f t="shared" si="3"/>
        <v>0</v>
      </c>
      <c r="AZ9" s="106">
        <f t="shared" si="1"/>
        <v>0</v>
      </c>
      <c r="BA9" s="106">
        <f t="shared" si="1"/>
        <v>0</v>
      </c>
      <c r="BB9" s="106">
        <f t="shared" si="1"/>
        <v>0</v>
      </c>
      <c r="BC9" s="106">
        <f t="shared" si="1"/>
        <v>0</v>
      </c>
      <c r="BD9" s="106">
        <f t="shared" si="1"/>
        <v>0</v>
      </c>
      <c r="BE9" s="106">
        <f t="shared" si="1"/>
        <v>0</v>
      </c>
      <c r="BF9" s="106">
        <f t="shared" si="1"/>
        <v>0</v>
      </c>
      <c r="BG9" s="106">
        <f t="shared" si="1"/>
        <v>0</v>
      </c>
      <c r="BH9" s="106">
        <f t="shared" si="1"/>
        <v>0</v>
      </c>
      <c r="BI9" s="106">
        <f t="shared" si="1"/>
        <v>0</v>
      </c>
      <c r="BJ9" s="106">
        <f t="shared" si="1"/>
        <v>0</v>
      </c>
      <c r="BK9" s="106">
        <f t="shared" si="1"/>
        <v>0</v>
      </c>
    </row>
    <row r="10" spans="1:63" x14ac:dyDescent="0.25">
      <c r="AI10">
        <f t="shared" si="0"/>
        <v>0</v>
      </c>
      <c r="AJ10">
        <f t="shared" si="0"/>
        <v>0</v>
      </c>
      <c r="AK10">
        <f t="shared" si="0"/>
        <v>0</v>
      </c>
      <c r="AL10">
        <f t="shared" si="0"/>
        <v>0</v>
      </c>
      <c r="AM10">
        <f t="shared" si="0"/>
        <v>0</v>
      </c>
      <c r="AN10">
        <f t="shared" si="0"/>
        <v>0</v>
      </c>
      <c r="AO10">
        <f t="shared" si="0"/>
        <v>0</v>
      </c>
      <c r="AP10">
        <f t="shared" si="0"/>
        <v>0</v>
      </c>
      <c r="AQ10">
        <f t="shared" si="0"/>
        <v>0</v>
      </c>
      <c r="AR10">
        <f t="shared" si="0"/>
        <v>0</v>
      </c>
      <c r="AS10">
        <f t="shared" si="0"/>
        <v>0</v>
      </c>
      <c r="AT10">
        <f t="shared" si="0"/>
        <v>0</v>
      </c>
      <c r="AU10">
        <f t="shared" si="0"/>
        <v>0</v>
      </c>
      <c r="AV10">
        <f t="shared" si="0"/>
        <v>0</v>
      </c>
      <c r="AX10">
        <f t="shared" si="2"/>
        <v>0</v>
      </c>
      <c r="AY10" s="106">
        <f t="shared" si="3"/>
        <v>0</v>
      </c>
      <c r="AZ10" s="106">
        <f t="shared" si="1"/>
        <v>0</v>
      </c>
      <c r="BA10" s="106">
        <f t="shared" si="1"/>
        <v>0</v>
      </c>
      <c r="BB10" s="106">
        <f t="shared" si="1"/>
        <v>0</v>
      </c>
      <c r="BC10" s="106">
        <f t="shared" si="1"/>
        <v>0</v>
      </c>
      <c r="BD10" s="106">
        <f t="shared" si="1"/>
        <v>0</v>
      </c>
      <c r="BE10" s="106">
        <f t="shared" si="1"/>
        <v>0</v>
      </c>
      <c r="BF10" s="106">
        <f t="shared" si="1"/>
        <v>0</v>
      </c>
      <c r="BG10" s="106">
        <f t="shared" si="1"/>
        <v>0</v>
      </c>
      <c r="BH10" s="106">
        <f t="shared" si="1"/>
        <v>0</v>
      </c>
      <c r="BI10" s="106">
        <f t="shared" si="1"/>
        <v>0</v>
      </c>
      <c r="BJ10" s="106">
        <f t="shared" si="1"/>
        <v>0</v>
      </c>
      <c r="BK10" s="106">
        <f t="shared" si="1"/>
        <v>0</v>
      </c>
    </row>
    <row r="11" spans="1:63" x14ac:dyDescent="0.25">
      <c r="AI11">
        <f t="shared" si="0"/>
        <v>0</v>
      </c>
      <c r="AJ11">
        <f t="shared" si="0"/>
        <v>0</v>
      </c>
      <c r="AK11">
        <f t="shared" si="0"/>
        <v>0</v>
      </c>
      <c r="AL11">
        <f t="shared" si="0"/>
        <v>0</v>
      </c>
      <c r="AM11">
        <f t="shared" si="0"/>
        <v>0</v>
      </c>
      <c r="AN11">
        <f t="shared" si="0"/>
        <v>0</v>
      </c>
      <c r="AO11">
        <f t="shared" si="0"/>
        <v>0</v>
      </c>
      <c r="AP11">
        <f t="shared" si="0"/>
        <v>0</v>
      </c>
      <c r="AQ11">
        <f t="shared" si="0"/>
        <v>0</v>
      </c>
      <c r="AR11">
        <f t="shared" si="0"/>
        <v>0</v>
      </c>
      <c r="AS11">
        <f t="shared" si="0"/>
        <v>0</v>
      </c>
      <c r="AT11">
        <f t="shared" si="0"/>
        <v>0</v>
      </c>
      <c r="AU11">
        <f t="shared" si="0"/>
        <v>0</v>
      </c>
      <c r="AV11">
        <f t="shared" si="0"/>
        <v>0</v>
      </c>
      <c r="AX11">
        <f t="shared" si="2"/>
        <v>0</v>
      </c>
      <c r="AY11" s="106">
        <f t="shared" si="3"/>
        <v>0</v>
      </c>
      <c r="AZ11" s="106">
        <f t="shared" si="1"/>
        <v>0</v>
      </c>
      <c r="BA11" s="106">
        <f t="shared" si="1"/>
        <v>0</v>
      </c>
      <c r="BB11" s="106">
        <f t="shared" si="1"/>
        <v>0</v>
      </c>
      <c r="BC11" s="106">
        <f t="shared" si="1"/>
        <v>0</v>
      </c>
      <c r="BD11" s="106">
        <f t="shared" si="1"/>
        <v>0</v>
      </c>
      <c r="BE11" s="106">
        <f t="shared" si="1"/>
        <v>0</v>
      </c>
      <c r="BF11" s="106">
        <f t="shared" si="1"/>
        <v>0</v>
      </c>
      <c r="BG11" s="106">
        <f t="shared" si="1"/>
        <v>0</v>
      </c>
      <c r="BH11" s="106">
        <f t="shared" si="1"/>
        <v>0</v>
      </c>
      <c r="BI11" s="106">
        <f t="shared" si="1"/>
        <v>0</v>
      </c>
      <c r="BJ11" s="106">
        <f t="shared" si="1"/>
        <v>0</v>
      </c>
      <c r="BK11" s="106">
        <f t="shared" si="1"/>
        <v>0</v>
      </c>
    </row>
    <row r="12" spans="1:63" x14ac:dyDescent="0.25">
      <c r="AI12">
        <f t="shared" si="0"/>
        <v>0</v>
      </c>
      <c r="AJ12">
        <f t="shared" si="0"/>
        <v>0</v>
      </c>
      <c r="AK12">
        <f t="shared" si="0"/>
        <v>0</v>
      </c>
      <c r="AL12">
        <f t="shared" si="0"/>
        <v>0</v>
      </c>
      <c r="AM12">
        <f t="shared" si="0"/>
        <v>0</v>
      </c>
      <c r="AN12">
        <f t="shared" si="0"/>
        <v>0</v>
      </c>
      <c r="AO12">
        <f t="shared" si="0"/>
        <v>0</v>
      </c>
      <c r="AP12">
        <f t="shared" si="0"/>
        <v>0</v>
      </c>
      <c r="AQ12">
        <f t="shared" si="0"/>
        <v>0</v>
      </c>
      <c r="AR12">
        <f t="shared" si="0"/>
        <v>0</v>
      </c>
      <c r="AS12">
        <f t="shared" si="0"/>
        <v>0</v>
      </c>
      <c r="AT12">
        <f t="shared" si="0"/>
        <v>0</v>
      </c>
      <c r="AU12">
        <f t="shared" si="0"/>
        <v>0</v>
      </c>
      <c r="AV12">
        <f t="shared" si="0"/>
        <v>0</v>
      </c>
      <c r="AX12">
        <f t="shared" si="2"/>
        <v>0</v>
      </c>
      <c r="AY12" s="106">
        <f t="shared" si="3"/>
        <v>0</v>
      </c>
      <c r="AZ12" s="106">
        <f t="shared" si="1"/>
        <v>0</v>
      </c>
      <c r="BA12" s="106">
        <f t="shared" si="1"/>
        <v>0</v>
      </c>
      <c r="BB12" s="106">
        <f t="shared" si="1"/>
        <v>0</v>
      </c>
      <c r="BC12" s="106">
        <f t="shared" si="1"/>
        <v>0</v>
      </c>
      <c r="BD12" s="106">
        <f t="shared" si="1"/>
        <v>0</v>
      </c>
      <c r="BE12" s="106">
        <f t="shared" si="1"/>
        <v>0</v>
      </c>
      <c r="BF12" s="106">
        <f t="shared" si="1"/>
        <v>0</v>
      </c>
      <c r="BG12" s="106">
        <f t="shared" si="1"/>
        <v>0</v>
      </c>
      <c r="BH12" s="106">
        <f t="shared" si="1"/>
        <v>0</v>
      </c>
      <c r="BI12" s="106">
        <f t="shared" si="1"/>
        <v>0</v>
      </c>
      <c r="BJ12" s="106">
        <f t="shared" si="1"/>
        <v>0</v>
      </c>
      <c r="BK12" s="106">
        <f t="shared" si="1"/>
        <v>0</v>
      </c>
    </row>
    <row r="13" spans="1:63" x14ac:dyDescent="0.25">
      <c r="AI13">
        <f t="shared" si="0"/>
        <v>0</v>
      </c>
      <c r="AJ13">
        <f t="shared" si="0"/>
        <v>0</v>
      </c>
      <c r="AK13">
        <f t="shared" si="0"/>
        <v>0</v>
      </c>
      <c r="AL13">
        <f t="shared" si="0"/>
        <v>0</v>
      </c>
      <c r="AM13">
        <f t="shared" si="0"/>
        <v>0</v>
      </c>
      <c r="AN13">
        <f t="shared" si="0"/>
        <v>0</v>
      </c>
      <c r="AO13">
        <f t="shared" si="0"/>
        <v>0</v>
      </c>
      <c r="AP13">
        <f t="shared" si="0"/>
        <v>0</v>
      </c>
      <c r="AQ13">
        <f t="shared" si="0"/>
        <v>0</v>
      </c>
      <c r="AR13">
        <f t="shared" si="0"/>
        <v>0</v>
      </c>
      <c r="AS13">
        <f t="shared" si="0"/>
        <v>0</v>
      </c>
      <c r="AT13">
        <f t="shared" si="0"/>
        <v>0</v>
      </c>
      <c r="AU13">
        <f t="shared" si="0"/>
        <v>0</v>
      </c>
      <c r="AV13">
        <f t="shared" si="0"/>
        <v>0</v>
      </c>
      <c r="AX13">
        <f t="shared" si="2"/>
        <v>0</v>
      </c>
      <c r="AY13" s="106">
        <f t="shared" si="3"/>
        <v>0</v>
      </c>
      <c r="AZ13" s="106">
        <f t="shared" si="1"/>
        <v>0</v>
      </c>
      <c r="BA13" s="106">
        <f t="shared" si="1"/>
        <v>0</v>
      </c>
      <c r="BB13" s="106">
        <f t="shared" si="1"/>
        <v>0</v>
      </c>
      <c r="BC13" s="106">
        <f t="shared" si="1"/>
        <v>0</v>
      </c>
      <c r="BD13" s="106">
        <f t="shared" si="1"/>
        <v>0</v>
      </c>
      <c r="BE13" s="106">
        <f t="shared" si="1"/>
        <v>0</v>
      </c>
      <c r="BF13" s="106">
        <f t="shared" si="1"/>
        <v>0</v>
      </c>
      <c r="BG13" s="106">
        <f t="shared" si="1"/>
        <v>0</v>
      </c>
      <c r="BH13" s="106">
        <f t="shared" si="1"/>
        <v>0</v>
      </c>
      <c r="BI13" s="106">
        <f t="shared" si="1"/>
        <v>0</v>
      </c>
      <c r="BJ13" s="106">
        <f t="shared" si="1"/>
        <v>0</v>
      </c>
      <c r="BK13" s="106">
        <f t="shared" si="1"/>
        <v>0</v>
      </c>
    </row>
    <row r="14" spans="1:63" x14ac:dyDescent="0.25">
      <c r="AI14">
        <f t="shared" si="0"/>
        <v>0</v>
      </c>
      <c r="AJ14">
        <f t="shared" si="0"/>
        <v>0</v>
      </c>
      <c r="AK14">
        <f t="shared" si="0"/>
        <v>0</v>
      </c>
      <c r="AL14">
        <f t="shared" si="0"/>
        <v>0</v>
      </c>
      <c r="AM14">
        <f t="shared" si="0"/>
        <v>0</v>
      </c>
      <c r="AN14">
        <f t="shared" si="0"/>
        <v>0</v>
      </c>
      <c r="AO14">
        <f t="shared" si="0"/>
        <v>0</v>
      </c>
      <c r="AP14">
        <f t="shared" si="0"/>
        <v>0</v>
      </c>
      <c r="AQ14">
        <f t="shared" si="0"/>
        <v>0</v>
      </c>
      <c r="AR14">
        <f t="shared" si="0"/>
        <v>0</v>
      </c>
      <c r="AS14">
        <f t="shared" si="0"/>
        <v>0</v>
      </c>
      <c r="AT14">
        <f t="shared" si="0"/>
        <v>0</v>
      </c>
      <c r="AU14">
        <f t="shared" si="0"/>
        <v>0</v>
      </c>
      <c r="AV14">
        <f t="shared" si="0"/>
        <v>0</v>
      </c>
      <c r="AX14">
        <f t="shared" si="2"/>
        <v>0</v>
      </c>
      <c r="AY14" s="106">
        <f t="shared" si="3"/>
        <v>0</v>
      </c>
      <c r="AZ14" s="106">
        <f t="shared" si="1"/>
        <v>0</v>
      </c>
      <c r="BA14" s="106">
        <f t="shared" si="1"/>
        <v>0</v>
      </c>
      <c r="BB14" s="106">
        <f t="shared" si="1"/>
        <v>0</v>
      </c>
      <c r="BC14" s="106">
        <f t="shared" si="1"/>
        <v>0</v>
      </c>
      <c r="BD14" s="106">
        <f t="shared" si="1"/>
        <v>0</v>
      </c>
      <c r="BE14" s="106">
        <f t="shared" si="1"/>
        <v>0</v>
      </c>
      <c r="BF14" s="106">
        <f t="shared" si="1"/>
        <v>0</v>
      </c>
      <c r="BG14" s="106">
        <f t="shared" si="1"/>
        <v>0</v>
      </c>
      <c r="BH14" s="106">
        <f t="shared" si="1"/>
        <v>0</v>
      </c>
      <c r="BI14" s="106">
        <f t="shared" si="1"/>
        <v>0</v>
      </c>
      <c r="BJ14" s="106">
        <f t="shared" si="1"/>
        <v>0</v>
      </c>
      <c r="BK14" s="106">
        <f t="shared" si="1"/>
        <v>0</v>
      </c>
    </row>
    <row r="15" spans="1:63" x14ac:dyDescent="0.25">
      <c r="AI15">
        <f t="shared" si="0"/>
        <v>0</v>
      </c>
      <c r="AJ15">
        <f t="shared" si="0"/>
        <v>0</v>
      </c>
      <c r="AK15">
        <f t="shared" si="0"/>
        <v>0</v>
      </c>
      <c r="AL15">
        <f t="shared" si="0"/>
        <v>0</v>
      </c>
      <c r="AM15">
        <f t="shared" si="0"/>
        <v>0</v>
      </c>
      <c r="AN15">
        <f t="shared" si="0"/>
        <v>0</v>
      </c>
      <c r="AO15">
        <f t="shared" si="0"/>
        <v>0</v>
      </c>
      <c r="AP15">
        <f t="shared" si="0"/>
        <v>0</v>
      </c>
      <c r="AQ15">
        <f t="shared" si="0"/>
        <v>0</v>
      </c>
      <c r="AR15">
        <f t="shared" si="0"/>
        <v>0</v>
      </c>
      <c r="AS15">
        <f t="shared" si="0"/>
        <v>0</v>
      </c>
      <c r="AT15">
        <f t="shared" si="0"/>
        <v>0</v>
      </c>
      <c r="AU15">
        <f t="shared" si="0"/>
        <v>0</v>
      </c>
      <c r="AV15">
        <f t="shared" si="0"/>
        <v>0</v>
      </c>
      <c r="AX15">
        <f t="shared" si="2"/>
        <v>0</v>
      </c>
      <c r="AY15" s="106">
        <f t="shared" si="3"/>
        <v>0</v>
      </c>
      <c r="AZ15" s="106">
        <f t="shared" si="1"/>
        <v>0</v>
      </c>
      <c r="BA15" s="106">
        <f t="shared" si="1"/>
        <v>0</v>
      </c>
      <c r="BB15" s="106">
        <f t="shared" si="1"/>
        <v>0</v>
      </c>
      <c r="BC15" s="106">
        <f t="shared" si="1"/>
        <v>0</v>
      </c>
      <c r="BD15" s="106">
        <f t="shared" si="1"/>
        <v>0</v>
      </c>
      <c r="BE15" s="106">
        <f t="shared" si="1"/>
        <v>0</v>
      </c>
      <c r="BF15" s="106">
        <f t="shared" si="1"/>
        <v>0</v>
      </c>
      <c r="BG15" s="106">
        <f t="shared" si="1"/>
        <v>0</v>
      </c>
      <c r="BH15" s="106">
        <f t="shared" si="1"/>
        <v>0</v>
      </c>
      <c r="BI15" s="106">
        <f t="shared" si="1"/>
        <v>0</v>
      </c>
      <c r="BJ15" s="106">
        <f t="shared" si="1"/>
        <v>0</v>
      </c>
      <c r="BK15" s="106">
        <f t="shared" si="1"/>
        <v>0</v>
      </c>
    </row>
    <row r="16" spans="1:63" x14ac:dyDescent="0.25">
      <c r="AI16">
        <f t="shared" si="0"/>
        <v>0</v>
      </c>
      <c r="AJ16">
        <f t="shared" si="0"/>
        <v>0</v>
      </c>
      <c r="AK16">
        <f t="shared" si="0"/>
        <v>0</v>
      </c>
      <c r="AL16">
        <f t="shared" si="0"/>
        <v>0</v>
      </c>
      <c r="AM16">
        <f t="shared" si="0"/>
        <v>0</v>
      </c>
      <c r="AN16">
        <f t="shared" si="0"/>
        <v>0</v>
      </c>
      <c r="AO16">
        <f t="shared" si="0"/>
        <v>0</v>
      </c>
      <c r="AP16">
        <f t="shared" si="0"/>
        <v>0</v>
      </c>
      <c r="AQ16">
        <f t="shared" si="0"/>
        <v>0</v>
      </c>
      <c r="AR16">
        <f t="shared" si="0"/>
        <v>0</v>
      </c>
      <c r="AS16">
        <f t="shared" si="0"/>
        <v>0</v>
      </c>
      <c r="AT16">
        <f t="shared" si="0"/>
        <v>0</v>
      </c>
      <c r="AU16">
        <f t="shared" si="0"/>
        <v>0</v>
      </c>
      <c r="AV16">
        <f t="shared" si="0"/>
        <v>0</v>
      </c>
      <c r="AX16">
        <f t="shared" si="2"/>
        <v>0</v>
      </c>
      <c r="AY16" s="106">
        <f t="shared" si="3"/>
        <v>0</v>
      </c>
      <c r="AZ16" s="106">
        <f t="shared" si="1"/>
        <v>0</v>
      </c>
      <c r="BA16" s="106">
        <f t="shared" si="1"/>
        <v>0</v>
      </c>
      <c r="BB16" s="106">
        <f t="shared" si="1"/>
        <v>0</v>
      </c>
      <c r="BC16" s="106">
        <f t="shared" si="1"/>
        <v>0</v>
      </c>
      <c r="BD16" s="106">
        <f t="shared" si="1"/>
        <v>0</v>
      </c>
      <c r="BE16" s="106">
        <f t="shared" si="1"/>
        <v>0</v>
      </c>
      <c r="BF16" s="106">
        <f t="shared" si="1"/>
        <v>0</v>
      </c>
      <c r="BG16" s="106">
        <f t="shared" si="1"/>
        <v>0</v>
      </c>
      <c r="BH16" s="106">
        <f t="shared" si="1"/>
        <v>0</v>
      </c>
      <c r="BI16" s="106">
        <f t="shared" si="1"/>
        <v>0</v>
      </c>
      <c r="BJ16" s="106">
        <f t="shared" si="1"/>
        <v>0</v>
      </c>
      <c r="BK16" s="106">
        <f t="shared" si="1"/>
        <v>0</v>
      </c>
    </row>
    <row r="17" spans="35:63" x14ac:dyDescent="0.25">
      <c r="AI17">
        <f t="shared" si="0"/>
        <v>0</v>
      </c>
      <c r="AJ17">
        <f t="shared" si="0"/>
        <v>0</v>
      </c>
      <c r="AK17">
        <f t="shared" si="0"/>
        <v>0</v>
      </c>
      <c r="AL17">
        <f t="shared" si="0"/>
        <v>0</v>
      </c>
      <c r="AM17">
        <f t="shared" si="0"/>
        <v>0</v>
      </c>
      <c r="AN17">
        <f t="shared" si="0"/>
        <v>0</v>
      </c>
      <c r="AO17">
        <f t="shared" si="0"/>
        <v>0</v>
      </c>
      <c r="AP17">
        <f t="shared" si="0"/>
        <v>0</v>
      </c>
      <c r="AQ17">
        <f t="shared" si="0"/>
        <v>0</v>
      </c>
      <c r="AR17">
        <f t="shared" si="0"/>
        <v>0</v>
      </c>
      <c r="AS17">
        <f t="shared" si="0"/>
        <v>0</v>
      </c>
      <c r="AT17">
        <f t="shared" si="0"/>
        <v>0</v>
      </c>
      <c r="AU17">
        <f t="shared" si="0"/>
        <v>0</v>
      </c>
      <c r="AV17">
        <f t="shared" si="0"/>
        <v>0</v>
      </c>
      <c r="AX17">
        <f t="shared" si="2"/>
        <v>0</v>
      </c>
      <c r="AY17" s="106">
        <f t="shared" si="3"/>
        <v>0</v>
      </c>
      <c r="AZ17" s="106">
        <f t="shared" si="1"/>
        <v>0</v>
      </c>
      <c r="BA17" s="106">
        <f t="shared" si="1"/>
        <v>0</v>
      </c>
      <c r="BB17" s="106">
        <f t="shared" si="1"/>
        <v>0</v>
      </c>
      <c r="BC17" s="106">
        <f t="shared" si="1"/>
        <v>0</v>
      </c>
      <c r="BD17" s="106">
        <f t="shared" si="1"/>
        <v>0</v>
      </c>
      <c r="BE17" s="106">
        <f t="shared" si="1"/>
        <v>0</v>
      </c>
      <c r="BF17" s="106">
        <f t="shared" si="1"/>
        <v>0</v>
      </c>
      <c r="BG17" s="106">
        <f t="shared" si="1"/>
        <v>0</v>
      </c>
      <c r="BH17" s="106">
        <f t="shared" si="1"/>
        <v>0</v>
      </c>
      <c r="BI17" s="106">
        <f t="shared" si="1"/>
        <v>0</v>
      </c>
      <c r="BJ17" s="106">
        <f t="shared" si="1"/>
        <v>0</v>
      </c>
      <c r="BK17" s="106">
        <f t="shared" si="1"/>
        <v>0</v>
      </c>
    </row>
    <row r="18" spans="35:63" x14ac:dyDescent="0.25">
      <c r="AI18">
        <f t="shared" si="0"/>
        <v>0</v>
      </c>
      <c r="AJ18">
        <f t="shared" si="0"/>
        <v>0</v>
      </c>
      <c r="AK18">
        <f t="shared" si="0"/>
        <v>0</v>
      </c>
      <c r="AL18">
        <f t="shared" si="0"/>
        <v>0</v>
      </c>
      <c r="AM18">
        <f t="shared" si="0"/>
        <v>0</v>
      </c>
      <c r="AN18">
        <f t="shared" si="0"/>
        <v>0</v>
      </c>
      <c r="AO18">
        <f t="shared" si="0"/>
        <v>0</v>
      </c>
      <c r="AP18">
        <f t="shared" si="0"/>
        <v>0</v>
      </c>
      <c r="AQ18">
        <f t="shared" si="0"/>
        <v>0</v>
      </c>
      <c r="AR18">
        <f t="shared" si="0"/>
        <v>0</v>
      </c>
      <c r="AS18">
        <f t="shared" si="0"/>
        <v>0</v>
      </c>
      <c r="AT18">
        <f t="shared" si="0"/>
        <v>0</v>
      </c>
      <c r="AU18">
        <f t="shared" si="0"/>
        <v>0</v>
      </c>
      <c r="AV18">
        <f t="shared" si="0"/>
        <v>0</v>
      </c>
      <c r="AX18">
        <f t="shared" si="2"/>
        <v>0</v>
      </c>
      <c r="AY18" s="106">
        <f t="shared" si="3"/>
        <v>0</v>
      </c>
      <c r="AZ18" s="106">
        <f t="shared" si="1"/>
        <v>0</v>
      </c>
      <c r="BA18" s="106">
        <f t="shared" si="1"/>
        <v>0</v>
      </c>
      <c r="BB18" s="106">
        <f t="shared" si="1"/>
        <v>0</v>
      </c>
      <c r="BC18" s="106">
        <f t="shared" si="1"/>
        <v>0</v>
      </c>
      <c r="BD18" s="106">
        <f t="shared" si="1"/>
        <v>0</v>
      </c>
      <c r="BE18" s="106">
        <f t="shared" si="1"/>
        <v>0</v>
      </c>
      <c r="BF18" s="106">
        <f t="shared" si="1"/>
        <v>0</v>
      </c>
      <c r="BG18" s="106">
        <f t="shared" si="1"/>
        <v>0</v>
      </c>
      <c r="BH18" s="106">
        <f t="shared" si="1"/>
        <v>0</v>
      </c>
      <c r="BI18" s="106">
        <f t="shared" si="1"/>
        <v>0</v>
      </c>
      <c r="BJ18" s="106">
        <f t="shared" si="1"/>
        <v>0</v>
      </c>
      <c r="BK18" s="106">
        <f t="shared" si="1"/>
        <v>0</v>
      </c>
    </row>
    <row r="19" spans="35:63" x14ac:dyDescent="0.25">
      <c r="AI19">
        <f t="shared" si="0"/>
        <v>0</v>
      </c>
      <c r="AJ19">
        <f t="shared" si="0"/>
        <v>0</v>
      </c>
      <c r="AK19">
        <f t="shared" si="0"/>
        <v>0</v>
      </c>
      <c r="AL19">
        <f t="shared" si="0"/>
        <v>0</v>
      </c>
      <c r="AM19">
        <f t="shared" si="0"/>
        <v>0</v>
      </c>
      <c r="AN19">
        <f t="shared" si="0"/>
        <v>0</v>
      </c>
      <c r="AO19">
        <f t="shared" si="0"/>
        <v>0</v>
      </c>
      <c r="AP19">
        <f t="shared" si="0"/>
        <v>0</v>
      </c>
      <c r="AQ19">
        <f t="shared" si="0"/>
        <v>0</v>
      </c>
      <c r="AR19">
        <f t="shared" si="0"/>
        <v>0</v>
      </c>
      <c r="AS19">
        <f t="shared" si="0"/>
        <v>0</v>
      </c>
      <c r="AT19">
        <f t="shared" si="0"/>
        <v>0</v>
      </c>
      <c r="AU19">
        <f t="shared" si="0"/>
        <v>0</v>
      </c>
      <c r="AV19">
        <f t="shared" si="0"/>
        <v>0</v>
      </c>
      <c r="AX19">
        <f t="shared" si="2"/>
        <v>0</v>
      </c>
      <c r="AY19" s="106">
        <f t="shared" si="3"/>
        <v>0</v>
      </c>
      <c r="AZ19" s="106">
        <f t="shared" si="1"/>
        <v>0</v>
      </c>
      <c r="BA19" s="106">
        <f t="shared" si="1"/>
        <v>0</v>
      </c>
      <c r="BB19" s="106">
        <f t="shared" si="1"/>
        <v>0</v>
      </c>
      <c r="BC19" s="106">
        <f t="shared" si="1"/>
        <v>0</v>
      </c>
      <c r="BD19" s="106">
        <f t="shared" si="1"/>
        <v>0</v>
      </c>
      <c r="BE19" s="106">
        <f t="shared" si="1"/>
        <v>0</v>
      </c>
      <c r="BF19" s="106">
        <f t="shared" si="1"/>
        <v>0</v>
      </c>
      <c r="BG19" s="106">
        <f t="shared" si="1"/>
        <v>0</v>
      </c>
      <c r="BH19" s="106">
        <f t="shared" si="1"/>
        <v>0</v>
      </c>
      <c r="BI19" s="106">
        <f t="shared" si="1"/>
        <v>0</v>
      </c>
      <c r="BJ19" s="106">
        <f t="shared" si="1"/>
        <v>0</v>
      </c>
      <c r="BK19" s="106">
        <f t="shared" si="1"/>
        <v>0</v>
      </c>
    </row>
    <row r="20" spans="35:63" x14ac:dyDescent="0.25">
      <c r="AI20">
        <f t="shared" si="0"/>
        <v>0</v>
      </c>
      <c r="AJ20">
        <f t="shared" si="0"/>
        <v>0</v>
      </c>
      <c r="AK20">
        <f t="shared" si="0"/>
        <v>0</v>
      </c>
      <c r="AL20">
        <f t="shared" si="0"/>
        <v>0</v>
      </c>
      <c r="AM20">
        <f t="shared" si="0"/>
        <v>0</v>
      </c>
      <c r="AN20">
        <f t="shared" si="0"/>
        <v>0</v>
      </c>
      <c r="AO20">
        <f t="shared" si="0"/>
        <v>0</v>
      </c>
      <c r="AP20">
        <f t="shared" si="0"/>
        <v>0</v>
      </c>
      <c r="AQ20">
        <f t="shared" si="0"/>
        <v>0</v>
      </c>
      <c r="AR20">
        <f t="shared" si="0"/>
        <v>0</v>
      </c>
      <c r="AS20">
        <f t="shared" si="0"/>
        <v>0</v>
      </c>
      <c r="AT20">
        <f t="shared" si="0"/>
        <v>0</v>
      </c>
      <c r="AU20">
        <f t="shared" si="0"/>
        <v>0</v>
      </c>
      <c r="AV20">
        <f t="shared" si="0"/>
        <v>0</v>
      </c>
      <c r="AX20">
        <f t="shared" si="2"/>
        <v>0</v>
      </c>
      <c r="AY20" s="106">
        <f t="shared" si="3"/>
        <v>0</v>
      </c>
      <c r="AZ20" s="106">
        <f t="shared" si="1"/>
        <v>0</v>
      </c>
      <c r="BA20" s="106">
        <f t="shared" si="1"/>
        <v>0</v>
      </c>
      <c r="BB20" s="106">
        <f t="shared" si="1"/>
        <v>0</v>
      </c>
      <c r="BC20" s="106">
        <f t="shared" si="1"/>
        <v>0</v>
      </c>
      <c r="BD20" s="106">
        <f t="shared" si="1"/>
        <v>0</v>
      </c>
      <c r="BE20" s="106">
        <f t="shared" si="1"/>
        <v>0</v>
      </c>
      <c r="BF20" s="106">
        <f t="shared" si="1"/>
        <v>0</v>
      </c>
      <c r="BG20" s="106">
        <f t="shared" si="1"/>
        <v>0</v>
      </c>
      <c r="BH20" s="106">
        <f t="shared" si="1"/>
        <v>0</v>
      </c>
      <c r="BI20" s="106">
        <f t="shared" si="1"/>
        <v>0</v>
      </c>
      <c r="BJ20" s="106">
        <f t="shared" si="1"/>
        <v>0</v>
      </c>
      <c r="BK20" s="106">
        <f t="shared" si="1"/>
        <v>0</v>
      </c>
    </row>
    <row r="21" spans="35:63" x14ac:dyDescent="0.25">
      <c r="AI21">
        <f t="shared" si="0"/>
        <v>0</v>
      </c>
      <c r="AJ21">
        <f t="shared" si="0"/>
        <v>0</v>
      </c>
      <c r="AK21">
        <f t="shared" si="0"/>
        <v>0</v>
      </c>
      <c r="AL21">
        <f t="shared" si="0"/>
        <v>0</v>
      </c>
      <c r="AM21">
        <f t="shared" si="0"/>
        <v>0</v>
      </c>
      <c r="AN21">
        <f t="shared" si="0"/>
        <v>0</v>
      </c>
      <c r="AO21">
        <f t="shared" si="0"/>
        <v>0</v>
      </c>
      <c r="AP21">
        <f t="shared" si="0"/>
        <v>0</v>
      </c>
      <c r="AQ21">
        <f t="shared" si="0"/>
        <v>0</v>
      </c>
      <c r="AR21">
        <f t="shared" si="0"/>
        <v>0</v>
      </c>
      <c r="AS21">
        <f t="shared" si="0"/>
        <v>0</v>
      </c>
      <c r="AT21">
        <f t="shared" si="0"/>
        <v>0</v>
      </c>
      <c r="AU21">
        <f t="shared" si="0"/>
        <v>0</v>
      </c>
      <c r="AV21">
        <f t="shared" si="0"/>
        <v>0</v>
      </c>
      <c r="AX21">
        <f t="shared" si="2"/>
        <v>0</v>
      </c>
      <c r="AY21" s="106">
        <f t="shared" si="3"/>
        <v>0</v>
      </c>
      <c r="AZ21" s="106">
        <f t="shared" si="1"/>
        <v>0</v>
      </c>
      <c r="BA21" s="106">
        <f t="shared" si="1"/>
        <v>0</v>
      </c>
      <c r="BB21" s="106">
        <f t="shared" si="1"/>
        <v>0</v>
      </c>
      <c r="BC21" s="106">
        <f t="shared" si="1"/>
        <v>0</v>
      </c>
      <c r="BD21" s="106">
        <f t="shared" si="1"/>
        <v>0</v>
      </c>
      <c r="BE21" s="106">
        <f t="shared" si="1"/>
        <v>0</v>
      </c>
      <c r="BF21" s="106">
        <f t="shared" si="1"/>
        <v>0</v>
      </c>
      <c r="BG21" s="106">
        <f t="shared" si="1"/>
        <v>0</v>
      </c>
      <c r="BH21" s="106">
        <f t="shared" si="1"/>
        <v>0</v>
      </c>
      <c r="BI21" s="106">
        <f t="shared" si="1"/>
        <v>0</v>
      </c>
      <c r="BJ21" s="106">
        <f t="shared" si="1"/>
        <v>0</v>
      </c>
      <c r="BK21" s="106">
        <f t="shared" si="1"/>
        <v>0</v>
      </c>
    </row>
    <row r="22" spans="35:63" x14ac:dyDescent="0.25">
      <c r="AI22">
        <f t="shared" si="0"/>
        <v>0</v>
      </c>
      <c r="AJ22">
        <f t="shared" si="0"/>
        <v>0</v>
      </c>
      <c r="AK22">
        <f t="shared" si="0"/>
        <v>0</v>
      </c>
      <c r="AL22">
        <f t="shared" si="0"/>
        <v>0</v>
      </c>
      <c r="AM22">
        <f t="shared" si="0"/>
        <v>0</v>
      </c>
      <c r="AN22">
        <f t="shared" si="0"/>
        <v>0</v>
      </c>
      <c r="AO22">
        <f t="shared" si="0"/>
        <v>0</v>
      </c>
      <c r="AP22">
        <f t="shared" si="0"/>
        <v>0</v>
      </c>
      <c r="AQ22">
        <f t="shared" si="0"/>
        <v>0</v>
      </c>
      <c r="AR22">
        <f t="shared" si="0"/>
        <v>0</v>
      </c>
      <c r="AS22">
        <f t="shared" si="0"/>
        <v>0</v>
      </c>
      <c r="AT22">
        <f t="shared" si="0"/>
        <v>0</v>
      </c>
      <c r="AU22">
        <f t="shared" si="0"/>
        <v>0</v>
      </c>
      <c r="AV22">
        <f t="shared" si="0"/>
        <v>0</v>
      </c>
      <c r="AX22">
        <f t="shared" si="2"/>
        <v>0</v>
      </c>
      <c r="AY22" s="106">
        <f t="shared" si="3"/>
        <v>0</v>
      </c>
      <c r="AZ22" s="106">
        <f t="shared" si="3"/>
        <v>0</v>
      </c>
      <c r="BA22" s="106">
        <f t="shared" si="3"/>
        <v>0</v>
      </c>
      <c r="BB22" s="106">
        <f t="shared" si="3"/>
        <v>0</v>
      </c>
      <c r="BC22" s="106">
        <f t="shared" si="3"/>
        <v>0</v>
      </c>
      <c r="BD22" s="106">
        <f t="shared" si="3"/>
        <v>0</v>
      </c>
      <c r="BE22" s="106">
        <f t="shared" si="3"/>
        <v>0</v>
      </c>
      <c r="BF22" s="106">
        <f t="shared" si="3"/>
        <v>0</v>
      </c>
      <c r="BG22" s="106">
        <f t="shared" si="3"/>
        <v>0</v>
      </c>
      <c r="BH22" s="106">
        <f t="shared" si="3"/>
        <v>0</v>
      </c>
      <c r="BI22" s="106">
        <f t="shared" si="3"/>
        <v>0</v>
      </c>
      <c r="BJ22" s="106">
        <f t="shared" si="3"/>
        <v>0</v>
      </c>
      <c r="BK22" s="106">
        <f t="shared" si="3"/>
        <v>0</v>
      </c>
    </row>
    <row r="23" spans="35:63" x14ac:dyDescent="0.25">
      <c r="AI23">
        <f t="shared" si="0"/>
        <v>0</v>
      </c>
      <c r="AJ23">
        <f t="shared" si="0"/>
        <v>0</v>
      </c>
      <c r="AK23">
        <f t="shared" si="0"/>
        <v>0</v>
      </c>
      <c r="AL23">
        <f t="shared" si="0"/>
        <v>0</v>
      </c>
      <c r="AM23">
        <f t="shared" si="0"/>
        <v>0</v>
      </c>
      <c r="AN23">
        <f t="shared" si="0"/>
        <v>0</v>
      </c>
      <c r="AO23">
        <f t="shared" si="0"/>
        <v>0</v>
      </c>
      <c r="AP23">
        <f t="shared" si="0"/>
        <v>0</v>
      </c>
      <c r="AQ23">
        <f t="shared" si="0"/>
        <v>0</v>
      </c>
      <c r="AR23">
        <f t="shared" si="0"/>
        <v>0</v>
      </c>
      <c r="AS23">
        <f t="shared" si="0"/>
        <v>0</v>
      </c>
      <c r="AT23">
        <f t="shared" si="0"/>
        <v>0</v>
      </c>
      <c r="AU23">
        <f t="shared" si="0"/>
        <v>0</v>
      </c>
      <c r="AV23">
        <f t="shared" si="0"/>
        <v>0</v>
      </c>
      <c r="AX23">
        <f t="shared" si="2"/>
        <v>0</v>
      </c>
      <c r="AY23" s="106">
        <f t="shared" si="3"/>
        <v>0</v>
      </c>
      <c r="AZ23" s="106">
        <f t="shared" si="3"/>
        <v>0</v>
      </c>
      <c r="BA23" s="106">
        <f t="shared" si="3"/>
        <v>0</v>
      </c>
      <c r="BB23" s="106">
        <f t="shared" si="3"/>
        <v>0</v>
      </c>
      <c r="BC23" s="106">
        <f t="shared" si="3"/>
        <v>0</v>
      </c>
      <c r="BD23" s="106">
        <f t="shared" si="3"/>
        <v>0</v>
      </c>
      <c r="BE23" s="106">
        <f t="shared" si="3"/>
        <v>0</v>
      </c>
      <c r="BF23" s="106">
        <f t="shared" si="3"/>
        <v>0</v>
      </c>
      <c r="BG23" s="106">
        <f t="shared" si="3"/>
        <v>0</v>
      </c>
      <c r="BH23" s="106">
        <f t="shared" si="3"/>
        <v>0</v>
      </c>
      <c r="BI23" s="106">
        <f t="shared" si="3"/>
        <v>0</v>
      </c>
      <c r="BJ23" s="106">
        <f t="shared" si="3"/>
        <v>0</v>
      </c>
      <c r="BK23" s="106">
        <f t="shared" si="3"/>
        <v>0</v>
      </c>
    </row>
    <row r="24" spans="35:63" x14ac:dyDescent="0.25">
      <c r="AI24">
        <f t="shared" si="0"/>
        <v>0</v>
      </c>
      <c r="AJ24">
        <f t="shared" si="0"/>
        <v>0</v>
      </c>
      <c r="AK24">
        <f t="shared" si="0"/>
        <v>0</v>
      </c>
      <c r="AL24">
        <f t="shared" ref="AL24:AV47" si="4">D24</f>
        <v>0</v>
      </c>
      <c r="AM24">
        <f t="shared" si="4"/>
        <v>0</v>
      </c>
      <c r="AN24">
        <f t="shared" si="4"/>
        <v>0</v>
      </c>
      <c r="AO24">
        <f t="shared" si="4"/>
        <v>0</v>
      </c>
      <c r="AP24">
        <f t="shared" si="4"/>
        <v>0</v>
      </c>
      <c r="AQ24">
        <f t="shared" si="4"/>
        <v>0</v>
      </c>
      <c r="AR24">
        <f t="shared" si="4"/>
        <v>0</v>
      </c>
      <c r="AS24">
        <f t="shared" si="4"/>
        <v>0</v>
      </c>
      <c r="AT24">
        <f t="shared" si="4"/>
        <v>0</v>
      </c>
      <c r="AU24">
        <f t="shared" si="4"/>
        <v>0</v>
      </c>
      <c r="AV24">
        <f t="shared" si="4"/>
        <v>0</v>
      </c>
      <c r="AX24">
        <f t="shared" si="2"/>
        <v>0</v>
      </c>
      <c r="AY24" s="106">
        <f t="shared" si="3"/>
        <v>0</v>
      </c>
      <c r="AZ24" s="106">
        <f t="shared" si="3"/>
        <v>0</v>
      </c>
      <c r="BA24" s="106">
        <f t="shared" si="3"/>
        <v>0</v>
      </c>
      <c r="BB24" s="106">
        <f t="shared" si="3"/>
        <v>0</v>
      </c>
      <c r="BC24" s="106">
        <f t="shared" si="3"/>
        <v>0</v>
      </c>
      <c r="BD24" s="106">
        <f t="shared" si="3"/>
        <v>0</v>
      </c>
      <c r="BE24" s="106">
        <f t="shared" si="3"/>
        <v>0</v>
      </c>
      <c r="BF24" s="106">
        <f t="shared" si="3"/>
        <v>0</v>
      </c>
      <c r="BG24" s="106">
        <f t="shared" si="3"/>
        <v>0</v>
      </c>
      <c r="BH24" s="106">
        <f t="shared" si="3"/>
        <v>0</v>
      </c>
      <c r="BI24" s="106">
        <f t="shared" si="3"/>
        <v>0</v>
      </c>
      <c r="BJ24" s="106">
        <f t="shared" si="3"/>
        <v>0</v>
      </c>
      <c r="BK24" s="106">
        <f t="shared" si="3"/>
        <v>0</v>
      </c>
    </row>
    <row r="25" spans="35:63" x14ac:dyDescent="0.25">
      <c r="AI25">
        <f t="shared" ref="AI25:AM48" si="5">A25</f>
        <v>0</v>
      </c>
      <c r="AJ25">
        <f t="shared" si="5"/>
        <v>0</v>
      </c>
      <c r="AK25">
        <f t="shared" si="5"/>
        <v>0</v>
      </c>
      <c r="AL25">
        <f t="shared" si="4"/>
        <v>0</v>
      </c>
      <c r="AM25">
        <f t="shared" si="4"/>
        <v>0</v>
      </c>
      <c r="AN25">
        <f t="shared" si="4"/>
        <v>0</v>
      </c>
      <c r="AO25">
        <f t="shared" si="4"/>
        <v>0</v>
      </c>
      <c r="AP25">
        <f t="shared" si="4"/>
        <v>0</v>
      </c>
      <c r="AQ25">
        <f t="shared" si="4"/>
        <v>0</v>
      </c>
      <c r="AR25">
        <f t="shared" si="4"/>
        <v>0</v>
      </c>
      <c r="AS25">
        <f t="shared" si="4"/>
        <v>0</v>
      </c>
      <c r="AT25">
        <f t="shared" si="4"/>
        <v>0</v>
      </c>
      <c r="AU25">
        <f t="shared" si="4"/>
        <v>0</v>
      </c>
      <c r="AV25">
        <f t="shared" si="4"/>
        <v>0</v>
      </c>
      <c r="AX25">
        <f t="shared" si="2"/>
        <v>0</v>
      </c>
      <c r="AY25" s="106">
        <f t="shared" si="3"/>
        <v>0</v>
      </c>
      <c r="AZ25" s="106">
        <f t="shared" si="3"/>
        <v>0</v>
      </c>
      <c r="BA25" s="106">
        <f t="shared" si="3"/>
        <v>0</v>
      </c>
      <c r="BB25" s="106">
        <f t="shared" si="3"/>
        <v>0</v>
      </c>
      <c r="BC25" s="106">
        <f t="shared" si="3"/>
        <v>0</v>
      </c>
      <c r="BD25" s="106">
        <f t="shared" si="3"/>
        <v>0</v>
      </c>
      <c r="BE25" s="106">
        <f t="shared" si="3"/>
        <v>0</v>
      </c>
      <c r="BF25" s="106">
        <f t="shared" si="3"/>
        <v>0</v>
      </c>
      <c r="BG25" s="106">
        <f t="shared" si="3"/>
        <v>0</v>
      </c>
      <c r="BH25" s="106">
        <f t="shared" si="3"/>
        <v>0</v>
      </c>
      <c r="BI25" s="106">
        <f t="shared" si="3"/>
        <v>0</v>
      </c>
      <c r="BJ25" s="106">
        <f t="shared" si="3"/>
        <v>0</v>
      </c>
      <c r="BK25" s="106">
        <f t="shared" si="3"/>
        <v>0</v>
      </c>
    </row>
    <row r="26" spans="35:63" x14ac:dyDescent="0.25">
      <c r="AI26">
        <f t="shared" si="5"/>
        <v>0</v>
      </c>
      <c r="AJ26">
        <f t="shared" si="5"/>
        <v>0</v>
      </c>
      <c r="AK26">
        <f t="shared" si="5"/>
        <v>0</v>
      </c>
      <c r="AL26">
        <f t="shared" si="4"/>
        <v>0</v>
      </c>
      <c r="AM26">
        <f t="shared" si="4"/>
        <v>0</v>
      </c>
      <c r="AN26">
        <f t="shared" si="4"/>
        <v>0</v>
      </c>
      <c r="AO26">
        <f t="shared" si="4"/>
        <v>0</v>
      </c>
      <c r="AP26">
        <f t="shared" si="4"/>
        <v>0</v>
      </c>
      <c r="AQ26">
        <f t="shared" si="4"/>
        <v>0</v>
      </c>
      <c r="AR26">
        <f t="shared" si="4"/>
        <v>0</v>
      </c>
      <c r="AS26">
        <f t="shared" si="4"/>
        <v>0</v>
      </c>
      <c r="AT26">
        <f t="shared" si="4"/>
        <v>0</v>
      </c>
      <c r="AU26">
        <f t="shared" si="4"/>
        <v>0</v>
      </c>
      <c r="AV26">
        <f t="shared" si="4"/>
        <v>0</v>
      </c>
      <c r="AX26">
        <f t="shared" si="2"/>
        <v>0</v>
      </c>
      <c r="AY26" s="106">
        <f t="shared" si="3"/>
        <v>0</v>
      </c>
      <c r="AZ26" s="106">
        <f t="shared" si="3"/>
        <v>0</v>
      </c>
      <c r="BA26" s="106">
        <f t="shared" si="3"/>
        <v>0</v>
      </c>
      <c r="BB26" s="106">
        <f t="shared" si="3"/>
        <v>0</v>
      </c>
      <c r="BC26" s="106">
        <f t="shared" si="3"/>
        <v>0</v>
      </c>
      <c r="BD26" s="106">
        <f t="shared" si="3"/>
        <v>0</v>
      </c>
      <c r="BE26" s="106">
        <f t="shared" si="3"/>
        <v>0</v>
      </c>
      <c r="BF26" s="106">
        <f t="shared" si="3"/>
        <v>0</v>
      </c>
      <c r="BG26" s="106">
        <f t="shared" si="3"/>
        <v>0</v>
      </c>
      <c r="BH26" s="106">
        <f t="shared" si="3"/>
        <v>0</v>
      </c>
      <c r="BI26" s="106">
        <f t="shared" si="3"/>
        <v>0</v>
      </c>
      <c r="BJ26" s="106">
        <f t="shared" si="3"/>
        <v>0</v>
      </c>
      <c r="BK26" s="106">
        <f t="shared" si="3"/>
        <v>0</v>
      </c>
    </row>
    <row r="27" spans="35:63" x14ac:dyDescent="0.25">
      <c r="AI27">
        <f t="shared" si="5"/>
        <v>0</v>
      </c>
      <c r="AJ27">
        <f t="shared" si="5"/>
        <v>0</v>
      </c>
      <c r="AK27">
        <f t="shared" si="5"/>
        <v>0</v>
      </c>
      <c r="AL27">
        <f t="shared" si="4"/>
        <v>0</v>
      </c>
      <c r="AM27">
        <f t="shared" si="4"/>
        <v>0</v>
      </c>
      <c r="AN27">
        <f t="shared" si="4"/>
        <v>0</v>
      </c>
      <c r="AO27">
        <f t="shared" si="4"/>
        <v>0</v>
      </c>
      <c r="AP27">
        <f t="shared" si="4"/>
        <v>0</v>
      </c>
      <c r="AQ27">
        <f t="shared" si="4"/>
        <v>0</v>
      </c>
      <c r="AR27">
        <f t="shared" si="4"/>
        <v>0</v>
      </c>
      <c r="AS27">
        <f t="shared" si="4"/>
        <v>0</v>
      </c>
      <c r="AT27">
        <f t="shared" si="4"/>
        <v>0</v>
      </c>
      <c r="AU27">
        <f t="shared" si="4"/>
        <v>0</v>
      </c>
      <c r="AV27">
        <f t="shared" si="4"/>
        <v>0</v>
      </c>
      <c r="AX27">
        <f t="shared" si="2"/>
        <v>0</v>
      </c>
      <c r="AY27" s="106">
        <f t="shared" si="3"/>
        <v>0</v>
      </c>
      <c r="AZ27" s="106">
        <f t="shared" si="3"/>
        <v>0</v>
      </c>
      <c r="BA27" s="106">
        <f t="shared" si="3"/>
        <v>0</v>
      </c>
      <c r="BB27" s="106">
        <f t="shared" si="3"/>
        <v>0</v>
      </c>
      <c r="BC27" s="106">
        <f t="shared" si="3"/>
        <v>0</v>
      </c>
      <c r="BD27" s="106">
        <f t="shared" si="3"/>
        <v>0</v>
      </c>
      <c r="BE27" s="106">
        <f t="shared" si="3"/>
        <v>0</v>
      </c>
      <c r="BF27" s="106">
        <f t="shared" si="3"/>
        <v>0</v>
      </c>
      <c r="BG27" s="106">
        <f t="shared" si="3"/>
        <v>0</v>
      </c>
      <c r="BH27" s="106">
        <f t="shared" si="3"/>
        <v>0</v>
      </c>
      <c r="BI27" s="106">
        <f t="shared" si="3"/>
        <v>0</v>
      </c>
      <c r="BJ27" s="106">
        <f t="shared" si="3"/>
        <v>0</v>
      </c>
      <c r="BK27" s="106">
        <f t="shared" si="3"/>
        <v>0</v>
      </c>
    </row>
    <row r="28" spans="35:63" x14ac:dyDescent="0.25">
      <c r="AI28">
        <f t="shared" si="5"/>
        <v>0</v>
      </c>
      <c r="AJ28">
        <f t="shared" si="5"/>
        <v>0</v>
      </c>
      <c r="AK28">
        <f t="shared" si="5"/>
        <v>0</v>
      </c>
      <c r="AL28">
        <f t="shared" si="4"/>
        <v>0</v>
      </c>
      <c r="AM28">
        <f t="shared" si="4"/>
        <v>0</v>
      </c>
      <c r="AN28">
        <f t="shared" si="4"/>
        <v>0</v>
      </c>
      <c r="AO28">
        <f t="shared" si="4"/>
        <v>0</v>
      </c>
      <c r="AP28">
        <f t="shared" si="4"/>
        <v>0</v>
      </c>
      <c r="AQ28">
        <f t="shared" si="4"/>
        <v>0</v>
      </c>
      <c r="AR28">
        <f t="shared" si="4"/>
        <v>0</v>
      </c>
      <c r="AS28">
        <f t="shared" si="4"/>
        <v>0</v>
      </c>
      <c r="AT28">
        <f t="shared" si="4"/>
        <v>0</v>
      </c>
      <c r="AU28">
        <f t="shared" si="4"/>
        <v>0</v>
      </c>
      <c r="AV28">
        <f t="shared" si="4"/>
        <v>0</v>
      </c>
      <c r="AX28">
        <f t="shared" si="2"/>
        <v>0</v>
      </c>
      <c r="AY28" s="106">
        <f t="shared" si="3"/>
        <v>0</v>
      </c>
      <c r="AZ28" s="106">
        <f t="shared" si="3"/>
        <v>0</v>
      </c>
      <c r="BA28" s="106">
        <f t="shared" si="3"/>
        <v>0</v>
      </c>
      <c r="BB28" s="106">
        <f t="shared" si="3"/>
        <v>0</v>
      </c>
      <c r="BC28" s="106">
        <f t="shared" si="3"/>
        <v>0</v>
      </c>
      <c r="BD28" s="106">
        <f t="shared" si="3"/>
        <v>0</v>
      </c>
      <c r="BE28" s="106">
        <f t="shared" si="3"/>
        <v>0</v>
      </c>
      <c r="BF28" s="106">
        <f t="shared" si="3"/>
        <v>0</v>
      </c>
      <c r="BG28" s="106">
        <f t="shared" si="3"/>
        <v>0</v>
      </c>
      <c r="BH28" s="106">
        <f t="shared" si="3"/>
        <v>0</v>
      </c>
      <c r="BI28" s="106">
        <f t="shared" si="3"/>
        <v>0</v>
      </c>
      <c r="BJ28" s="106">
        <f t="shared" si="3"/>
        <v>0</v>
      </c>
      <c r="BK28" s="106">
        <f t="shared" si="3"/>
        <v>0</v>
      </c>
    </row>
    <row r="29" spans="35:63" x14ac:dyDescent="0.25">
      <c r="AI29">
        <f t="shared" si="5"/>
        <v>0</v>
      </c>
      <c r="AJ29">
        <f t="shared" si="5"/>
        <v>0</v>
      </c>
      <c r="AK29">
        <f t="shared" si="5"/>
        <v>0</v>
      </c>
      <c r="AL29">
        <f t="shared" si="4"/>
        <v>0</v>
      </c>
      <c r="AM29">
        <f t="shared" si="4"/>
        <v>0</v>
      </c>
      <c r="AN29">
        <f t="shared" si="4"/>
        <v>0</v>
      </c>
      <c r="AO29">
        <f t="shared" si="4"/>
        <v>0</v>
      </c>
      <c r="AP29">
        <f t="shared" si="4"/>
        <v>0</v>
      </c>
      <c r="AQ29">
        <f t="shared" si="4"/>
        <v>0</v>
      </c>
      <c r="AR29">
        <f t="shared" si="4"/>
        <v>0</v>
      </c>
      <c r="AS29">
        <f t="shared" si="4"/>
        <v>0</v>
      </c>
      <c r="AT29">
        <f t="shared" si="4"/>
        <v>0</v>
      </c>
      <c r="AU29">
        <f t="shared" si="4"/>
        <v>0</v>
      </c>
      <c r="AV29">
        <f t="shared" si="4"/>
        <v>0</v>
      </c>
      <c r="AX29">
        <f t="shared" si="2"/>
        <v>0</v>
      </c>
      <c r="AY29" s="106">
        <f t="shared" si="3"/>
        <v>0</v>
      </c>
      <c r="AZ29" s="106">
        <f t="shared" si="3"/>
        <v>0</v>
      </c>
      <c r="BA29" s="106">
        <f t="shared" si="3"/>
        <v>0</v>
      </c>
      <c r="BB29" s="106">
        <f t="shared" si="3"/>
        <v>0</v>
      </c>
      <c r="BC29" s="106">
        <f t="shared" si="3"/>
        <v>0</v>
      </c>
      <c r="BD29" s="106">
        <f t="shared" si="3"/>
        <v>0</v>
      </c>
      <c r="BE29" s="106">
        <f t="shared" si="3"/>
        <v>0</v>
      </c>
      <c r="BF29" s="106">
        <f t="shared" si="3"/>
        <v>0</v>
      </c>
      <c r="BG29" s="106">
        <f t="shared" si="3"/>
        <v>0</v>
      </c>
      <c r="BH29" s="106">
        <f t="shared" si="3"/>
        <v>0</v>
      </c>
      <c r="BI29" s="106">
        <f t="shared" si="3"/>
        <v>0</v>
      </c>
      <c r="BJ29" s="106">
        <f t="shared" si="3"/>
        <v>0</v>
      </c>
      <c r="BK29" s="106">
        <f t="shared" si="3"/>
        <v>0</v>
      </c>
    </row>
    <row r="30" spans="35:63" x14ac:dyDescent="0.25">
      <c r="AI30">
        <f t="shared" si="5"/>
        <v>0</v>
      </c>
      <c r="AJ30">
        <f t="shared" si="5"/>
        <v>0</v>
      </c>
      <c r="AK30">
        <f t="shared" si="5"/>
        <v>0</v>
      </c>
      <c r="AL30">
        <f t="shared" si="4"/>
        <v>0</v>
      </c>
      <c r="AM30">
        <f t="shared" si="4"/>
        <v>0</v>
      </c>
      <c r="AN30">
        <f t="shared" si="4"/>
        <v>0</v>
      </c>
      <c r="AO30">
        <f t="shared" si="4"/>
        <v>0</v>
      </c>
      <c r="AP30">
        <f t="shared" si="4"/>
        <v>0</v>
      </c>
      <c r="AQ30">
        <f t="shared" si="4"/>
        <v>0</v>
      </c>
      <c r="AR30">
        <f t="shared" si="4"/>
        <v>0</v>
      </c>
      <c r="AS30">
        <f t="shared" si="4"/>
        <v>0</v>
      </c>
      <c r="AT30">
        <f t="shared" si="4"/>
        <v>0</v>
      </c>
      <c r="AU30">
        <f t="shared" si="4"/>
        <v>0</v>
      </c>
      <c r="AV30">
        <f t="shared" si="4"/>
        <v>0</v>
      </c>
      <c r="AX30">
        <f t="shared" si="2"/>
        <v>0</v>
      </c>
      <c r="AY30" s="106">
        <f t="shared" si="3"/>
        <v>0</v>
      </c>
      <c r="AZ30" s="106">
        <f t="shared" si="3"/>
        <v>0</v>
      </c>
      <c r="BA30" s="106">
        <f t="shared" si="3"/>
        <v>0</v>
      </c>
      <c r="BB30" s="106">
        <f t="shared" si="3"/>
        <v>0</v>
      </c>
      <c r="BC30" s="106">
        <f t="shared" si="3"/>
        <v>0</v>
      </c>
      <c r="BD30" s="106">
        <f t="shared" si="3"/>
        <v>0</v>
      </c>
      <c r="BE30" s="106">
        <f t="shared" si="3"/>
        <v>0</v>
      </c>
      <c r="BF30" s="106">
        <f t="shared" si="3"/>
        <v>0</v>
      </c>
      <c r="BG30" s="106">
        <f t="shared" si="3"/>
        <v>0</v>
      </c>
      <c r="BH30" s="106">
        <f t="shared" si="3"/>
        <v>0</v>
      </c>
      <c r="BI30" s="106">
        <f t="shared" si="3"/>
        <v>0</v>
      </c>
      <c r="BJ30" s="106">
        <f t="shared" si="3"/>
        <v>0</v>
      </c>
      <c r="BK30" s="106">
        <f t="shared" si="3"/>
        <v>0</v>
      </c>
    </row>
    <row r="31" spans="35:63" x14ac:dyDescent="0.25">
      <c r="AI31">
        <f t="shared" si="5"/>
        <v>0</v>
      </c>
      <c r="AJ31">
        <f t="shared" si="5"/>
        <v>0</v>
      </c>
      <c r="AK31">
        <f t="shared" si="5"/>
        <v>0</v>
      </c>
      <c r="AL31">
        <f t="shared" si="4"/>
        <v>0</v>
      </c>
      <c r="AM31">
        <f t="shared" si="4"/>
        <v>0</v>
      </c>
      <c r="AN31">
        <f t="shared" si="4"/>
        <v>0</v>
      </c>
      <c r="AO31">
        <f t="shared" si="4"/>
        <v>0</v>
      </c>
      <c r="AP31">
        <f t="shared" si="4"/>
        <v>0</v>
      </c>
      <c r="AQ31">
        <f t="shared" si="4"/>
        <v>0</v>
      </c>
      <c r="AR31">
        <f t="shared" si="4"/>
        <v>0</v>
      </c>
      <c r="AS31">
        <f t="shared" si="4"/>
        <v>0</v>
      </c>
      <c r="AT31">
        <f t="shared" si="4"/>
        <v>0</v>
      </c>
      <c r="AU31">
        <f t="shared" si="4"/>
        <v>0</v>
      </c>
      <c r="AV31">
        <f t="shared" si="4"/>
        <v>0</v>
      </c>
      <c r="AX31">
        <f t="shared" si="2"/>
        <v>0</v>
      </c>
      <c r="AY31" s="106">
        <f t="shared" si="3"/>
        <v>0</v>
      </c>
      <c r="AZ31" s="106">
        <f t="shared" si="3"/>
        <v>0</v>
      </c>
      <c r="BA31" s="106">
        <f t="shared" si="3"/>
        <v>0</v>
      </c>
      <c r="BB31" s="106">
        <f t="shared" si="3"/>
        <v>0</v>
      </c>
      <c r="BC31" s="106">
        <f t="shared" si="3"/>
        <v>0</v>
      </c>
      <c r="BD31" s="106">
        <f t="shared" si="3"/>
        <v>0</v>
      </c>
      <c r="BE31" s="106">
        <f t="shared" si="3"/>
        <v>0</v>
      </c>
      <c r="BF31" s="106">
        <f t="shared" si="3"/>
        <v>0</v>
      </c>
      <c r="BG31" s="106">
        <f t="shared" si="3"/>
        <v>0</v>
      </c>
      <c r="BH31" s="106">
        <f t="shared" si="3"/>
        <v>0</v>
      </c>
      <c r="BI31" s="106">
        <f t="shared" si="3"/>
        <v>0</v>
      </c>
      <c r="BJ31" s="106">
        <f t="shared" si="3"/>
        <v>0</v>
      </c>
      <c r="BK31" s="106">
        <f t="shared" si="3"/>
        <v>0</v>
      </c>
    </row>
    <row r="32" spans="35:63" x14ac:dyDescent="0.25">
      <c r="AI32">
        <f t="shared" si="5"/>
        <v>0</v>
      </c>
      <c r="AJ32">
        <f t="shared" si="5"/>
        <v>0</v>
      </c>
      <c r="AK32">
        <f t="shared" si="5"/>
        <v>0</v>
      </c>
      <c r="AL32">
        <f t="shared" si="4"/>
        <v>0</v>
      </c>
      <c r="AM32">
        <f t="shared" si="4"/>
        <v>0</v>
      </c>
      <c r="AN32">
        <f t="shared" si="4"/>
        <v>0</v>
      </c>
      <c r="AO32">
        <f t="shared" si="4"/>
        <v>0</v>
      </c>
      <c r="AP32">
        <f t="shared" si="4"/>
        <v>0</v>
      </c>
      <c r="AQ32">
        <f t="shared" si="4"/>
        <v>0</v>
      </c>
      <c r="AR32">
        <f t="shared" si="4"/>
        <v>0</v>
      </c>
      <c r="AS32">
        <f t="shared" si="4"/>
        <v>0</v>
      </c>
      <c r="AT32">
        <f t="shared" si="4"/>
        <v>0</v>
      </c>
      <c r="AU32">
        <f t="shared" si="4"/>
        <v>0</v>
      </c>
      <c r="AV32">
        <f t="shared" si="4"/>
        <v>0</v>
      </c>
      <c r="AX32">
        <f t="shared" si="2"/>
        <v>0</v>
      </c>
      <c r="AY32" s="106">
        <f t="shared" si="3"/>
        <v>0</v>
      </c>
      <c r="AZ32" s="106">
        <f t="shared" si="3"/>
        <v>0</v>
      </c>
      <c r="BA32" s="106">
        <f t="shared" si="3"/>
        <v>0</v>
      </c>
      <c r="BB32" s="106">
        <f t="shared" si="3"/>
        <v>0</v>
      </c>
      <c r="BC32" s="106">
        <f t="shared" si="3"/>
        <v>0</v>
      </c>
      <c r="BD32" s="106">
        <f t="shared" si="3"/>
        <v>0</v>
      </c>
      <c r="BE32" s="106">
        <f t="shared" si="3"/>
        <v>0</v>
      </c>
      <c r="BF32" s="106">
        <f t="shared" si="3"/>
        <v>0</v>
      </c>
      <c r="BG32" s="106">
        <f t="shared" si="3"/>
        <v>0</v>
      </c>
      <c r="BH32" s="106">
        <f t="shared" si="3"/>
        <v>0</v>
      </c>
      <c r="BI32" s="106">
        <f t="shared" si="3"/>
        <v>0</v>
      </c>
      <c r="BJ32" s="106">
        <f t="shared" si="3"/>
        <v>0</v>
      </c>
      <c r="BK32" s="106">
        <f t="shared" si="3"/>
        <v>0</v>
      </c>
    </row>
    <row r="33" spans="35:63" x14ac:dyDescent="0.25">
      <c r="AI33">
        <f t="shared" si="5"/>
        <v>0</v>
      </c>
      <c r="AJ33">
        <f t="shared" si="5"/>
        <v>0</v>
      </c>
      <c r="AK33">
        <f t="shared" si="5"/>
        <v>0</v>
      </c>
      <c r="AL33">
        <f t="shared" si="4"/>
        <v>0</v>
      </c>
      <c r="AM33">
        <f t="shared" si="4"/>
        <v>0</v>
      </c>
      <c r="AN33">
        <f t="shared" si="4"/>
        <v>0</v>
      </c>
      <c r="AO33">
        <f t="shared" si="4"/>
        <v>0</v>
      </c>
      <c r="AP33">
        <f t="shared" si="4"/>
        <v>0</v>
      </c>
      <c r="AQ33">
        <f t="shared" si="4"/>
        <v>0</v>
      </c>
      <c r="AR33">
        <f t="shared" si="4"/>
        <v>0</v>
      </c>
      <c r="AS33">
        <f t="shared" si="4"/>
        <v>0</v>
      </c>
      <c r="AT33">
        <f t="shared" si="4"/>
        <v>0</v>
      </c>
      <c r="AU33">
        <f t="shared" si="4"/>
        <v>0</v>
      </c>
      <c r="AV33">
        <f t="shared" si="4"/>
        <v>0</v>
      </c>
      <c r="AX33">
        <f t="shared" si="2"/>
        <v>0</v>
      </c>
      <c r="AY33" s="106">
        <f t="shared" si="3"/>
        <v>0</v>
      </c>
      <c r="AZ33" s="106">
        <f t="shared" si="3"/>
        <v>0</v>
      </c>
      <c r="BA33" s="106">
        <f t="shared" si="3"/>
        <v>0</v>
      </c>
      <c r="BB33" s="106">
        <f t="shared" si="3"/>
        <v>0</v>
      </c>
      <c r="BC33" s="106">
        <f t="shared" si="3"/>
        <v>0</v>
      </c>
      <c r="BD33" s="106">
        <f t="shared" si="3"/>
        <v>0</v>
      </c>
      <c r="BE33" s="106">
        <f t="shared" si="3"/>
        <v>0</v>
      </c>
      <c r="BF33" s="106">
        <f t="shared" si="3"/>
        <v>0</v>
      </c>
      <c r="BG33" s="106">
        <f t="shared" si="3"/>
        <v>0</v>
      </c>
      <c r="BH33" s="106">
        <f t="shared" si="3"/>
        <v>0</v>
      </c>
      <c r="BI33" s="106">
        <f t="shared" si="3"/>
        <v>0</v>
      </c>
      <c r="BJ33" s="106">
        <f t="shared" si="3"/>
        <v>0</v>
      </c>
      <c r="BK33" s="106">
        <f t="shared" si="3"/>
        <v>0</v>
      </c>
    </row>
    <row r="34" spans="35:63" x14ac:dyDescent="0.25">
      <c r="AI34">
        <f t="shared" si="5"/>
        <v>0</v>
      </c>
      <c r="AJ34">
        <f t="shared" si="5"/>
        <v>0</v>
      </c>
      <c r="AK34">
        <f t="shared" si="5"/>
        <v>0</v>
      </c>
      <c r="AL34">
        <f t="shared" si="4"/>
        <v>0</v>
      </c>
      <c r="AM34">
        <f t="shared" si="4"/>
        <v>0</v>
      </c>
      <c r="AN34">
        <f t="shared" si="4"/>
        <v>0</v>
      </c>
      <c r="AO34">
        <f t="shared" si="4"/>
        <v>0</v>
      </c>
      <c r="AP34">
        <f t="shared" si="4"/>
        <v>0</v>
      </c>
      <c r="AQ34">
        <f t="shared" si="4"/>
        <v>0</v>
      </c>
      <c r="AR34">
        <f t="shared" si="4"/>
        <v>0</v>
      </c>
      <c r="AS34">
        <f t="shared" si="4"/>
        <v>0</v>
      </c>
      <c r="AT34">
        <f t="shared" si="4"/>
        <v>0</v>
      </c>
      <c r="AU34">
        <f t="shared" si="4"/>
        <v>0</v>
      </c>
      <c r="AV34">
        <f t="shared" si="4"/>
        <v>0</v>
      </c>
      <c r="AX34">
        <f t="shared" si="2"/>
        <v>0</v>
      </c>
      <c r="AY34" s="106">
        <f t="shared" si="3"/>
        <v>0</v>
      </c>
      <c r="AZ34" s="106">
        <f t="shared" si="3"/>
        <v>0</v>
      </c>
      <c r="BA34" s="106">
        <f t="shared" si="3"/>
        <v>0</v>
      </c>
      <c r="BB34" s="106">
        <f t="shared" si="3"/>
        <v>0</v>
      </c>
      <c r="BC34" s="106">
        <f t="shared" si="3"/>
        <v>0</v>
      </c>
      <c r="BD34" s="106">
        <f t="shared" si="3"/>
        <v>0</v>
      </c>
      <c r="BE34" s="106">
        <f t="shared" si="3"/>
        <v>0</v>
      </c>
      <c r="BF34" s="106">
        <f t="shared" si="3"/>
        <v>0</v>
      </c>
      <c r="BG34" s="106">
        <f t="shared" si="3"/>
        <v>0</v>
      </c>
      <c r="BH34" s="106">
        <f t="shared" si="3"/>
        <v>0</v>
      </c>
      <c r="BI34" s="106">
        <f t="shared" si="3"/>
        <v>0</v>
      </c>
      <c r="BJ34" s="106">
        <f t="shared" si="3"/>
        <v>0</v>
      </c>
      <c r="BK34" s="106">
        <f t="shared" si="3"/>
        <v>0</v>
      </c>
    </row>
    <row r="35" spans="35:63" x14ac:dyDescent="0.25">
      <c r="AI35">
        <f t="shared" si="5"/>
        <v>0</v>
      </c>
      <c r="AJ35">
        <f t="shared" si="5"/>
        <v>0</v>
      </c>
      <c r="AK35">
        <f t="shared" si="5"/>
        <v>0</v>
      </c>
      <c r="AL35">
        <f t="shared" si="4"/>
        <v>0</v>
      </c>
      <c r="AM35">
        <f t="shared" si="4"/>
        <v>0</v>
      </c>
      <c r="AN35">
        <f t="shared" si="4"/>
        <v>0</v>
      </c>
      <c r="AO35">
        <f t="shared" si="4"/>
        <v>0</v>
      </c>
      <c r="AP35">
        <f t="shared" si="4"/>
        <v>0</v>
      </c>
      <c r="AQ35">
        <f t="shared" si="4"/>
        <v>0</v>
      </c>
      <c r="AR35">
        <f t="shared" si="4"/>
        <v>0</v>
      </c>
      <c r="AS35">
        <f t="shared" si="4"/>
        <v>0</v>
      </c>
      <c r="AT35">
        <f t="shared" si="4"/>
        <v>0</v>
      </c>
      <c r="AU35">
        <f t="shared" si="4"/>
        <v>0</v>
      </c>
      <c r="AV35">
        <f t="shared" si="4"/>
        <v>0</v>
      </c>
      <c r="AX35">
        <f t="shared" si="2"/>
        <v>0</v>
      </c>
      <c r="AY35" s="106">
        <f t="shared" si="3"/>
        <v>0</v>
      </c>
      <c r="AZ35" s="106">
        <f t="shared" si="3"/>
        <v>0</v>
      </c>
      <c r="BA35" s="106">
        <f t="shared" si="3"/>
        <v>0</v>
      </c>
      <c r="BB35" s="106">
        <f t="shared" si="3"/>
        <v>0</v>
      </c>
      <c r="BC35" s="106">
        <f t="shared" si="3"/>
        <v>0</v>
      </c>
      <c r="BD35" s="106">
        <f t="shared" si="3"/>
        <v>0</v>
      </c>
      <c r="BE35" s="106">
        <f t="shared" si="3"/>
        <v>0</v>
      </c>
      <c r="BF35" s="106">
        <f t="shared" si="3"/>
        <v>0</v>
      </c>
      <c r="BG35" s="106">
        <f t="shared" si="3"/>
        <v>0</v>
      </c>
      <c r="BH35" s="106">
        <f t="shared" si="3"/>
        <v>0</v>
      </c>
      <c r="BI35" s="106">
        <f t="shared" si="3"/>
        <v>0</v>
      </c>
      <c r="BJ35" s="106">
        <f t="shared" si="3"/>
        <v>0</v>
      </c>
      <c r="BK35" s="106">
        <f t="shared" si="3"/>
        <v>0</v>
      </c>
    </row>
    <row r="36" spans="35:63" x14ac:dyDescent="0.25">
      <c r="AI36">
        <f t="shared" si="5"/>
        <v>0</v>
      </c>
      <c r="AJ36">
        <f t="shared" si="5"/>
        <v>0</v>
      </c>
      <c r="AK36">
        <f t="shared" si="5"/>
        <v>0</v>
      </c>
      <c r="AL36">
        <f t="shared" si="4"/>
        <v>0</v>
      </c>
      <c r="AM36">
        <f t="shared" si="4"/>
        <v>0</v>
      </c>
      <c r="AN36">
        <f t="shared" si="4"/>
        <v>0</v>
      </c>
      <c r="AO36">
        <f t="shared" si="4"/>
        <v>0</v>
      </c>
      <c r="AP36">
        <f t="shared" si="4"/>
        <v>0</v>
      </c>
      <c r="AQ36">
        <f t="shared" si="4"/>
        <v>0</v>
      </c>
      <c r="AR36">
        <f t="shared" si="4"/>
        <v>0</v>
      </c>
      <c r="AS36">
        <f t="shared" si="4"/>
        <v>0</v>
      </c>
      <c r="AT36">
        <f t="shared" si="4"/>
        <v>0</v>
      </c>
      <c r="AU36">
        <f t="shared" si="4"/>
        <v>0</v>
      </c>
      <c r="AV36">
        <f t="shared" si="4"/>
        <v>0</v>
      </c>
      <c r="AX36">
        <f t="shared" si="2"/>
        <v>0</v>
      </c>
      <c r="AY36" s="106">
        <f t="shared" si="3"/>
        <v>0</v>
      </c>
      <c r="AZ36" s="106">
        <f t="shared" si="3"/>
        <v>0</v>
      </c>
      <c r="BA36" s="106">
        <f t="shared" si="3"/>
        <v>0</v>
      </c>
      <c r="BB36" s="106">
        <f t="shared" si="3"/>
        <v>0</v>
      </c>
      <c r="BC36" s="106">
        <f t="shared" si="3"/>
        <v>0</v>
      </c>
      <c r="BD36" s="106">
        <f t="shared" si="3"/>
        <v>0</v>
      </c>
      <c r="BE36" s="106">
        <f t="shared" si="3"/>
        <v>0</v>
      </c>
      <c r="BF36" s="106">
        <f t="shared" si="3"/>
        <v>0</v>
      </c>
      <c r="BG36" s="106">
        <f t="shared" si="3"/>
        <v>0</v>
      </c>
      <c r="BH36" s="106">
        <f t="shared" si="3"/>
        <v>0</v>
      </c>
      <c r="BI36" s="106">
        <f t="shared" si="3"/>
        <v>0</v>
      </c>
      <c r="BJ36" s="106">
        <f t="shared" si="3"/>
        <v>0</v>
      </c>
      <c r="BK36" s="106">
        <f t="shared" si="3"/>
        <v>0</v>
      </c>
    </row>
    <row r="37" spans="35:63" x14ac:dyDescent="0.25">
      <c r="AI37">
        <f t="shared" si="5"/>
        <v>0</v>
      </c>
      <c r="AJ37">
        <f t="shared" si="5"/>
        <v>0</v>
      </c>
      <c r="AK37">
        <f t="shared" si="5"/>
        <v>0</v>
      </c>
      <c r="AL37">
        <f t="shared" si="4"/>
        <v>0</v>
      </c>
      <c r="AM37">
        <f t="shared" si="4"/>
        <v>0</v>
      </c>
      <c r="AN37">
        <f t="shared" si="4"/>
        <v>0</v>
      </c>
      <c r="AO37">
        <f t="shared" si="4"/>
        <v>0</v>
      </c>
      <c r="AP37">
        <f t="shared" si="4"/>
        <v>0</v>
      </c>
      <c r="AQ37">
        <f t="shared" si="4"/>
        <v>0</v>
      </c>
      <c r="AR37">
        <f t="shared" si="4"/>
        <v>0</v>
      </c>
      <c r="AS37">
        <f t="shared" si="4"/>
        <v>0</v>
      </c>
      <c r="AT37">
        <f t="shared" si="4"/>
        <v>0</v>
      </c>
      <c r="AU37">
        <f t="shared" si="4"/>
        <v>0</v>
      </c>
      <c r="AV37">
        <f t="shared" si="4"/>
        <v>0</v>
      </c>
      <c r="AX37">
        <f t="shared" si="2"/>
        <v>0</v>
      </c>
      <c r="AY37" s="106">
        <f t="shared" si="3"/>
        <v>0</v>
      </c>
      <c r="AZ37" s="106">
        <f t="shared" si="3"/>
        <v>0</v>
      </c>
      <c r="BA37" s="106">
        <f t="shared" si="3"/>
        <v>0</v>
      </c>
      <c r="BB37" s="106">
        <f t="shared" si="3"/>
        <v>0</v>
      </c>
      <c r="BC37" s="106">
        <f t="shared" si="3"/>
        <v>0</v>
      </c>
      <c r="BD37" s="106">
        <f t="shared" si="3"/>
        <v>0</v>
      </c>
      <c r="BE37" s="106">
        <f t="shared" si="3"/>
        <v>0</v>
      </c>
      <c r="BF37" s="106">
        <f t="shared" si="3"/>
        <v>0</v>
      </c>
      <c r="BG37" s="106">
        <f t="shared" si="3"/>
        <v>0</v>
      </c>
      <c r="BH37" s="106">
        <f t="shared" si="3"/>
        <v>0</v>
      </c>
      <c r="BI37" s="106">
        <f t="shared" si="3"/>
        <v>0</v>
      </c>
      <c r="BJ37" s="106">
        <f t="shared" si="3"/>
        <v>0</v>
      </c>
      <c r="BK37" s="106">
        <f t="shared" si="3"/>
        <v>0</v>
      </c>
    </row>
    <row r="38" spans="35:63" x14ac:dyDescent="0.25">
      <c r="AI38">
        <f t="shared" si="5"/>
        <v>0</v>
      </c>
      <c r="AJ38">
        <f t="shared" si="5"/>
        <v>0</v>
      </c>
      <c r="AK38">
        <f t="shared" si="5"/>
        <v>0</v>
      </c>
      <c r="AL38">
        <f t="shared" si="4"/>
        <v>0</v>
      </c>
      <c r="AM38">
        <f t="shared" si="4"/>
        <v>0</v>
      </c>
      <c r="AN38">
        <f t="shared" si="4"/>
        <v>0</v>
      </c>
      <c r="AO38">
        <f t="shared" si="4"/>
        <v>0</v>
      </c>
      <c r="AP38">
        <f t="shared" si="4"/>
        <v>0</v>
      </c>
      <c r="AQ38">
        <f t="shared" si="4"/>
        <v>0</v>
      </c>
      <c r="AR38">
        <f t="shared" si="4"/>
        <v>0</v>
      </c>
      <c r="AS38">
        <f t="shared" si="4"/>
        <v>0</v>
      </c>
      <c r="AT38">
        <f t="shared" si="4"/>
        <v>0</v>
      </c>
      <c r="AU38">
        <f t="shared" si="4"/>
        <v>0</v>
      </c>
      <c r="AV38">
        <f t="shared" si="4"/>
        <v>0</v>
      </c>
      <c r="AX38">
        <f t="shared" si="2"/>
        <v>0</v>
      </c>
      <c r="AY38" s="106">
        <f t="shared" si="3"/>
        <v>0</v>
      </c>
      <c r="AZ38" s="106">
        <f t="shared" si="3"/>
        <v>0</v>
      </c>
      <c r="BA38" s="106">
        <f t="shared" si="3"/>
        <v>0</v>
      </c>
      <c r="BB38" s="106">
        <f t="shared" si="3"/>
        <v>0</v>
      </c>
      <c r="BC38" s="106">
        <f t="shared" si="3"/>
        <v>0</v>
      </c>
      <c r="BD38" s="106">
        <f t="shared" si="3"/>
        <v>0</v>
      </c>
      <c r="BE38" s="106">
        <f t="shared" si="3"/>
        <v>0</v>
      </c>
      <c r="BF38" s="106">
        <f t="shared" si="3"/>
        <v>0</v>
      </c>
      <c r="BG38" s="106">
        <f t="shared" si="3"/>
        <v>0</v>
      </c>
      <c r="BH38" s="106">
        <f t="shared" si="3"/>
        <v>0</v>
      </c>
      <c r="BI38" s="106">
        <f t="shared" si="3"/>
        <v>0</v>
      </c>
      <c r="BJ38" s="106">
        <f t="shared" si="3"/>
        <v>0</v>
      </c>
      <c r="BK38" s="106">
        <f t="shared" si="3"/>
        <v>0</v>
      </c>
    </row>
    <row r="39" spans="35:63" x14ac:dyDescent="0.25">
      <c r="AI39">
        <f t="shared" si="5"/>
        <v>0</v>
      </c>
      <c r="AJ39">
        <f t="shared" si="5"/>
        <v>0</v>
      </c>
      <c r="AK39">
        <f t="shared" si="5"/>
        <v>0</v>
      </c>
      <c r="AL39">
        <f t="shared" si="4"/>
        <v>0</v>
      </c>
      <c r="AM39">
        <f t="shared" si="4"/>
        <v>0</v>
      </c>
      <c r="AN39">
        <f t="shared" si="4"/>
        <v>0</v>
      </c>
      <c r="AO39">
        <f t="shared" si="4"/>
        <v>0</v>
      </c>
      <c r="AP39">
        <f t="shared" si="4"/>
        <v>0</v>
      </c>
      <c r="AQ39">
        <f t="shared" si="4"/>
        <v>0</v>
      </c>
      <c r="AR39">
        <f t="shared" si="4"/>
        <v>0</v>
      </c>
      <c r="AS39">
        <f t="shared" si="4"/>
        <v>0</v>
      </c>
      <c r="AT39">
        <f t="shared" si="4"/>
        <v>0</v>
      </c>
      <c r="AU39">
        <f t="shared" si="4"/>
        <v>0</v>
      </c>
      <c r="AV39">
        <f t="shared" si="4"/>
        <v>0</v>
      </c>
      <c r="AX39">
        <f t="shared" si="2"/>
        <v>0</v>
      </c>
      <c r="AY39" s="106">
        <f t="shared" si="3"/>
        <v>0</v>
      </c>
      <c r="AZ39" s="106">
        <f t="shared" si="3"/>
        <v>0</v>
      </c>
      <c r="BA39" s="106">
        <f t="shared" si="3"/>
        <v>0</v>
      </c>
      <c r="BB39" s="106">
        <f t="shared" si="3"/>
        <v>0</v>
      </c>
      <c r="BC39" s="106">
        <f t="shared" si="3"/>
        <v>0</v>
      </c>
      <c r="BD39" s="106">
        <f t="shared" si="3"/>
        <v>0</v>
      </c>
      <c r="BE39" s="106">
        <f t="shared" si="3"/>
        <v>0</v>
      </c>
      <c r="BF39" s="106">
        <f t="shared" si="3"/>
        <v>0</v>
      </c>
      <c r="BG39" s="106">
        <f t="shared" si="3"/>
        <v>0</v>
      </c>
      <c r="BH39" s="106">
        <f t="shared" si="3"/>
        <v>0</v>
      </c>
      <c r="BI39" s="106">
        <f t="shared" si="3"/>
        <v>0</v>
      </c>
      <c r="BJ39" s="106">
        <f t="shared" si="3"/>
        <v>0</v>
      </c>
      <c r="BK39" s="106">
        <f t="shared" si="3"/>
        <v>0</v>
      </c>
    </row>
    <row r="40" spans="35:63" x14ac:dyDescent="0.25">
      <c r="AI40">
        <f t="shared" si="5"/>
        <v>0</v>
      </c>
      <c r="AJ40">
        <f t="shared" si="5"/>
        <v>0</v>
      </c>
      <c r="AK40">
        <f t="shared" si="5"/>
        <v>0</v>
      </c>
      <c r="AL40">
        <f t="shared" si="4"/>
        <v>0</v>
      </c>
      <c r="AM40">
        <f t="shared" si="4"/>
        <v>0</v>
      </c>
      <c r="AN40">
        <f t="shared" si="4"/>
        <v>0</v>
      </c>
      <c r="AO40">
        <f t="shared" si="4"/>
        <v>0</v>
      </c>
      <c r="AP40">
        <f t="shared" si="4"/>
        <v>0</v>
      </c>
      <c r="AQ40">
        <f t="shared" si="4"/>
        <v>0</v>
      </c>
      <c r="AR40">
        <f t="shared" si="4"/>
        <v>0</v>
      </c>
      <c r="AS40">
        <f t="shared" si="4"/>
        <v>0</v>
      </c>
      <c r="AT40">
        <f t="shared" si="4"/>
        <v>0</v>
      </c>
      <c r="AU40">
        <f t="shared" si="4"/>
        <v>0</v>
      </c>
      <c r="AV40">
        <f t="shared" si="4"/>
        <v>0</v>
      </c>
      <c r="AX40">
        <f t="shared" si="2"/>
        <v>0</v>
      </c>
      <c r="AY40" s="106">
        <f t="shared" si="3"/>
        <v>0</v>
      </c>
      <c r="AZ40" s="106">
        <f t="shared" si="3"/>
        <v>0</v>
      </c>
      <c r="BA40" s="106">
        <f t="shared" si="3"/>
        <v>0</v>
      </c>
      <c r="BB40" s="106">
        <f t="shared" si="3"/>
        <v>0</v>
      </c>
      <c r="BC40" s="106">
        <f t="shared" si="3"/>
        <v>0</v>
      </c>
      <c r="BD40" s="106">
        <f t="shared" si="3"/>
        <v>0</v>
      </c>
      <c r="BE40" s="106">
        <f t="shared" ref="BE40:BK48" si="6">X40</f>
        <v>0</v>
      </c>
      <c r="BF40" s="106">
        <f t="shared" si="6"/>
        <v>0</v>
      </c>
      <c r="BG40" s="106">
        <f t="shared" si="6"/>
        <v>0</v>
      </c>
      <c r="BH40" s="106">
        <f t="shared" si="6"/>
        <v>0</v>
      </c>
      <c r="BI40" s="106">
        <f t="shared" si="6"/>
        <v>0</v>
      </c>
      <c r="BJ40" s="106">
        <f t="shared" si="6"/>
        <v>0</v>
      </c>
      <c r="BK40" s="106">
        <f t="shared" si="6"/>
        <v>0</v>
      </c>
    </row>
    <row r="41" spans="35:63" x14ac:dyDescent="0.25">
      <c r="AI41">
        <f t="shared" si="5"/>
        <v>0</v>
      </c>
      <c r="AJ41">
        <f t="shared" si="5"/>
        <v>0</v>
      </c>
      <c r="AK41">
        <f t="shared" si="5"/>
        <v>0</v>
      </c>
      <c r="AL41">
        <f t="shared" si="4"/>
        <v>0</v>
      </c>
      <c r="AM41">
        <f t="shared" si="4"/>
        <v>0</v>
      </c>
      <c r="AN41">
        <f t="shared" si="4"/>
        <v>0</v>
      </c>
      <c r="AO41">
        <f t="shared" si="4"/>
        <v>0</v>
      </c>
      <c r="AP41">
        <f t="shared" si="4"/>
        <v>0</v>
      </c>
      <c r="AQ41">
        <f t="shared" si="4"/>
        <v>0</v>
      </c>
      <c r="AR41">
        <f t="shared" si="4"/>
        <v>0</v>
      </c>
      <c r="AS41">
        <f t="shared" si="4"/>
        <v>0</v>
      </c>
      <c r="AT41">
        <f t="shared" si="4"/>
        <v>0</v>
      </c>
      <c r="AU41">
        <f t="shared" si="4"/>
        <v>0</v>
      </c>
      <c r="AV41">
        <f t="shared" si="4"/>
        <v>0</v>
      </c>
      <c r="AX41">
        <f t="shared" si="2"/>
        <v>0</v>
      </c>
      <c r="AY41" s="106">
        <f t="shared" ref="AY41:BD48" si="7">R41</f>
        <v>0</v>
      </c>
      <c r="AZ41" s="106">
        <f t="shared" si="7"/>
        <v>0</v>
      </c>
      <c r="BA41" s="106">
        <f t="shared" si="7"/>
        <v>0</v>
      </c>
      <c r="BB41" s="106">
        <f t="shared" si="7"/>
        <v>0</v>
      </c>
      <c r="BC41" s="106">
        <f t="shared" si="7"/>
        <v>0</v>
      </c>
      <c r="BD41" s="106">
        <f t="shared" si="7"/>
        <v>0</v>
      </c>
      <c r="BE41" s="106">
        <f t="shared" si="6"/>
        <v>0</v>
      </c>
      <c r="BF41" s="106">
        <f t="shared" si="6"/>
        <v>0</v>
      </c>
      <c r="BG41" s="106">
        <f t="shared" si="6"/>
        <v>0</v>
      </c>
      <c r="BH41" s="106">
        <f t="shared" si="6"/>
        <v>0</v>
      </c>
      <c r="BI41" s="106">
        <f t="shared" si="6"/>
        <v>0</v>
      </c>
      <c r="BJ41" s="106">
        <f t="shared" si="6"/>
        <v>0</v>
      </c>
      <c r="BK41" s="106">
        <f t="shared" si="6"/>
        <v>0</v>
      </c>
    </row>
    <row r="42" spans="35:63" x14ac:dyDescent="0.25">
      <c r="AI42">
        <f t="shared" si="5"/>
        <v>0</v>
      </c>
      <c r="AJ42">
        <f t="shared" si="5"/>
        <v>0</v>
      </c>
      <c r="AK42">
        <f t="shared" si="5"/>
        <v>0</v>
      </c>
      <c r="AL42">
        <f t="shared" si="4"/>
        <v>0</v>
      </c>
      <c r="AM42">
        <f t="shared" si="4"/>
        <v>0</v>
      </c>
      <c r="AN42">
        <f t="shared" si="4"/>
        <v>0</v>
      </c>
      <c r="AO42">
        <f t="shared" si="4"/>
        <v>0</v>
      </c>
      <c r="AP42">
        <f t="shared" si="4"/>
        <v>0</v>
      </c>
      <c r="AQ42">
        <f t="shared" si="4"/>
        <v>0</v>
      </c>
      <c r="AR42">
        <f t="shared" si="4"/>
        <v>0</v>
      </c>
      <c r="AS42">
        <f t="shared" si="4"/>
        <v>0</v>
      </c>
      <c r="AT42">
        <f t="shared" si="4"/>
        <v>0</v>
      </c>
      <c r="AU42">
        <f t="shared" si="4"/>
        <v>0</v>
      </c>
      <c r="AV42">
        <f t="shared" si="4"/>
        <v>0</v>
      </c>
      <c r="AX42">
        <f t="shared" si="2"/>
        <v>0</v>
      </c>
      <c r="AY42" s="106">
        <f t="shared" si="7"/>
        <v>0</v>
      </c>
      <c r="AZ42" s="106">
        <f t="shared" si="7"/>
        <v>0</v>
      </c>
      <c r="BA42" s="106">
        <f t="shared" si="7"/>
        <v>0</v>
      </c>
      <c r="BB42" s="106">
        <f t="shared" si="7"/>
        <v>0</v>
      </c>
      <c r="BC42" s="106">
        <f t="shared" si="7"/>
        <v>0</v>
      </c>
      <c r="BD42" s="106">
        <f t="shared" si="7"/>
        <v>0</v>
      </c>
      <c r="BE42" s="106">
        <f t="shared" si="6"/>
        <v>0</v>
      </c>
      <c r="BF42" s="106">
        <f t="shared" si="6"/>
        <v>0</v>
      </c>
      <c r="BG42" s="106">
        <f t="shared" si="6"/>
        <v>0</v>
      </c>
      <c r="BH42" s="106">
        <f t="shared" si="6"/>
        <v>0</v>
      </c>
      <c r="BI42" s="106">
        <f t="shared" si="6"/>
        <v>0</v>
      </c>
      <c r="BJ42" s="106">
        <f t="shared" si="6"/>
        <v>0</v>
      </c>
      <c r="BK42" s="106">
        <f t="shared" si="6"/>
        <v>0</v>
      </c>
    </row>
    <row r="43" spans="35:63" x14ac:dyDescent="0.25">
      <c r="AI43">
        <f t="shared" si="5"/>
        <v>0</v>
      </c>
      <c r="AJ43">
        <f t="shared" si="5"/>
        <v>0</v>
      </c>
      <c r="AK43">
        <f t="shared" si="5"/>
        <v>0</v>
      </c>
      <c r="AL43">
        <f t="shared" si="4"/>
        <v>0</v>
      </c>
      <c r="AM43">
        <f t="shared" si="4"/>
        <v>0</v>
      </c>
      <c r="AN43">
        <f t="shared" si="4"/>
        <v>0</v>
      </c>
      <c r="AO43">
        <f t="shared" si="4"/>
        <v>0</v>
      </c>
      <c r="AP43">
        <f t="shared" si="4"/>
        <v>0</v>
      </c>
      <c r="AQ43">
        <f t="shared" si="4"/>
        <v>0</v>
      </c>
      <c r="AR43">
        <f t="shared" si="4"/>
        <v>0</v>
      </c>
      <c r="AS43">
        <f t="shared" si="4"/>
        <v>0</v>
      </c>
      <c r="AT43">
        <f t="shared" si="4"/>
        <v>0</v>
      </c>
      <c r="AU43">
        <f t="shared" si="4"/>
        <v>0</v>
      </c>
      <c r="AV43">
        <f t="shared" si="4"/>
        <v>0</v>
      </c>
      <c r="AX43">
        <f t="shared" si="2"/>
        <v>0</v>
      </c>
      <c r="AY43" s="106">
        <f t="shared" si="7"/>
        <v>0</v>
      </c>
      <c r="AZ43" s="106">
        <f t="shared" si="7"/>
        <v>0</v>
      </c>
      <c r="BA43" s="106">
        <f t="shared" si="7"/>
        <v>0</v>
      </c>
      <c r="BB43" s="106">
        <f t="shared" si="7"/>
        <v>0</v>
      </c>
      <c r="BC43" s="106">
        <f t="shared" si="7"/>
        <v>0</v>
      </c>
      <c r="BD43" s="106">
        <f t="shared" si="7"/>
        <v>0</v>
      </c>
      <c r="BE43" s="106">
        <f t="shared" si="6"/>
        <v>0</v>
      </c>
      <c r="BF43" s="106">
        <f t="shared" si="6"/>
        <v>0</v>
      </c>
      <c r="BG43" s="106">
        <f t="shared" si="6"/>
        <v>0</v>
      </c>
      <c r="BH43" s="106">
        <f t="shared" si="6"/>
        <v>0</v>
      </c>
      <c r="BI43" s="106">
        <f t="shared" si="6"/>
        <v>0</v>
      </c>
      <c r="BJ43" s="106">
        <f t="shared" si="6"/>
        <v>0</v>
      </c>
      <c r="BK43" s="106">
        <f t="shared" si="6"/>
        <v>0</v>
      </c>
    </row>
    <row r="44" spans="35:63" x14ac:dyDescent="0.25">
      <c r="AI44">
        <f t="shared" si="5"/>
        <v>0</v>
      </c>
      <c r="AJ44">
        <f t="shared" si="5"/>
        <v>0</v>
      </c>
      <c r="AK44">
        <f t="shared" si="5"/>
        <v>0</v>
      </c>
      <c r="AL44">
        <f t="shared" si="4"/>
        <v>0</v>
      </c>
      <c r="AM44">
        <f t="shared" si="4"/>
        <v>0</v>
      </c>
      <c r="AN44">
        <f t="shared" si="4"/>
        <v>0</v>
      </c>
      <c r="AO44">
        <f t="shared" si="4"/>
        <v>0</v>
      </c>
      <c r="AP44">
        <f t="shared" si="4"/>
        <v>0</v>
      </c>
      <c r="AQ44">
        <f t="shared" si="4"/>
        <v>0</v>
      </c>
      <c r="AR44">
        <f t="shared" si="4"/>
        <v>0</v>
      </c>
      <c r="AS44">
        <f t="shared" si="4"/>
        <v>0</v>
      </c>
      <c r="AT44">
        <f t="shared" si="4"/>
        <v>0</v>
      </c>
      <c r="AU44">
        <f t="shared" si="4"/>
        <v>0</v>
      </c>
      <c r="AV44">
        <f t="shared" si="4"/>
        <v>0</v>
      </c>
      <c r="AX44">
        <f t="shared" si="2"/>
        <v>0</v>
      </c>
      <c r="AY44" s="106">
        <f t="shared" si="7"/>
        <v>0</v>
      </c>
      <c r="AZ44" s="106">
        <f t="shared" si="7"/>
        <v>0</v>
      </c>
      <c r="BA44" s="106">
        <f t="shared" si="7"/>
        <v>0</v>
      </c>
      <c r="BB44" s="106">
        <f t="shared" si="7"/>
        <v>0</v>
      </c>
      <c r="BC44" s="106">
        <f t="shared" si="7"/>
        <v>0</v>
      </c>
      <c r="BD44" s="106">
        <f t="shared" si="7"/>
        <v>0</v>
      </c>
      <c r="BE44" s="106">
        <f t="shared" si="6"/>
        <v>0</v>
      </c>
      <c r="BF44" s="106">
        <f t="shared" si="6"/>
        <v>0</v>
      </c>
      <c r="BG44" s="106">
        <f t="shared" si="6"/>
        <v>0</v>
      </c>
      <c r="BH44" s="106">
        <f t="shared" si="6"/>
        <v>0</v>
      </c>
      <c r="BI44" s="106">
        <f t="shared" si="6"/>
        <v>0</v>
      </c>
      <c r="BJ44" s="106">
        <f t="shared" si="6"/>
        <v>0</v>
      </c>
      <c r="BK44" s="106">
        <f t="shared" si="6"/>
        <v>0</v>
      </c>
    </row>
    <row r="45" spans="35:63" x14ac:dyDescent="0.25">
      <c r="AI45">
        <f t="shared" si="5"/>
        <v>0</v>
      </c>
      <c r="AJ45">
        <f t="shared" si="5"/>
        <v>0</v>
      </c>
      <c r="AK45">
        <f t="shared" si="5"/>
        <v>0</v>
      </c>
      <c r="AL45">
        <f t="shared" si="4"/>
        <v>0</v>
      </c>
      <c r="AM45">
        <f t="shared" si="4"/>
        <v>0</v>
      </c>
      <c r="AN45">
        <f t="shared" si="4"/>
        <v>0</v>
      </c>
      <c r="AO45">
        <f t="shared" si="4"/>
        <v>0</v>
      </c>
      <c r="AP45">
        <f t="shared" si="4"/>
        <v>0</v>
      </c>
      <c r="AQ45">
        <f t="shared" si="4"/>
        <v>0</v>
      </c>
      <c r="AR45">
        <f t="shared" si="4"/>
        <v>0</v>
      </c>
      <c r="AS45">
        <f t="shared" si="4"/>
        <v>0</v>
      </c>
      <c r="AT45">
        <f t="shared" si="4"/>
        <v>0</v>
      </c>
      <c r="AU45">
        <f t="shared" si="4"/>
        <v>0</v>
      </c>
      <c r="AV45">
        <f t="shared" si="4"/>
        <v>0</v>
      </c>
      <c r="AX45">
        <f t="shared" si="2"/>
        <v>0</v>
      </c>
      <c r="AY45" s="106">
        <f t="shared" si="7"/>
        <v>0</v>
      </c>
      <c r="AZ45" s="106">
        <f t="shared" si="7"/>
        <v>0</v>
      </c>
      <c r="BA45" s="106">
        <f t="shared" si="7"/>
        <v>0</v>
      </c>
      <c r="BB45" s="106">
        <f t="shared" si="7"/>
        <v>0</v>
      </c>
      <c r="BC45" s="106">
        <f t="shared" si="7"/>
        <v>0</v>
      </c>
      <c r="BD45" s="106">
        <f t="shared" si="7"/>
        <v>0</v>
      </c>
      <c r="BE45" s="106">
        <f t="shared" si="6"/>
        <v>0</v>
      </c>
      <c r="BF45" s="106">
        <f t="shared" si="6"/>
        <v>0</v>
      </c>
      <c r="BG45" s="106">
        <f t="shared" si="6"/>
        <v>0</v>
      </c>
      <c r="BH45" s="106">
        <f t="shared" si="6"/>
        <v>0</v>
      </c>
      <c r="BI45" s="106">
        <f t="shared" si="6"/>
        <v>0</v>
      </c>
      <c r="BJ45" s="106">
        <f t="shared" si="6"/>
        <v>0</v>
      </c>
      <c r="BK45" s="106">
        <f t="shared" si="6"/>
        <v>0</v>
      </c>
    </row>
    <row r="46" spans="35:63" x14ac:dyDescent="0.25">
      <c r="AI46">
        <f t="shared" si="5"/>
        <v>0</v>
      </c>
      <c r="AJ46">
        <f t="shared" si="5"/>
        <v>0</v>
      </c>
      <c r="AK46">
        <f t="shared" si="5"/>
        <v>0</v>
      </c>
      <c r="AL46">
        <f t="shared" si="4"/>
        <v>0</v>
      </c>
      <c r="AM46">
        <f t="shared" si="4"/>
        <v>0</v>
      </c>
      <c r="AN46">
        <f t="shared" si="4"/>
        <v>0</v>
      </c>
      <c r="AO46">
        <f t="shared" si="4"/>
        <v>0</v>
      </c>
      <c r="AP46">
        <f t="shared" si="4"/>
        <v>0</v>
      </c>
      <c r="AQ46">
        <f t="shared" si="4"/>
        <v>0</v>
      </c>
      <c r="AR46">
        <f t="shared" si="4"/>
        <v>0</v>
      </c>
      <c r="AS46">
        <f t="shared" si="4"/>
        <v>0</v>
      </c>
      <c r="AT46">
        <f t="shared" si="4"/>
        <v>0</v>
      </c>
      <c r="AU46">
        <f t="shared" si="4"/>
        <v>0</v>
      </c>
      <c r="AV46">
        <f t="shared" si="4"/>
        <v>0</v>
      </c>
      <c r="AX46">
        <f t="shared" si="2"/>
        <v>0</v>
      </c>
      <c r="AY46" s="106">
        <f t="shared" si="7"/>
        <v>0</v>
      </c>
      <c r="AZ46" s="106">
        <f t="shared" si="7"/>
        <v>0</v>
      </c>
      <c r="BA46" s="106">
        <f t="shared" si="7"/>
        <v>0</v>
      </c>
      <c r="BB46" s="106">
        <f t="shared" si="7"/>
        <v>0</v>
      </c>
      <c r="BC46" s="106">
        <f t="shared" si="7"/>
        <v>0</v>
      </c>
      <c r="BD46" s="106">
        <f t="shared" si="7"/>
        <v>0</v>
      </c>
      <c r="BE46" s="106">
        <f t="shared" si="6"/>
        <v>0</v>
      </c>
      <c r="BF46" s="106">
        <f t="shared" si="6"/>
        <v>0</v>
      </c>
      <c r="BG46" s="106">
        <f t="shared" si="6"/>
        <v>0</v>
      </c>
      <c r="BH46" s="106">
        <f t="shared" si="6"/>
        <v>0</v>
      </c>
      <c r="BI46" s="106">
        <f t="shared" si="6"/>
        <v>0</v>
      </c>
      <c r="BJ46" s="106">
        <f t="shared" si="6"/>
        <v>0</v>
      </c>
      <c r="BK46" s="106">
        <f t="shared" si="6"/>
        <v>0</v>
      </c>
    </row>
    <row r="47" spans="35:63" x14ac:dyDescent="0.25">
      <c r="AI47">
        <f t="shared" si="5"/>
        <v>0</v>
      </c>
      <c r="AJ47">
        <f t="shared" si="5"/>
        <v>0</v>
      </c>
      <c r="AK47">
        <f t="shared" si="5"/>
        <v>0</v>
      </c>
      <c r="AL47">
        <f t="shared" si="4"/>
        <v>0</v>
      </c>
      <c r="AM47">
        <f t="shared" si="4"/>
        <v>0</v>
      </c>
      <c r="AN47">
        <f t="shared" ref="AN47:AV48" si="8">F47</f>
        <v>0</v>
      </c>
      <c r="AO47">
        <f t="shared" si="8"/>
        <v>0</v>
      </c>
      <c r="AP47">
        <f t="shared" si="8"/>
        <v>0</v>
      </c>
      <c r="AQ47">
        <f t="shared" si="8"/>
        <v>0</v>
      </c>
      <c r="AR47">
        <f t="shared" si="8"/>
        <v>0</v>
      </c>
      <c r="AS47">
        <f t="shared" si="8"/>
        <v>0</v>
      </c>
      <c r="AT47">
        <f t="shared" si="8"/>
        <v>0</v>
      </c>
      <c r="AU47">
        <f t="shared" si="8"/>
        <v>0</v>
      </c>
      <c r="AV47">
        <f t="shared" si="8"/>
        <v>0</v>
      </c>
      <c r="AX47">
        <f t="shared" si="2"/>
        <v>0</v>
      </c>
      <c r="AY47" s="106">
        <f t="shared" si="7"/>
        <v>0</v>
      </c>
      <c r="AZ47" s="106">
        <f t="shared" si="7"/>
        <v>0</v>
      </c>
      <c r="BA47" s="106">
        <f t="shared" si="7"/>
        <v>0</v>
      </c>
      <c r="BB47" s="106">
        <f t="shared" si="7"/>
        <v>0</v>
      </c>
      <c r="BC47" s="106">
        <f t="shared" si="7"/>
        <v>0</v>
      </c>
      <c r="BD47" s="106">
        <f t="shared" si="7"/>
        <v>0</v>
      </c>
      <c r="BE47" s="106">
        <f t="shared" si="6"/>
        <v>0</v>
      </c>
      <c r="BF47" s="106">
        <f t="shared" si="6"/>
        <v>0</v>
      </c>
      <c r="BG47" s="106">
        <f t="shared" si="6"/>
        <v>0</v>
      </c>
      <c r="BH47" s="106">
        <f t="shared" si="6"/>
        <v>0</v>
      </c>
      <c r="BI47" s="106">
        <f t="shared" si="6"/>
        <v>0</v>
      </c>
      <c r="BJ47" s="106">
        <f t="shared" si="6"/>
        <v>0</v>
      </c>
      <c r="BK47" s="106">
        <f t="shared" si="6"/>
        <v>0</v>
      </c>
    </row>
    <row r="48" spans="35:63" x14ac:dyDescent="0.25">
      <c r="AI48">
        <f t="shared" si="5"/>
        <v>0</v>
      </c>
      <c r="AJ48">
        <f t="shared" si="5"/>
        <v>0</v>
      </c>
      <c r="AK48">
        <f t="shared" si="5"/>
        <v>0</v>
      </c>
      <c r="AL48">
        <f t="shared" si="5"/>
        <v>0</v>
      </c>
      <c r="AM48">
        <f t="shared" si="5"/>
        <v>0</v>
      </c>
      <c r="AN48">
        <f t="shared" si="8"/>
        <v>0</v>
      </c>
      <c r="AO48">
        <f t="shared" si="8"/>
        <v>0</v>
      </c>
      <c r="AP48">
        <f t="shared" si="8"/>
        <v>0</v>
      </c>
      <c r="AQ48">
        <f t="shared" si="8"/>
        <v>0</v>
      </c>
      <c r="AR48">
        <f t="shared" si="8"/>
        <v>0</v>
      </c>
      <c r="AS48">
        <f t="shared" si="8"/>
        <v>0</v>
      </c>
      <c r="AT48">
        <f t="shared" si="8"/>
        <v>0</v>
      </c>
      <c r="AU48">
        <f t="shared" si="8"/>
        <v>0</v>
      </c>
      <c r="AV48">
        <f t="shared" si="8"/>
        <v>0</v>
      </c>
      <c r="AX48">
        <f t="shared" si="2"/>
        <v>0</v>
      </c>
      <c r="AY48" s="106">
        <f t="shared" si="7"/>
        <v>0</v>
      </c>
      <c r="AZ48" s="106">
        <f t="shared" si="7"/>
        <v>0</v>
      </c>
      <c r="BA48" s="106">
        <f t="shared" si="7"/>
        <v>0</v>
      </c>
      <c r="BB48" s="106">
        <f t="shared" si="7"/>
        <v>0</v>
      </c>
      <c r="BC48" s="106">
        <f t="shared" si="7"/>
        <v>0</v>
      </c>
      <c r="BD48" s="106">
        <f t="shared" si="7"/>
        <v>0</v>
      </c>
      <c r="BE48" s="106">
        <f t="shared" si="6"/>
        <v>0</v>
      </c>
      <c r="BF48" s="106">
        <f t="shared" si="6"/>
        <v>0</v>
      </c>
      <c r="BG48" s="106">
        <f t="shared" si="6"/>
        <v>0</v>
      </c>
      <c r="BH48" s="106">
        <f t="shared" si="6"/>
        <v>0</v>
      </c>
      <c r="BI48" s="106">
        <f t="shared" si="6"/>
        <v>0</v>
      </c>
      <c r="BJ48" s="106">
        <f t="shared" si="6"/>
        <v>0</v>
      </c>
      <c r="BK48" s="106">
        <f t="shared" si="6"/>
        <v>0</v>
      </c>
    </row>
    <row r="54" spans="1:63" x14ac:dyDescent="0.25">
      <c r="A54" s="94" t="s">
        <v>80</v>
      </c>
      <c r="B54" t="s">
        <v>118</v>
      </c>
      <c r="Q54" s="94" t="s">
        <v>80</v>
      </c>
      <c r="R54" t="s">
        <v>118</v>
      </c>
    </row>
    <row r="55" spans="1:63" x14ac:dyDescent="0.25">
      <c r="A55" s="94" t="s">
        <v>13</v>
      </c>
      <c r="B55" t="s">
        <v>118</v>
      </c>
      <c r="Q55" s="94" t="s">
        <v>13</v>
      </c>
      <c r="R55" t="s">
        <v>118</v>
      </c>
      <c r="AI55" s="763" t="s">
        <v>328</v>
      </c>
      <c r="AJ55" t="s">
        <v>14</v>
      </c>
      <c r="AK55" t="s">
        <v>15</v>
      </c>
      <c r="AL55" t="s">
        <v>16</v>
      </c>
      <c r="AM55" t="s">
        <v>17</v>
      </c>
      <c r="AN55" t="s">
        <v>18</v>
      </c>
      <c r="AO55" t="s">
        <v>19</v>
      </c>
      <c r="AP55" t="s">
        <v>20</v>
      </c>
      <c r="AQ55" t="s">
        <v>79</v>
      </c>
      <c r="AR55" t="s">
        <v>21</v>
      </c>
      <c r="AS55" t="s">
        <v>22</v>
      </c>
      <c r="AT55" t="s">
        <v>90</v>
      </c>
      <c r="AU55" t="s">
        <v>23</v>
      </c>
      <c r="AV55" t="s">
        <v>116</v>
      </c>
      <c r="AX55" s="763" t="s">
        <v>329</v>
      </c>
      <c r="AY55" t="s">
        <v>14</v>
      </c>
      <c r="AZ55" t="s">
        <v>15</v>
      </c>
      <c r="BA55" t="s">
        <v>16</v>
      </c>
      <c r="BB55" t="s">
        <v>17</v>
      </c>
      <c r="BC55" t="s">
        <v>18</v>
      </c>
      <c r="BD55" t="s">
        <v>19</v>
      </c>
      <c r="BE55" t="s">
        <v>20</v>
      </c>
      <c r="BF55" t="s">
        <v>79</v>
      </c>
      <c r="BG55" t="s">
        <v>21</v>
      </c>
      <c r="BH55" t="s">
        <v>22</v>
      </c>
      <c r="BI55" t="s">
        <v>90</v>
      </c>
      <c r="BJ55" t="s">
        <v>23</v>
      </c>
      <c r="BK55" t="s">
        <v>116</v>
      </c>
    </row>
    <row r="56" spans="1:63" x14ac:dyDescent="0.25">
      <c r="AI56" t="str">
        <f>AI6</f>
        <v>Row Labels</v>
      </c>
      <c r="AJ56">
        <f t="shared" ref="AJ56:AV71" si="9">AJ6/5</f>
        <v>0</v>
      </c>
      <c r="AK56">
        <f t="shared" si="9"/>
        <v>0</v>
      </c>
      <c r="AL56">
        <f t="shared" si="9"/>
        <v>0</v>
      </c>
      <c r="AM56">
        <f t="shared" si="9"/>
        <v>0</v>
      </c>
      <c r="AN56">
        <f t="shared" si="9"/>
        <v>0</v>
      </c>
      <c r="AO56">
        <f t="shared" si="9"/>
        <v>0</v>
      </c>
      <c r="AP56">
        <f t="shared" si="9"/>
        <v>0</v>
      </c>
      <c r="AQ56">
        <f t="shared" si="9"/>
        <v>0</v>
      </c>
      <c r="AR56">
        <f t="shared" si="9"/>
        <v>0</v>
      </c>
      <c r="AS56">
        <f t="shared" si="9"/>
        <v>0</v>
      </c>
      <c r="AT56">
        <f t="shared" si="9"/>
        <v>0</v>
      </c>
      <c r="AU56">
        <f t="shared" si="9"/>
        <v>0</v>
      </c>
      <c r="AV56" s="106">
        <f t="shared" si="9"/>
        <v>0</v>
      </c>
      <c r="AX56" t="str">
        <f>AX6</f>
        <v>Row Labels</v>
      </c>
      <c r="AY56">
        <f t="shared" ref="AY56:BK71" si="10">AY6/5</f>
        <v>0</v>
      </c>
      <c r="AZ56">
        <f t="shared" si="10"/>
        <v>0</v>
      </c>
      <c r="BA56">
        <f t="shared" si="10"/>
        <v>0</v>
      </c>
      <c r="BB56">
        <f t="shared" si="10"/>
        <v>0</v>
      </c>
      <c r="BC56">
        <f t="shared" si="10"/>
        <v>0</v>
      </c>
      <c r="BD56">
        <f t="shared" si="10"/>
        <v>0</v>
      </c>
      <c r="BE56">
        <f t="shared" si="10"/>
        <v>0</v>
      </c>
      <c r="BF56">
        <f t="shared" si="10"/>
        <v>0</v>
      </c>
      <c r="BG56">
        <f t="shared" si="10"/>
        <v>0</v>
      </c>
      <c r="BH56">
        <f t="shared" si="10"/>
        <v>0</v>
      </c>
      <c r="BI56">
        <f t="shared" si="10"/>
        <v>0</v>
      </c>
      <c r="BJ56">
        <f t="shared" si="10"/>
        <v>0</v>
      </c>
      <c r="BK56">
        <f t="shared" si="10"/>
        <v>0</v>
      </c>
    </row>
    <row r="57" spans="1:63" x14ac:dyDescent="0.25">
      <c r="A57" s="94" t="s">
        <v>325</v>
      </c>
      <c r="B57" s="94" t="s">
        <v>326</v>
      </c>
      <c r="Q57" s="94" t="s">
        <v>327</v>
      </c>
      <c r="R57" s="94" t="s">
        <v>326</v>
      </c>
      <c r="AI57" t="str">
        <f t="shared" ref="AI57:AI98" si="11">AI7</f>
        <v>Grand Total</v>
      </c>
      <c r="AJ57">
        <f t="shared" si="9"/>
        <v>0</v>
      </c>
      <c r="AK57">
        <f t="shared" si="9"/>
        <v>0</v>
      </c>
      <c r="AL57">
        <f t="shared" si="9"/>
        <v>0</v>
      </c>
      <c r="AM57">
        <f t="shared" si="9"/>
        <v>0</v>
      </c>
      <c r="AN57">
        <f t="shared" si="9"/>
        <v>0</v>
      </c>
      <c r="AO57">
        <f t="shared" si="9"/>
        <v>0</v>
      </c>
      <c r="AP57">
        <f t="shared" si="9"/>
        <v>0</v>
      </c>
      <c r="AQ57">
        <f t="shared" si="9"/>
        <v>0</v>
      </c>
      <c r="AR57">
        <f t="shared" si="9"/>
        <v>0</v>
      </c>
      <c r="AS57">
        <f t="shared" si="9"/>
        <v>0</v>
      </c>
      <c r="AT57">
        <f t="shared" si="9"/>
        <v>0</v>
      </c>
      <c r="AU57">
        <f t="shared" si="9"/>
        <v>0</v>
      </c>
      <c r="AV57" s="106">
        <f t="shared" si="9"/>
        <v>0</v>
      </c>
      <c r="AX57" t="str">
        <f t="shared" ref="AX57:AX98" si="12">AX7</f>
        <v>Grand Total</v>
      </c>
      <c r="AY57">
        <f t="shared" si="10"/>
        <v>0</v>
      </c>
      <c r="AZ57">
        <f t="shared" si="10"/>
        <v>0</v>
      </c>
      <c r="BA57">
        <f t="shared" si="10"/>
        <v>0</v>
      </c>
      <c r="BB57">
        <f t="shared" si="10"/>
        <v>0</v>
      </c>
      <c r="BC57">
        <f t="shared" si="10"/>
        <v>0</v>
      </c>
      <c r="BD57">
        <f t="shared" si="10"/>
        <v>0</v>
      </c>
      <c r="BE57">
        <f t="shared" si="10"/>
        <v>0</v>
      </c>
      <c r="BF57">
        <f t="shared" si="10"/>
        <v>0</v>
      </c>
      <c r="BG57">
        <f t="shared" si="10"/>
        <v>0</v>
      </c>
      <c r="BH57">
        <f t="shared" si="10"/>
        <v>0</v>
      </c>
      <c r="BI57">
        <f t="shared" si="10"/>
        <v>0</v>
      </c>
      <c r="BJ57">
        <f t="shared" si="10"/>
        <v>0</v>
      </c>
      <c r="BK57">
        <f t="shared" si="10"/>
        <v>0</v>
      </c>
    </row>
    <row r="58" spans="1:63" x14ac:dyDescent="0.25">
      <c r="B58" t="s">
        <v>116</v>
      </c>
      <c r="R58" t="s">
        <v>116</v>
      </c>
      <c r="AI58">
        <f t="shared" si="11"/>
        <v>0</v>
      </c>
      <c r="AJ58">
        <f t="shared" si="9"/>
        <v>0</v>
      </c>
      <c r="AK58">
        <f t="shared" si="9"/>
        <v>0</v>
      </c>
      <c r="AL58">
        <f t="shared" si="9"/>
        <v>0</v>
      </c>
      <c r="AM58">
        <f t="shared" si="9"/>
        <v>0</v>
      </c>
      <c r="AN58">
        <f t="shared" si="9"/>
        <v>0</v>
      </c>
      <c r="AO58">
        <f t="shared" si="9"/>
        <v>0</v>
      </c>
      <c r="AP58">
        <f t="shared" si="9"/>
        <v>0</v>
      </c>
      <c r="AQ58">
        <f t="shared" si="9"/>
        <v>0</v>
      </c>
      <c r="AR58">
        <f t="shared" si="9"/>
        <v>0</v>
      </c>
      <c r="AS58">
        <f t="shared" si="9"/>
        <v>0</v>
      </c>
      <c r="AT58">
        <f t="shared" si="9"/>
        <v>0</v>
      </c>
      <c r="AU58">
        <f t="shared" si="9"/>
        <v>0</v>
      </c>
      <c r="AV58" s="106">
        <f t="shared" si="9"/>
        <v>0</v>
      </c>
      <c r="AX58">
        <f t="shared" si="12"/>
        <v>0</v>
      </c>
      <c r="AY58">
        <f t="shared" si="10"/>
        <v>0</v>
      </c>
      <c r="AZ58">
        <f t="shared" si="10"/>
        <v>0</v>
      </c>
      <c r="BA58">
        <f t="shared" si="10"/>
        <v>0</v>
      </c>
      <c r="BB58">
        <f t="shared" si="10"/>
        <v>0</v>
      </c>
      <c r="BC58">
        <f t="shared" si="10"/>
        <v>0</v>
      </c>
      <c r="BD58">
        <f t="shared" si="10"/>
        <v>0</v>
      </c>
      <c r="BE58">
        <f t="shared" si="10"/>
        <v>0</v>
      </c>
      <c r="BF58">
        <f t="shared" si="10"/>
        <v>0</v>
      </c>
      <c r="BG58">
        <f t="shared" si="10"/>
        <v>0</v>
      </c>
      <c r="BH58">
        <f t="shared" si="10"/>
        <v>0</v>
      </c>
      <c r="BI58">
        <f t="shared" si="10"/>
        <v>0</v>
      </c>
      <c r="BJ58">
        <f t="shared" si="10"/>
        <v>0</v>
      </c>
      <c r="BK58">
        <f t="shared" si="10"/>
        <v>0</v>
      </c>
    </row>
    <row r="59" spans="1:63" x14ac:dyDescent="0.25">
      <c r="A59" s="94" t="s">
        <v>115</v>
      </c>
      <c r="Q59" s="94" t="s">
        <v>115</v>
      </c>
      <c r="AI59">
        <f t="shared" si="11"/>
        <v>0</v>
      </c>
      <c r="AJ59">
        <f t="shared" si="9"/>
        <v>0</v>
      </c>
      <c r="AK59">
        <f t="shared" si="9"/>
        <v>0</v>
      </c>
      <c r="AL59">
        <f t="shared" si="9"/>
        <v>0</v>
      </c>
      <c r="AM59">
        <f t="shared" si="9"/>
        <v>0</v>
      </c>
      <c r="AN59">
        <f t="shared" si="9"/>
        <v>0</v>
      </c>
      <c r="AO59">
        <f t="shared" si="9"/>
        <v>0</v>
      </c>
      <c r="AP59">
        <f t="shared" si="9"/>
        <v>0</v>
      </c>
      <c r="AQ59">
        <f t="shared" si="9"/>
        <v>0</v>
      </c>
      <c r="AR59">
        <f t="shared" si="9"/>
        <v>0</v>
      </c>
      <c r="AS59">
        <f t="shared" si="9"/>
        <v>0</v>
      </c>
      <c r="AT59">
        <f t="shared" si="9"/>
        <v>0</v>
      </c>
      <c r="AU59">
        <f t="shared" si="9"/>
        <v>0</v>
      </c>
      <c r="AV59" s="106">
        <f t="shared" si="9"/>
        <v>0</v>
      </c>
      <c r="AX59">
        <f t="shared" si="12"/>
        <v>0</v>
      </c>
      <c r="AY59">
        <f t="shared" si="10"/>
        <v>0</v>
      </c>
      <c r="AZ59">
        <f t="shared" si="10"/>
        <v>0</v>
      </c>
      <c r="BA59">
        <f t="shared" si="10"/>
        <v>0</v>
      </c>
      <c r="BB59">
        <f t="shared" si="10"/>
        <v>0</v>
      </c>
      <c r="BC59">
        <f t="shared" si="10"/>
        <v>0</v>
      </c>
      <c r="BD59">
        <f t="shared" si="10"/>
        <v>0</v>
      </c>
      <c r="BE59">
        <f t="shared" si="10"/>
        <v>0</v>
      </c>
      <c r="BF59">
        <f t="shared" si="10"/>
        <v>0</v>
      </c>
      <c r="BG59">
        <f t="shared" si="10"/>
        <v>0</v>
      </c>
      <c r="BH59">
        <f t="shared" si="10"/>
        <v>0</v>
      </c>
      <c r="BI59">
        <f t="shared" si="10"/>
        <v>0</v>
      </c>
      <c r="BJ59">
        <f t="shared" si="10"/>
        <v>0</v>
      </c>
      <c r="BK59">
        <f t="shared" si="10"/>
        <v>0</v>
      </c>
    </row>
    <row r="60" spans="1:63" x14ac:dyDescent="0.25">
      <c r="A60" s="95" t="s">
        <v>116</v>
      </c>
      <c r="B60" s="762"/>
      <c r="Q60" s="95" t="s">
        <v>116</v>
      </c>
      <c r="R60" s="106"/>
      <c r="AI60">
        <f t="shared" si="11"/>
        <v>0</v>
      </c>
      <c r="AJ60">
        <f t="shared" si="9"/>
        <v>0</v>
      </c>
      <c r="AK60">
        <f t="shared" si="9"/>
        <v>0</v>
      </c>
      <c r="AL60">
        <f t="shared" si="9"/>
        <v>0</v>
      </c>
      <c r="AM60">
        <f t="shared" si="9"/>
        <v>0</v>
      </c>
      <c r="AN60">
        <f t="shared" si="9"/>
        <v>0</v>
      </c>
      <c r="AO60">
        <f t="shared" si="9"/>
        <v>0</v>
      </c>
      <c r="AP60">
        <f t="shared" si="9"/>
        <v>0</v>
      </c>
      <c r="AQ60">
        <f t="shared" si="9"/>
        <v>0</v>
      </c>
      <c r="AR60">
        <f t="shared" si="9"/>
        <v>0</v>
      </c>
      <c r="AS60">
        <f t="shared" si="9"/>
        <v>0</v>
      </c>
      <c r="AT60">
        <f t="shared" si="9"/>
        <v>0</v>
      </c>
      <c r="AU60">
        <f t="shared" si="9"/>
        <v>0</v>
      </c>
      <c r="AV60" s="106">
        <f t="shared" si="9"/>
        <v>0</v>
      </c>
      <c r="AX60">
        <f t="shared" si="12"/>
        <v>0</v>
      </c>
      <c r="AY60">
        <f t="shared" si="10"/>
        <v>0</v>
      </c>
      <c r="AZ60">
        <f t="shared" si="10"/>
        <v>0</v>
      </c>
      <c r="BA60">
        <f t="shared" si="10"/>
        <v>0</v>
      </c>
      <c r="BB60">
        <f t="shared" si="10"/>
        <v>0</v>
      </c>
      <c r="BC60">
        <f t="shared" si="10"/>
        <v>0</v>
      </c>
      <c r="BD60">
        <f t="shared" si="10"/>
        <v>0</v>
      </c>
      <c r="BE60">
        <f t="shared" si="10"/>
        <v>0</v>
      </c>
      <c r="BF60">
        <f t="shared" si="10"/>
        <v>0</v>
      </c>
      <c r="BG60">
        <f t="shared" si="10"/>
        <v>0</v>
      </c>
      <c r="BH60">
        <f t="shared" si="10"/>
        <v>0</v>
      </c>
      <c r="BI60">
        <f t="shared" si="10"/>
        <v>0</v>
      </c>
      <c r="BJ60">
        <f t="shared" si="10"/>
        <v>0</v>
      </c>
      <c r="BK60">
        <f t="shared" si="10"/>
        <v>0</v>
      </c>
    </row>
    <row r="61" spans="1:63" x14ac:dyDescent="0.25">
      <c r="AI61">
        <f t="shared" si="11"/>
        <v>0</v>
      </c>
      <c r="AJ61">
        <f t="shared" si="9"/>
        <v>0</v>
      </c>
      <c r="AK61">
        <f t="shared" si="9"/>
        <v>0</v>
      </c>
      <c r="AL61">
        <f t="shared" si="9"/>
        <v>0</v>
      </c>
      <c r="AM61">
        <f t="shared" si="9"/>
        <v>0</v>
      </c>
      <c r="AN61">
        <f t="shared" si="9"/>
        <v>0</v>
      </c>
      <c r="AO61">
        <f t="shared" si="9"/>
        <v>0</v>
      </c>
      <c r="AP61">
        <f t="shared" si="9"/>
        <v>0</v>
      </c>
      <c r="AQ61">
        <f t="shared" si="9"/>
        <v>0</v>
      </c>
      <c r="AR61">
        <f t="shared" si="9"/>
        <v>0</v>
      </c>
      <c r="AS61">
        <f t="shared" si="9"/>
        <v>0</v>
      </c>
      <c r="AT61">
        <f t="shared" si="9"/>
        <v>0</v>
      </c>
      <c r="AU61">
        <f t="shared" si="9"/>
        <v>0</v>
      </c>
      <c r="AV61" s="106">
        <f t="shared" si="9"/>
        <v>0</v>
      </c>
      <c r="AX61">
        <f t="shared" si="12"/>
        <v>0</v>
      </c>
      <c r="AY61">
        <f t="shared" si="10"/>
        <v>0</v>
      </c>
      <c r="AZ61">
        <f t="shared" si="10"/>
        <v>0</v>
      </c>
      <c r="BA61">
        <f t="shared" si="10"/>
        <v>0</v>
      </c>
      <c r="BB61">
        <f t="shared" si="10"/>
        <v>0</v>
      </c>
      <c r="BC61">
        <f t="shared" si="10"/>
        <v>0</v>
      </c>
      <c r="BD61">
        <f t="shared" si="10"/>
        <v>0</v>
      </c>
      <c r="BE61">
        <f t="shared" si="10"/>
        <v>0</v>
      </c>
      <c r="BF61">
        <f t="shared" si="10"/>
        <v>0</v>
      </c>
      <c r="BG61">
        <f t="shared" si="10"/>
        <v>0</v>
      </c>
      <c r="BH61">
        <f t="shared" si="10"/>
        <v>0</v>
      </c>
      <c r="BI61">
        <f t="shared" si="10"/>
        <v>0</v>
      </c>
      <c r="BJ61">
        <f t="shared" si="10"/>
        <v>0</v>
      </c>
      <c r="BK61">
        <f t="shared" si="10"/>
        <v>0</v>
      </c>
    </row>
    <row r="62" spans="1:63" x14ac:dyDescent="0.25">
      <c r="AI62">
        <f t="shared" si="11"/>
        <v>0</v>
      </c>
      <c r="AJ62">
        <f t="shared" si="9"/>
        <v>0</v>
      </c>
      <c r="AK62">
        <f t="shared" si="9"/>
        <v>0</v>
      </c>
      <c r="AL62">
        <f t="shared" si="9"/>
        <v>0</v>
      </c>
      <c r="AM62">
        <f t="shared" si="9"/>
        <v>0</v>
      </c>
      <c r="AN62">
        <f t="shared" si="9"/>
        <v>0</v>
      </c>
      <c r="AO62">
        <f t="shared" si="9"/>
        <v>0</v>
      </c>
      <c r="AP62">
        <f t="shared" si="9"/>
        <v>0</v>
      </c>
      <c r="AQ62">
        <f t="shared" si="9"/>
        <v>0</v>
      </c>
      <c r="AR62">
        <f t="shared" si="9"/>
        <v>0</v>
      </c>
      <c r="AS62">
        <f t="shared" si="9"/>
        <v>0</v>
      </c>
      <c r="AT62">
        <f t="shared" si="9"/>
        <v>0</v>
      </c>
      <c r="AU62">
        <f t="shared" si="9"/>
        <v>0</v>
      </c>
      <c r="AV62" s="106">
        <f t="shared" si="9"/>
        <v>0</v>
      </c>
      <c r="AX62">
        <f t="shared" si="12"/>
        <v>0</v>
      </c>
      <c r="AY62">
        <f t="shared" si="10"/>
        <v>0</v>
      </c>
      <c r="AZ62">
        <f t="shared" si="10"/>
        <v>0</v>
      </c>
      <c r="BA62">
        <f t="shared" si="10"/>
        <v>0</v>
      </c>
      <c r="BB62">
        <f t="shared" si="10"/>
        <v>0</v>
      </c>
      <c r="BC62">
        <f t="shared" si="10"/>
        <v>0</v>
      </c>
      <c r="BD62">
        <f t="shared" si="10"/>
        <v>0</v>
      </c>
      <c r="BE62">
        <f t="shared" si="10"/>
        <v>0</v>
      </c>
      <c r="BF62">
        <f t="shared" si="10"/>
        <v>0</v>
      </c>
      <c r="BG62">
        <f t="shared" si="10"/>
        <v>0</v>
      </c>
      <c r="BH62">
        <f t="shared" si="10"/>
        <v>0</v>
      </c>
      <c r="BI62">
        <f t="shared" si="10"/>
        <v>0</v>
      </c>
      <c r="BJ62">
        <f t="shared" si="10"/>
        <v>0</v>
      </c>
      <c r="BK62">
        <f t="shared" si="10"/>
        <v>0</v>
      </c>
    </row>
    <row r="63" spans="1:63" x14ac:dyDescent="0.25">
      <c r="AI63">
        <f t="shared" si="11"/>
        <v>0</v>
      </c>
      <c r="AJ63">
        <f t="shared" si="9"/>
        <v>0</v>
      </c>
      <c r="AK63">
        <f t="shared" si="9"/>
        <v>0</v>
      </c>
      <c r="AL63">
        <f t="shared" si="9"/>
        <v>0</v>
      </c>
      <c r="AM63">
        <f t="shared" si="9"/>
        <v>0</v>
      </c>
      <c r="AN63">
        <f t="shared" si="9"/>
        <v>0</v>
      </c>
      <c r="AO63">
        <f t="shared" si="9"/>
        <v>0</v>
      </c>
      <c r="AP63">
        <f t="shared" si="9"/>
        <v>0</v>
      </c>
      <c r="AQ63">
        <f t="shared" si="9"/>
        <v>0</v>
      </c>
      <c r="AR63">
        <f t="shared" si="9"/>
        <v>0</v>
      </c>
      <c r="AS63">
        <f t="shared" si="9"/>
        <v>0</v>
      </c>
      <c r="AT63">
        <f t="shared" si="9"/>
        <v>0</v>
      </c>
      <c r="AU63">
        <f t="shared" si="9"/>
        <v>0</v>
      </c>
      <c r="AV63" s="106">
        <f t="shared" si="9"/>
        <v>0</v>
      </c>
      <c r="AX63">
        <f t="shared" si="12"/>
        <v>0</v>
      </c>
      <c r="AY63">
        <f t="shared" si="10"/>
        <v>0</v>
      </c>
      <c r="AZ63">
        <f t="shared" si="10"/>
        <v>0</v>
      </c>
      <c r="BA63">
        <f t="shared" si="10"/>
        <v>0</v>
      </c>
      <c r="BB63">
        <f t="shared" si="10"/>
        <v>0</v>
      </c>
      <c r="BC63">
        <f t="shared" si="10"/>
        <v>0</v>
      </c>
      <c r="BD63">
        <f t="shared" si="10"/>
        <v>0</v>
      </c>
      <c r="BE63">
        <f t="shared" si="10"/>
        <v>0</v>
      </c>
      <c r="BF63">
        <f t="shared" si="10"/>
        <v>0</v>
      </c>
      <c r="BG63">
        <f t="shared" si="10"/>
        <v>0</v>
      </c>
      <c r="BH63">
        <f t="shared" si="10"/>
        <v>0</v>
      </c>
      <c r="BI63">
        <f t="shared" si="10"/>
        <v>0</v>
      </c>
      <c r="BJ63">
        <f t="shared" si="10"/>
        <v>0</v>
      </c>
      <c r="BK63">
        <f t="shared" si="10"/>
        <v>0</v>
      </c>
    </row>
    <row r="64" spans="1:63" x14ac:dyDescent="0.25">
      <c r="AI64">
        <f t="shared" si="11"/>
        <v>0</v>
      </c>
      <c r="AJ64">
        <f t="shared" si="9"/>
        <v>0</v>
      </c>
      <c r="AK64">
        <f t="shared" si="9"/>
        <v>0</v>
      </c>
      <c r="AL64">
        <f t="shared" si="9"/>
        <v>0</v>
      </c>
      <c r="AM64">
        <f t="shared" si="9"/>
        <v>0</v>
      </c>
      <c r="AN64">
        <f t="shared" si="9"/>
        <v>0</v>
      </c>
      <c r="AO64">
        <f t="shared" si="9"/>
        <v>0</v>
      </c>
      <c r="AP64">
        <f t="shared" si="9"/>
        <v>0</v>
      </c>
      <c r="AQ64">
        <f t="shared" si="9"/>
        <v>0</v>
      </c>
      <c r="AR64">
        <f t="shared" si="9"/>
        <v>0</v>
      </c>
      <c r="AS64">
        <f t="shared" si="9"/>
        <v>0</v>
      </c>
      <c r="AT64">
        <f t="shared" si="9"/>
        <v>0</v>
      </c>
      <c r="AU64">
        <f t="shared" si="9"/>
        <v>0</v>
      </c>
      <c r="AV64" s="106">
        <f t="shared" si="9"/>
        <v>0</v>
      </c>
      <c r="AX64">
        <f t="shared" si="12"/>
        <v>0</v>
      </c>
      <c r="AY64">
        <f t="shared" si="10"/>
        <v>0</v>
      </c>
      <c r="AZ64">
        <f t="shared" si="10"/>
        <v>0</v>
      </c>
      <c r="BA64">
        <f t="shared" si="10"/>
        <v>0</v>
      </c>
      <c r="BB64">
        <f t="shared" si="10"/>
        <v>0</v>
      </c>
      <c r="BC64">
        <f t="shared" si="10"/>
        <v>0</v>
      </c>
      <c r="BD64">
        <f t="shared" si="10"/>
        <v>0</v>
      </c>
      <c r="BE64">
        <f t="shared" si="10"/>
        <v>0</v>
      </c>
      <c r="BF64">
        <f t="shared" si="10"/>
        <v>0</v>
      </c>
      <c r="BG64">
        <f t="shared" si="10"/>
        <v>0</v>
      </c>
      <c r="BH64">
        <f t="shared" si="10"/>
        <v>0</v>
      </c>
      <c r="BI64">
        <f t="shared" si="10"/>
        <v>0</v>
      </c>
      <c r="BJ64">
        <f t="shared" si="10"/>
        <v>0</v>
      </c>
      <c r="BK64">
        <f t="shared" si="10"/>
        <v>0</v>
      </c>
    </row>
    <row r="65" spans="35:63" x14ac:dyDescent="0.25">
      <c r="AI65">
        <f t="shared" si="11"/>
        <v>0</v>
      </c>
      <c r="AJ65">
        <f t="shared" si="9"/>
        <v>0</v>
      </c>
      <c r="AK65">
        <f t="shared" si="9"/>
        <v>0</v>
      </c>
      <c r="AL65">
        <f t="shared" si="9"/>
        <v>0</v>
      </c>
      <c r="AM65">
        <f t="shared" si="9"/>
        <v>0</v>
      </c>
      <c r="AN65">
        <f t="shared" si="9"/>
        <v>0</v>
      </c>
      <c r="AO65">
        <f t="shared" si="9"/>
        <v>0</v>
      </c>
      <c r="AP65">
        <f t="shared" si="9"/>
        <v>0</v>
      </c>
      <c r="AQ65">
        <f t="shared" si="9"/>
        <v>0</v>
      </c>
      <c r="AR65">
        <f t="shared" si="9"/>
        <v>0</v>
      </c>
      <c r="AS65">
        <f t="shared" si="9"/>
        <v>0</v>
      </c>
      <c r="AT65">
        <f t="shared" si="9"/>
        <v>0</v>
      </c>
      <c r="AU65">
        <f t="shared" si="9"/>
        <v>0</v>
      </c>
      <c r="AV65" s="106">
        <f t="shared" si="9"/>
        <v>0</v>
      </c>
      <c r="AX65">
        <f t="shared" si="12"/>
        <v>0</v>
      </c>
      <c r="AY65">
        <f t="shared" si="10"/>
        <v>0</v>
      </c>
      <c r="AZ65">
        <f t="shared" si="10"/>
        <v>0</v>
      </c>
      <c r="BA65">
        <f t="shared" si="10"/>
        <v>0</v>
      </c>
      <c r="BB65">
        <f t="shared" si="10"/>
        <v>0</v>
      </c>
      <c r="BC65">
        <f t="shared" si="10"/>
        <v>0</v>
      </c>
      <c r="BD65">
        <f t="shared" si="10"/>
        <v>0</v>
      </c>
      <c r="BE65">
        <f t="shared" si="10"/>
        <v>0</v>
      </c>
      <c r="BF65">
        <f t="shared" si="10"/>
        <v>0</v>
      </c>
      <c r="BG65">
        <f t="shared" si="10"/>
        <v>0</v>
      </c>
      <c r="BH65">
        <f t="shared" si="10"/>
        <v>0</v>
      </c>
      <c r="BI65">
        <f t="shared" si="10"/>
        <v>0</v>
      </c>
      <c r="BJ65">
        <f t="shared" si="10"/>
        <v>0</v>
      </c>
      <c r="BK65">
        <f t="shared" si="10"/>
        <v>0</v>
      </c>
    </row>
    <row r="66" spans="35:63" x14ac:dyDescent="0.25">
      <c r="AI66">
        <f t="shared" si="11"/>
        <v>0</v>
      </c>
      <c r="AJ66">
        <f t="shared" si="9"/>
        <v>0</v>
      </c>
      <c r="AK66">
        <f t="shared" si="9"/>
        <v>0</v>
      </c>
      <c r="AL66">
        <f t="shared" si="9"/>
        <v>0</v>
      </c>
      <c r="AM66">
        <f t="shared" si="9"/>
        <v>0</v>
      </c>
      <c r="AN66">
        <f t="shared" si="9"/>
        <v>0</v>
      </c>
      <c r="AO66">
        <f t="shared" si="9"/>
        <v>0</v>
      </c>
      <c r="AP66">
        <f t="shared" si="9"/>
        <v>0</v>
      </c>
      <c r="AQ66">
        <f t="shared" si="9"/>
        <v>0</v>
      </c>
      <c r="AR66">
        <f t="shared" si="9"/>
        <v>0</v>
      </c>
      <c r="AS66">
        <f t="shared" si="9"/>
        <v>0</v>
      </c>
      <c r="AT66">
        <f t="shared" si="9"/>
        <v>0</v>
      </c>
      <c r="AU66">
        <f t="shared" si="9"/>
        <v>0</v>
      </c>
      <c r="AV66" s="106">
        <f t="shared" si="9"/>
        <v>0</v>
      </c>
      <c r="AX66">
        <f t="shared" si="12"/>
        <v>0</v>
      </c>
      <c r="AY66">
        <f t="shared" si="10"/>
        <v>0</v>
      </c>
      <c r="AZ66">
        <f t="shared" si="10"/>
        <v>0</v>
      </c>
      <c r="BA66">
        <f t="shared" si="10"/>
        <v>0</v>
      </c>
      <c r="BB66">
        <f t="shared" si="10"/>
        <v>0</v>
      </c>
      <c r="BC66">
        <f t="shared" si="10"/>
        <v>0</v>
      </c>
      <c r="BD66">
        <f t="shared" si="10"/>
        <v>0</v>
      </c>
      <c r="BE66">
        <f t="shared" si="10"/>
        <v>0</v>
      </c>
      <c r="BF66">
        <f t="shared" si="10"/>
        <v>0</v>
      </c>
      <c r="BG66">
        <f t="shared" si="10"/>
        <v>0</v>
      </c>
      <c r="BH66">
        <f t="shared" si="10"/>
        <v>0</v>
      </c>
      <c r="BI66">
        <f t="shared" si="10"/>
        <v>0</v>
      </c>
      <c r="BJ66">
        <f t="shared" si="10"/>
        <v>0</v>
      </c>
      <c r="BK66">
        <f t="shared" si="10"/>
        <v>0</v>
      </c>
    </row>
    <row r="67" spans="35:63" x14ac:dyDescent="0.25">
      <c r="AI67">
        <f t="shared" si="11"/>
        <v>0</v>
      </c>
      <c r="AJ67">
        <f t="shared" si="9"/>
        <v>0</v>
      </c>
      <c r="AK67">
        <f t="shared" si="9"/>
        <v>0</v>
      </c>
      <c r="AL67">
        <f t="shared" si="9"/>
        <v>0</v>
      </c>
      <c r="AM67">
        <f t="shared" si="9"/>
        <v>0</v>
      </c>
      <c r="AN67">
        <f t="shared" si="9"/>
        <v>0</v>
      </c>
      <c r="AO67">
        <f t="shared" si="9"/>
        <v>0</v>
      </c>
      <c r="AP67">
        <f t="shared" si="9"/>
        <v>0</v>
      </c>
      <c r="AQ67">
        <f t="shared" si="9"/>
        <v>0</v>
      </c>
      <c r="AR67">
        <f t="shared" si="9"/>
        <v>0</v>
      </c>
      <c r="AS67">
        <f t="shared" si="9"/>
        <v>0</v>
      </c>
      <c r="AT67">
        <f t="shared" si="9"/>
        <v>0</v>
      </c>
      <c r="AU67">
        <f t="shared" si="9"/>
        <v>0</v>
      </c>
      <c r="AV67" s="106">
        <f t="shared" si="9"/>
        <v>0</v>
      </c>
      <c r="AX67">
        <f t="shared" si="12"/>
        <v>0</v>
      </c>
      <c r="AY67">
        <f t="shared" si="10"/>
        <v>0</v>
      </c>
      <c r="AZ67">
        <f t="shared" si="10"/>
        <v>0</v>
      </c>
      <c r="BA67">
        <f t="shared" si="10"/>
        <v>0</v>
      </c>
      <c r="BB67">
        <f t="shared" si="10"/>
        <v>0</v>
      </c>
      <c r="BC67">
        <f t="shared" si="10"/>
        <v>0</v>
      </c>
      <c r="BD67">
        <f t="shared" si="10"/>
        <v>0</v>
      </c>
      <c r="BE67">
        <f t="shared" si="10"/>
        <v>0</v>
      </c>
      <c r="BF67">
        <f t="shared" si="10"/>
        <v>0</v>
      </c>
      <c r="BG67">
        <f t="shared" si="10"/>
        <v>0</v>
      </c>
      <c r="BH67">
        <f t="shared" si="10"/>
        <v>0</v>
      </c>
      <c r="BI67">
        <f t="shared" si="10"/>
        <v>0</v>
      </c>
      <c r="BJ67">
        <f t="shared" si="10"/>
        <v>0</v>
      </c>
      <c r="BK67">
        <f t="shared" si="10"/>
        <v>0</v>
      </c>
    </row>
    <row r="68" spans="35:63" x14ac:dyDescent="0.25">
      <c r="AI68">
        <f t="shared" si="11"/>
        <v>0</v>
      </c>
      <c r="AJ68">
        <f t="shared" si="9"/>
        <v>0</v>
      </c>
      <c r="AK68">
        <f t="shared" si="9"/>
        <v>0</v>
      </c>
      <c r="AL68">
        <f t="shared" si="9"/>
        <v>0</v>
      </c>
      <c r="AM68">
        <f t="shared" si="9"/>
        <v>0</v>
      </c>
      <c r="AN68">
        <f t="shared" si="9"/>
        <v>0</v>
      </c>
      <c r="AO68">
        <f t="shared" si="9"/>
        <v>0</v>
      </c>
      <c r="AP68">
        <f t="shared" si="9"/>
        <v>0</v>
      </c>
      <c r="AQ68">
        <f t="shared" si="9"/>
        <v>0</v>
      </c>
      <c r="AR68">
        <f t="shared" si="9"/>
        <v>0</v>
      </c>
      <c r="AS68">
        <f t="shared" si="9"/>
        <v>0</v>
      </c>
      <c r="AT68">
        <f t="shared" si="9"/>
        <v>0</v>
      </c>
      <c r="AU68">
        <f t="shared" si="9"/>
        <v>0</v>
      </c>
      <c r="AV68" s="106">
        <f t="shared" si="9"/>
        <v>0</v>
      </c>
      <c r="AX68">
        <f t="shared" si="12"/>
        <v>0</v>
      </c>
      <c r="AY68">
        <f t="shared" si="10"/>
        <v>0</v>
      </c>
      <c r="AZ68">
        <f t="shared" si="10"/>
        <v>0</v>
      </c>
      <c r="BA68">
        <f t="shared" si="10"/>
        <v>0</v>
      </c>
      <c r="BB68">
        <f t="shared" si="10"/>
        <v>0</v>
      </c>
      <c r="BC68">
        <f t="shared" si="10"/>
        <v>0</v>
      </c>
      <c r="BD68">
        <f t="shared" si="10"/>
        <v>0</v>
      </c>
      <c r="BE68">
        <f t="shared" si="10"/>
        <v>0</v>
      </c>
      <c r="BF68">
        <f t="shared" si="10"/>
        <v>0</v>
      </c>
      <c r="BG68">
        <f t="shared" si="10"/>
        <v>0</v>
      </c>
      <c r="BH68">
        <f t="shared" si="10"/>
        <v>0</v>
      </c>
      <c r="BI68">
        <f t="shared" si="10"/>
        <v>0</v>
      </c>
      <c r="BJ68">
        <f t="shared" si="10"/>
        <v>0</v>
      </c>
      <c r="BK68">
        <f t="shared" si="10"/>
        <v>0</v>
      </c>
    </row>
    <row r="69" spans="35:63" x14ac:dyDescent="0.25">
      <c r="AI69">
        <f t="shared" si="11"/>
        <v>0</v>
      </c>
      <c r="AJ69">
        <f t="shared" si="9"/>
        <v>0</v>
      </c>
      <c r="AK69">
        <f t="shared" si="9"/>
        <v>0</v>
      </c>
      <c r="AL69">
        <f t="shared" si="9"/>
        <v>0</v>
      </c>
      <c r="AM69">
        <f t="shared" si="9"/>
        <v>0</v>
      </c>
      <c r="AN69">
        <f t="shared" si="9"/>
        <v>0</v>
      </c>
      <c r="AO69">
        <f t="shared" si="9"/>
        <v>0</v>
      </c>
      <c r="AP69">
        <f t="shared" si="9"/>
        <v>0</v>
      </c>
      <c r="AQ69">
        <f t="shared" si="9"/>
        <v>0</v>
      </c>
      <c r="AR69">
        <f t="shared" si="9"/>
        <v>0</v>
      </c>
      <c r="AS69">
        <f t="shared" si="9"/>
        <v>0</v>
      </c>
      <c r="AT69">
        <f t="shared" si="9"/>
        <v>0</v>
      </c>
      <c r="AU69">
        <f t="shared" si="9"/>
        <v>0</v>
      </c>
      <c r="AV69" s="106">
        <f t="shared" si="9"/>
        <v>0</v>
      </c>
      <c r="AX69">
        <f t="shared" si="12"/>
        <v>0</v>
      </c>
      <c r="AY69">
        <f t="shared" si="10"/>
        <v>0</v>
      </c>
      <c r="AZ69">
        <f t="shared" si="10"/>
        <v>0</v>
      </c>
      <c r="BA69">
        <f t="shared" si="10"/>
        <v>0</v>
      </c>
      <c r="BB69">
        <f t="shared" si="10"/>
        <v>0</v>
      </c>
      <c r="BC69">
        <f t="shared" si="10"/>
        <v>0</v>
      </c>
      <c r="BD69">
        <f t="shared" si="10"/>
        <v>0</v>
      </c>
      <c r="BE69">
        <f t="shared" si="10"/>
        <v>0</v>
      </c>
      <c r="BF69">
        <f t="shared" si="10"/>
        <v>0</v>
      </c>
      <c r="BG69">
        <f t="shared" si="10"/>
        <v>0</v>
      </c>
      <c r="BH69">
        <f t="shared" si="10"/>
        <v>0</v>
      </c>
      <c r="BI69">
        <f t="shared" si="10"/>
        <v>0</v>
      </c>
      <c r="BJ69">
        <f t="shared" si="10"/>
        <v>0</v>
      </c>
      <c r="BK69">
        <f t="shared" si="10"/>
        <v>0</v>
      </c>
    </row>
    <row r="70" spans="35:63" x14ac:dyDescent="0.25">
      <c r="AI70">
        <f t="shared" si="11"/>
        <v>0</v>
      </c>
      <c r="AJ70">
        <f t="shared" si="9"/>
        <v>0</v>
      </c>
      <c r="AK70">
        <f t="shared" si="9"/>
        <v>0</v>
      </c>
      <c r="AL70">
        <f t="shared" si="9"/>
        <v>0</v>
      </c>
      <c r="AM70">
        <f t="shared" si="9"/>
        <v>0</v>
      </c>
      <c r="AN70">
        <f t="shared" si="9"/>
        <v>0</v>
      </c>
      <c r="AO70">
        <f t="shared" si="9"/>
        <v>0</v>
      </c>
      <c r="AP70">
        <f t="shared" si="9"/>
        <v>0</v>
      </c>
      <c r="AQ70">
        <f t="shared" si="9"/>
        <v>0</v>
      </c>
      <c r="AR70">
        <f t="shared" si="9"/>
        <v>0</v>
      </c>
      <c r="AS70">
        <f t="shared" si="9"/>
        <v>0</v>
      </c>
      <c r="AT70">
        <f t="shared" si="9"/>
        <v>0</v>
      </c>
      <c r="AU70">
        <f t="shared" si="9"/>
        <v>0</v>
      </c>
      <c r="AV70" s="106">
        <f t="shared" si="9"/>
        <v>0</v>
      </c>
      <c r="AX70">
        <f t="shared" si="12"/>
        <v>0</v>
      </c>
      <c r="AY70">
        <f t="shared" si="10"/>
        <v>0</v>
      </c>
      <c r="AZ70">
        <f t="shared" si="10"/>
        <v>0</v>
      </c>
      <c r="BA70">
        <f t="shared" si="10"/>
        <v>0</v>
      </c>
      <c r="BB70">
        <f t="shared" si="10"/>
        <v>0</v>
      </c>
      <c r="BC70">
        <f t="shared" si="10"/>
        <v>0</v>
      </c>
      <c r="BD70">
        <f t="shared" si="10"/>
        <v>0</v>
      </c>
      <c r="BE70">
        <f t="shared" si="10"/>
        <v>0</v>
      </c>
      <c r="BF70">
        <f t="shared" si="10"/>
        <v>0</v>
      </c>
      <c r="BG70">
        <f t="shared" si="10"/>
        <v>0</v>
      </c>
      <c r="BH70">
        <f t="shared" si="10"/>
        <v>0</v>
      </c>
      <c r="BI70">
        <f t="shared" si="10"/>
        <v>0</v>
      </c>
      <c r="BJ70">
        <f t="shared" si="10"/>
        <v>0</v>
      </c>
      <c r="BK70">
        <f t="shared" si="10"/>
        <v>0</v>
      </c>
    </row>
    <row r="71" spans="35:63" x14ac:dyDescent="0.25">
      <c r="AI71">
        <f t="shared" si="11"/>
        <v>0</v>
      </c>
      <c r="AJ71">
        <f t="shared" si="9"/>
        <v>0</v>
      </c>
      <c r="AK71">
        <f t="shared" si="9"/>
        <v>0</v>
      </c>
      <c r="AL71">
        <f t="shared" si="9"/>
        <v>0</v>
      </c>
      <c r="AM71">
        <f t="shared" si="9"/>
        <v>0</v>
      </c>
      <c r="AN71">
        <f t="shared" si="9"/>
        <v>0</v>
      </c>
      <c r="AO71">
        <f t="shared" si="9"/>
        <v>0</v>
      </c>
      <c r="AP71">
        <f t="shared" si="9"/>
        <v>0</v>
      </c>
      <c r="AQ71">
        <f t="shared" si="9"/>
        <v>0</v>
      </c>
      <c r="AR71">
        <f t="shared" si="9"/>
        <v>0</v>
      </c>
      <c r="AS71">
        <f t="shared" si="9"/>
        <v>0</v>
      </c>
      <c r="AT71">
        <f t="shared" si="9"/>
        <v>0</v>
      </c>
      <c r="AU71">
        <f t="shared" si="9"/>
        <v>0</v>
      </c>
      <c r="AV71" s="106">
        <f t="shared" si="9"/>
        <v>0</v>
      </c>
      <c r="AX71">
        <f t="shared" si="12"/>
        <v>0</v>
      </c>
      <c r="AY71">
        <f t="shared" si="10"/>
        <v>0</v>
      </c>
      <c r="AZ71">
        <f t="shared" si="10"/>
        <v>0</v>
      </c>
      <c r="BA71">
        <f t="shared" si="10"/>
        <v>0</v>
      </c>
      <c r="BB71">
        <f t="shared" si="10"/>
        <v>0</v>
      </c>
      <c r="BC71">
        <f t="shared" si="10"/>
        <v>0</v>
      </c>
      <c r="BD71">
        <f t="shared" si="10"/>
        <v>0</v>
      </c>
      <c r="BE71">
        <f t="shared" si="10"/>
        <v>0</v>
      </c>
      <c r="BF71">
        <f t="shared" si="10"/>
        <v>0</v>
      </c>
      <c r="BG71">
        <f t="shared" si="10"/>
        <v>0</v>
      </c>
      <c r="BH71">
        <f t="shared" si="10"/>
        <v>0</v>
      </c>
      <c r="BI71">
        <f t="shared" si="10"/>
        <v>0</v>
      </c>
      <c r="BJ71">
        <f t="shared" si="10"/>
        <v>0</v>
      </c>
      <c r="BK71">
        <f t="shared" si="10"/>
        <v>0</v>
      </c>
    </row>
    <row r="72" spans="35:63" x14ac:dyDescent="0.25">
      <c r="AI72">
        <f t="shared" si="11"/>
        <v>0</v>
      </c>
      <c r="AJ72">
        <f t="shared" ref="AJ72:AV87" si="13">AJ22/5</f>
        <v>0</v>
      </c>
      <c r="AK72">
        <f t="shared" si="13"/>
        <v>0</v>
      </c>
      <c r="AL72">
        <f t="shared" si="13"/>
        <v>0</v>
      </c>
      <c r="AM72">
        <f t="shared" si="13"/>
        <v>0</v>
      </c>
      <c r="AN72">
        <f t="shared" si="13"/>
        <v>0</v>
      </c>
      <c r="AO72">
        <f t="shared" si="13"/>
        <v>0</v>
      </c>
      <c r="AP72">
        <f t="shared" si="13"/>
        <v>0</v>
      </c>
      <c r="AQ72">
        <f t="shared" si="13"/>
        <v>0</v>
      </c>
      <c r="AR72">
        <f t="shared" si="13"/>
        <v>0</v>
      </c>
      <c r="AS72">
        <f t="shared" si="13"/>
        <v>0</v>
      </c>
      <c r="AT72">
        <f t="shared" si="13"/>
        <v>0</v>
      </c>
      <c r="AU72">
        <f t="shared" si="13"/>
        <v>0</v>
      </c>
      <c r="AV72" s="106">
        <f t="shared" si="13"/>
        <v>0</v>
      </c>
      <c r="AX72">
        <f t="shared" si="12"/>
        <v>0</v>
      </c>
      <c r="AY72">
        <f t="shared" ref="AY72:BK87" si="14">AY22/5</f>
        <v>0</v>
      </c>
      <c r="AZ72">
        <f t="shared" si="14"/>
        <v>0</v>
      </c>
      <c r="BA72">
        <f t="shared" si="14"/>
        <v>0</v>
      </c>
      <c r="BB72">
        <f t="shared" si="14"/>
        <v>0</v>
      </c>
      <c r="BC72">
        <f t="shared" si="14"/>
        <v>0</v>
      </c>
      <c r="BD72">
        <f t="shared" si="14"/>
        <v>0</v>
      </c>
      <c r="BE72">
        <f t="shared" si="14"/>
        <v>0</v>
      </c>
      <c r="BF72">
        <f t="shared" si="14"/>
        <v>0</v>
      </c>
      <c r="BG72">
        <f t="shared" si="14"/>
        <v>0</v>
      </c>
      <c r="BH72">
        <f t="shared" si="14"/>
        <v>0</v>
      </c>
      <c r="BI72">
        <f t="shared" si="14"/>
        <v>0</v>
      </c>
      <c r="BJ72">
        <f t="shared" si="14"/>
        <v>0</v>
      </c>
      <c r="BK72">
        <f t="shared" si="14"/>
        <v>0</v>
      </c>
    </row>
    <row r="73" spans="35:63" x14ac:dyDescent="0.25">
      <c r="AI73">
        <f t="shared" si="11"/>
        <v>0</v>
      </c>
      <c r="AJ73">
        <f t="shared" si="13"/>
        <v>0</v>
      </c>
      <c r="AK73">
        <f t="shared" si="13"/>
        <v>0</v>
      </c>
      <c r="AL73">
        <f t="shared" si="13"/>
        <v>0</v>
      </c>
      <c r="AM73">
        <f t="shared" si="13"/>
        <v>0</v>
      </c>
      <c r="AN73">
        <f t="shared" si="13"/>
        <v>0</v>
      </c>
      <c r="AO73">
        <f t="shared" si="13"/>
        <v>0</v>
      </c>
      <c r="AP73">
        <f t="shared" si="13"/>
        <v>0</v>
      </c>
      <c r="AQ73">
        <f t="shared" si="13"/>
        <v>0</v>
      </c>
      <c r="AR73">
        <f t="shared" si="13"/>
        <v>0</v>
      </c>
      <c r="AS73">
        <f t="shared" si="13"/>
        <v>0</v>
      </c>
      <c r="AT73">
        <f t="shared" si="13"/>
        <v>0</v>
      </c>
      <c r="AU73">
        <f t="shared" si="13"/>
        <v>0</v>
      </c>
      <c r="AV73" s="106">
        <f t="shared" si="13"/>
        <v>0</v>
      </c>
      <c r="AX73">
        <f t="shared" si="12"/>
        <v>0</v>
      </c>
      <c r="AY73">
        <f t="shared" si="14"/>
        <v>0</v>
      </c>
      <c r="AZ73">
        <f t="shared" si="14"/>
        <v>0</v>
      </c>
      <c r="BA73">
        <f t="shared" si="14"/>
        <v>0</v>
      </c>
      <c r="BB73">
        <f t="shared" si="14"/>
        <v>0</v>
      </c>
      <c r="BC73">
        <f t="shared" si="14"/>
        <v>0</v>
      </c>
      <c r="BD73">
        <f t="shared" si="14"/>
        <v>0</v>
      </c>
      <c r="BE73">
        <f t="shared" si="14"/>
        <v>0</v>
      </c>
      <c r="BF73">
        <f t="shared" si="14"/>
        <v>0</v>
      </c>
      <c r="BG73">
        <f t="shared" si="14"/>
        <v>0</v>
      </c>
      <c r="BH73">
        <f t="shared" si="14"/>
        <v>0</v>
      </c>
      <c r="BI73">
        <f t="shared" si="14"/>
        <v>0</v>
      </c>
      <c r="BJ73">
        <f t="shared" si="14"/>
        <v>0</v>
      </c>
      <c r="BK73">
        <f t="shared" si="14"/>
        <v>0</v>
      </c>
    </row>
    <row r="74" spans="35:63" x14ac:dyDescent="0.25">
      <c r="AI74">
        <f t="shared" si="11"/>
        <v>0</v>
      </c>
      <c r="AJ74">
        <f t="shared" si="13"/>
        <v>0</v>
      </c>
      <c r="AK74">
        <f t="shared" si="13"/>
        <v>0</v>
      </c>
      <c r="AL74">
        <f t="shared" si="13"/>
        <v>0</v>
      </c>
      <c r="AM74">
        <f t="shared" si="13"/>
        <v>0</v>
      </c>
      <c r="AN74">
        <f t="shared" si="13"/>
        <v>0</v>
      </c>
      <c r="AO74">
        <f t="shared" si="13"/>
        <v>0</v>
      </c>
      <c r="AP74">
        <f t="shared" si="13"/>
        <v>0</v>
      </c>
      <c r="AQ74">
        <f t="shared" si="13"/>
        <v>0</v>
      </c>
      <c r="AR74">
        <f t="shared" si="13"/>
        <v>0</v>
      </c>
      <c r="AS74">
        <f t="shared" si="13"/>
        <v>0</v>
      </c>
      <c r="AT74">
        <f t="shared" si="13"/>
        <v>0</v>
      </c>
      <c r="AU74">
        <f t="shared" si="13"/>
        <v>0</v>
      </c>
      <c r="AV74" s="106">
        <f t="shared" si="13"/>
        <v>0</v>
      </c>
      <c r="AX74">
        <f t="shared" si="12"/>
        <v>0</v>
      </c>
      <c r="AY74">
        <f t="shared" si="14"/>
        <v>0</v>
      </c>
      <c r="AZ74">
        <f t="shared" si="14"/>
        <v>0</v>
      </c>
      <c r="BA74">
        <f t="shared" si="14"/>
        <v>0</v>
      </c>
      <c r="BB74">
        <f t="shared" si="14"/>
        <v>0</v>
      </c>
      <c r="BC74">
        <f t="shared" si="14"/>
        <v>0</v>
      </c>
      <c r="BD74">
        <f t="shared" si="14"/>
        <v>0</v>
      </c>
      <c r="BE74">
        <f t="shared" si="14"/>
        <v>0</v>
      </c>
      <c r="BF74">
        <f t="shared" si="14"/>
        <v>0</v>
      </c>
      <c r="BG74">
        <f t="shared" si="14"/>
        <v>0</v>
      </c>
      <c r="BH74">
        <f t="shared" si="14"/>
        <v>0</v>
      </c>
      <c r="BI74">
        <f t="shared" si="14"/>
        <v>0</v>
      </c>
      <c r="BJ74">
        <f t="shared" si="14"/>
        <v>0</v>
      </c>
      <c r="BK74">
        <f t="shared" si="14"/>
        <v>0</v>
      </c>
    </row>
    <row r="75" spans="35:63" x14ac:dyDescent="0.25">
      <c r="AI75">
        <f t="shared" si="11"/>
        <v>0</v>
      </c>
      <c r="AJ75">
        <f t="shared" si="13"/>
        <v>0</v>
      </c>
      <c r="AK75">
        <f t="shared" si="13"/>
        <v>0</v>
      </c>
      <c r="AL75">
        <f t="shared" si="13"/>
        <v>0</v>
      </c>
      <c r="AM75">
        <f t="shared" si="13"/>
        <v>0</v>
      </c>
      <c r="AN75">
        <f t="shared" si="13"/>
        <v>0</v>
      </c>
      <c r="AO75">
        <f t="shared" si="13"/>
        <v>0</v>
      </c>
      <c r="AP75">
        <f t="shared" si="13"/>
        <v>0</v>
      </c>
      <c r="AQ75">
        <f t="shared" si="13"/>
        <v>0</v>
      </c>
      <c r="AR75">
        <f t="shared" si="13"/>
        <v>0</v>
      </c>
      <c r="AS75">
        <f t="shared" si="13"/>
        <v>0</v>
      </c>
      <c r="AT75">
        <f t="shared" si="13"/>
        <v>0</v>
      </c>
      <c r="AU75">
        <f t="shared" si="13"/>
        <v>0</v>
      </c>
      <c r="AV75" s="106">
        <f t="shared" si="13"/>
        <v>0</v>
      </c>
      <c r="AX75">
        <f t="shared" si="12"/>
        <v>0</v>
      </c>
      <c r="AY75">
        <f t="shared" si="14"/>
        <v>0</v>
      </c>
      <c r="AZ75">
        <f t="shared" si="14"/>
        <v>0</v>
      </c>
      <c r="BA75">
        <f t="shared" si="14"/>
        <v>0</v>
      </c>
      <c r="BB75">
        <f t="shared" si="14"/>
        <v>0</v>
      </c>
      <c r="BC75">
        <f t="shared" si="14"/>
        <v>0</v>
      </c>
      <c r="BD75">
        <f t="shared" si="14"/>
        <v>0</v>
      </c>
      <c r="BE75">
        <f t="shared" si="14"/>
        <v>0</v>
      </c>
      <c r="BF75">
        <f t="shared" si="14"/>
        <v>0</v>
      </c>
      <c r="BG75">
        <f t="shared" si="14"/>
        <v>0</v>
      </c>
      <c r="BH75">
        <f t="shared" si="14"/>
        <v>0</v>
      </c>
      <c r="BI75">
        <f t="shared" si="14"/>
        <v>0</v>
      </c>
      <c r="BJ75">
        <f t="shared" si="14"/>
        <v>0</v>
      </c>
      <c r="BK75">
        <f t="shared" si="14"/>
        <v>0</v>
      </c>
    </row>
    <row r="76" spans="35:63" x14ac:dyDescent="0.25">
      <c r="AI76">
        <f t="shared" si="11"/>
        <v>0</v>
      </c>
      <c r="AJ76">
        <f t="shared" si="13"/>
        <v>0</v>
      </c>
      <c r="AK76">
        <f t="shared" si="13"/>
        <v>0</v>
      </c>
      <c r="AL76">
        <f t="shared" si="13"/>
        <v>0</v>
      </c>
      <c r="AM76">
        <f t="shared" si="13"/>
        <v>0</v>
      </c>
      <c r="AN76">
        <f t="shared" si="13"/>
        <v>0</v>
      </c>
      <c r="AO76">
        <f t="shared" si="13"/>
        <v>0</v>
      </c>
      <c r="AP76">
        <f t="shared" si="13"/>
        <v>0</v>
      </c>
      <c r="AQ76">
        <f t="shared" si="13"/>
        <v>0</v>
      </c>
      <c r="AR76">
        <f t="shared" si="13"/>
        <v>0</v>
      </c>
      <c r="AS76">
        <f t="shared" si="13"/>
        <v>0</v>
      </c>
      <c r="AT76">
        <f t="shared" si="13"/>
        <v>0</v>
      </c>
      <c r="AU76">
        <f t="shared" si="13"/>
        <v>0</v>
      </c>
      <c r="AV76" s="106">
        <f t="shared" si="13"/>
        <v>0</v>
      </c>
      <c r="AX76">
        <f t="shared" si="12"/>
        <v>0</v>
      </c>
      <c r="AY76">
        <f t="shared" si="14"/>
        <v>0</v>
      </c>
      <c r="AZ76">
        <f t="shared" si="14"/>
        <v>0</v>
      </c>
      <c r="BA76">
        <f t="shared" si="14"/>
        <v>0</v>
      </c>
      <c r="BB76">
        <f t="shared" si="14"/>
        <v>0</v>
      </c>
      <c r="BC76">
        <f t="shared" si="14"/>
        <v>0</v>
      </c>
      <c r="BD76">
        <f t="shared" si="14"/>
        <v>0</v>
      </c>
      <c r="BE76">
        <f t="shared" si="14"/>
        <v>0</v>
      </c>
      <c r="BF76">
        <f t="shared" si="14"/>
        <v>0</v>
      </c>
      <c r="BG76">
        <f t="shared" si="14"/>
        <v>0</v>
      </c>
      <c r="BH76">
        <f t="shared" si="14"/>
        <v>0</v>
      </c>
      <c r="BI76">
        <f t="shared" si="14"/>
        <v>0</v>
      </c>
      <c r="BJ76">
        <f t="shared" si="14"/>
        <v>0</v>
      </c>
      <c r="BK76">
        <f t="shared" si="14"/>
        <v>0</v>
      </c>
    </row>
    <row r="77" spans="35:63" x14ac:dyDescent="0.25">
      <c r="AI77">
        <f t="shared" si="11"/>
        <v>0</v>
      </c>
      <c r="AJ77">
        <f t="shared" si="13"/>
        <v>0</v>
      </c>
      <c r="AK77">
        <f t="shared" si="13"/>
        <v>0</v>
      </c>
      <c r="AL77">
        <f t="shared" si="13"/>
        <v>0</v>
      </c>
      <c r="AM77">
        <f t="shared" si="13"/>
        <v>0</v>
      </c>
      <c r="AN77">
        <f t="shared" si="13"/>
        <v>0</v>
      </c>
      <c r="AO77">
        <f t="shared" si="13"/>
        <v>0</v>
      </c>
      <c r="AP77">
        <f t="shared" si="13"/>
        <v>0</v>
      </c>
      <c r="AQ77">
        <f t="shared" si="13"/>
        <v>0</v>
      </c>
      <c r="AR77">
        <f t="shared" si="13"/>
        <v>0</v>
      </c>
      <c r="AS77">
        <f t="shared" si="13"/>
        <v>0</v>
      </c>
      <c r="AT77">
        <f t="shared" si="13"/>
        <v>0</v>
      </c>
      <c r="AU77">
        <f t="shared" si="13"/>
        <v>0</v>
      </c>
      <c r="AV77" s="106">
        <f t="shared" si="13"/>
        <v>0</v>
      </c>
      <c r="AX77">
        <f t="shared" si="12"/>
        <v>0</v>
      </c>
      <c r="AY77">
        <f t="shared" si="14"/>
        <v>0</v>
      </c>
      <c r="AZ77">
        <f t="shared" si="14"/>
        <v>0</v>
      </c>
      <c r="BA77">
        <f t="shared" si="14"/>
        <v>0</v>
      </c>
      <c r="BB77">
        <f t="shared" si="14"/>
        <v>0</v>
      </c>
      <c r="BC77">
        <f t="shared" si="14"/>
        <v>0</v>
      </c>
      <c r="BD77">
        <f t="shared" si="14"/>
        <v>0</v>
      </c>
      <c r="BE77">
        <f t="shared" si="14"/>
        <v>0</v>
      </c>
      <c r="BF77">
        <f t="shared" si="14"/>
        <v>0</v>
      </c>
      <c r="BG77">
        <f t="shared" si="14"/>
        <v>0</v>
      </c>
      <c r="BH77">
        <f t="shared" si="14"/>
        <v>0</v>
      </c>
      <c r="BI77">
        <f t="shared" si="14"/>
        <v>0</v>
      </c>
      <c r="BJ77">
        <f t="shared" si="14"/>
        <v>0</v>
      </c>
      <c r="BK77">
        <f t="shared" si="14"/>
        <v>0</v>
      </c>
    </row>
    <row r="78" spans="35:63" x14ac:dyDescent="0.25">
      <c r="AI78">
        <f t="shared" si="11"/>
        <v>0</v>
      </c>
      <c r="AJ78">
        <f t="shared" si="13"/>
        <v>0</v>
      </c>
      <c r="AK78">
        <f t="shared" si="13"/>
        <v>0</v>
      </c>
      <c r="AL78">
        <f t="shared" si="13"/>
        <v>0</v>
      </c>
      <c r="AM78">
        <f t="shared" si="13"/>
        <v>0</v>
      </c>
      <c r="AN78">
        <f t="shared" si="13"/>
        <v>0</v>
      </c>
      <c r="AO78">
        <f t="shared" si="13"/>
        <v>0</v>
      </c>
      <c r="AP78">
        <f t="shared" si="13"/>
        <v>0</v>
      </c>
      <c r="AQ78">
        <f t="shared" si="13"/>
        <v>0</v>
      </c>
      <c r="AR78">
        <f t="shared" si="13"/>
        <v>0</v>
      </c>
      <c r="AS78">
        <f t="shared" si="13"/>
        <v>0</v>
      </c>
      <c r="AT78">
        <f t="shared" si="13"/>
        <v>0</v>
      </c>
      <c r="AU78">
        <f t="shared" si="13"/>
        <v>0</v>
      </c>
      <c r="AV78" s="106">
        <f t="shared" si="13"/>
        <v>0</v>
      </c>
      <c r="AX78">
        <f t="shared" si="12"/>
        <v>0</v>
      </c>
      <c r="AY78">
        <f t="shared" si="14"/>
        <v>0</v>
      </c>
      <c r="AZ78">
        <f t="shared" si="14"/>
        <v>0</v>
      </c>
      <c r="BA78">
        <f t="shared" si="14"/>
        <v>0</v>
      </c>
      <c r="BB78">
        <f t="shared" si="14"/>
        <v>0</v>
      </c>
      <c r="BC78">
        <f t="shared" si="14"/>
        <v>0</v>
      </c>
      <c r="BD78">
        <f t="shared" si="14"/>
        <v>0</v>
      </c>
      <c r="BE78">
        <f t="shared" si="14"/>
        <v>0</v>
      </c>
      <c r="BF78">
        <f t="shared" si="14"/>
        <v>0</v>
      </c>
      <c r="BG78">
        <f t="shared" si="14"/>
        <v>0</v>
      </c>
      <c r="BH78">
        <f t="shared" si="14"/>
        <v>0</v>
      </c>
      <c r="BI78">
        <f t="shared" si="14"/>
        <v>0</v>
      </c>
      <c r="BJ78">
        <f t="shared" si="14"/>
        <v>0</v>
      </c>
      <c r="BK78">
        <f t="shared" si="14"/>
        <v>0</v>
      </c>
    </row>
    <row r="79" spans="35:63" x14ac:dyDescent="0.25">
      <c r="AI79">
        <f t="shared" si="11"/>
        <v>0</v>
      </c>
      <c r="AJ79">
        <f t="shared" si="13"/>
        <v>0</v>
      </c>
      <c r="AK79">
        <f t="shared" si="13"/>
        <v>0</v>
      </c>
      <c r="AL79">
        <f t="shared" si="13"/>
        <v>0</v>
      </c>
      <c r="AM79">
        <f t="shared" si="13"/>
        <v>0</v>
      </c>
      <c r="AN79">
        <f t="shared" si="13"/>
        <v>0</v>
      </c>
      <c r="AO79">
        <f t="shared" si="13"/>
        <v>0</v>
      </c>
      <c r="AP79">
        <f t="shared" si="13"/>
        <v>0</v>
      </c>
      <c r="AQ79">
        <f t="shared" si="13"/>
        <v>0</v>
      </c>
      <c r="AR79">
        <f t="shared" si="13"/>
        <v>0</v>
      </c>
      <c r="AS79">
        <f t="shared" si="13"/>
        <v>0</v>
      </c>
      <c r="AT79">
        <f t="shared" si="13"/>
        <v>0</v>
      </c>
      <c r="AU79">
        <f t="shared" si="13"/>
        <v>0</v>
      </c>
      <c r="AV79" s="106">
        <f t="shared" si="13"/>
        <v>0</v>
      </c>
      <c r="AX79">
        <f t="shared" si="12"/>
        <v>0</v>
      </c>
      <c r="AY79">
        <f t="shared" si="14"/>
        <v>0</v>
      </c>
      <c r="AZ79">
        <f t="shared" si="14"/>
        <v>0</v>
      </c>
      <c r="BA79">
        <f t="shared" si="14"/>
        <v>0</v>
      </c>
      <c r="BB79">
        <f t="shared" si="14"/>
        <v>0</v>
      </c>
      <c r="BC79">
        <f t="shared" si="14"/>
        <v>0</v>
      </c>
      <c r="BD79">
        <f t="shared" si="14"/>
        <v>0</v>
      </c>
      <c r="BE79">
        <f t="shared" si="14"/>
        <v>0</v>
      </c>
      <c r="BF79">
        <f t="shared" si="14"/>
        <v>0</v>
      </c>
      <c r="BG79">
        <f t="shared" si="14"/>
        <v>0</v>
      </c>
      <c r="BH79">
        <f t="shared" si="14"/>
        <v>0</v>
      </c>
      <c r="BI79">
        <f t="shared" si="14"/>
        <v>0</v>
      </c>
      <c r="BJ79">
        <f t="shared" si="14"/>
        <v>0</v>
      </c>
      <c r="BK79">
        <f t="shared" si="14"/>
        <v>0</v>
      </c>
    </row>
    <row r="80" spans="35:63" x14ac:dyDescent="0.25">
      <c r="AI80">
        <f t="shared" si="11"/>
        <v>0</v>
      </c>
      <c r="AJ80">
        <f t="shared" si="13"/>
        <v>0</v>
      </c>
      <c r="AK80">
        <f t="shared" si="13"/>
        <v>0</v>
      </c>
      <c r="AL80">
        <f t="shared" si="13"/>
        <v>0</v>
      </c>
      <c r="AM80">
        <f t="shared" si="13"/>
        <v>0</v>
      </c>
      <c r="AN80">
        <f t="shared" si="13"/>
        <v>0</v>
      </c>
      <c r="AO80">
        <f t="shared" si="13"/>
        <v>0</v>
      </c>
      <c r="AP80">
        <f t="shared" si="13"/>
        <v>0</v>
      </c>
      <c r="AQ80">
        <f t="shared" si="13"/>
        <v>0</v>
      </c>
      <c r="AR80">
        <f t="shared" si="13"/>
        <v>0</v>
      </c>
      <c r="AS80">
        <f t="shared" si="13"/>
        <v>0</v>
      </c>
      <c r="AT80">
        <f t="shared" si="13"/>
        <v>0</v>
      </c>
      <c r="AU80">
        <f t="shared" si="13"/>
        <v>0</v>
      </c>
      <c r="AV80" s="106">
        <f t="shared" si="13"/>
        <v>0</v>
      </c>
      <c r="AX80">
        <f t="shared" si="12"/>
        <v>0</v>
      </c>
      <c r="AY80">
        <f t="shared" si="14"/>
        <v>0</v>
      </c>
      <c r="AZ80">
        <f t="shared" si="14"/>
        <v>0</v>
      </c>
      <c r="BA80">
        <f t="shared" si="14"/>
        <v>0</v>
      </c>
      <c r="BB80">
        <f t="shared" si="14"/>
        <v>0</v>
      </c>
      <c r="BC80">
        <f t="shared" si="14"/>
        <v>0</v>
      </c>
      <c r="BD80">
        <f t="shared" si="14"/>
        <v>0</v>
      </c>
      <c r="BE80">
        <f t="shared" si="14"/>
        <v>0</v>
      </c>
      <c r="BF80">
        <f t="shared" si="14"/>
        <v>0</v>
      </c>
      <c r="BG80">
        <f t="shared" si="14"/>
        <v>0</v>
      </c>
      <c r="BH80">
        <f t="shared" si="14"/>
        <v>0</v>
      </c>
      <c r="BI80">
        <f t="shared" si="14"/>
        <v>0</v>
      </c>
      <c r="BJ80">
        <f t="shared" si="14"/>
        <v>0</v>
      </c>
      <c r="BK80">
        <f t="shared" si="14"/>
        <v>0</v>
      </c>
    </row>
    <row r="81" spans="35:63" x14ac:dyDescent="0.25">
      <c r="AI81">
        <f t="shared" si="11"/>
        <v>0</v>
      </c>
      <c r="AJ81">
        <f t="shared" si="13"/>
        <v>0</v>
      </c>
      <c r="AK81">
        <f t="shared" si="13"/>
        <v>0</v>
      </c>
      <c r="AL81">
        <f t="shared" si="13"/>
        <v>0</v>
      </c>
      <c r="AM81">
        <f t="shared" si="13"/>
        <v>0</v>
      </c>
      <c r="AN81">
        <f t="shared" si="13"/>
        <v>0</v>
      </c>
      <c r="AO81">
        <f t="shared" si="13"/>
        <v>0</v>
      </c>
      <c r="AP81">
        <f t="shared" si="13"/>
        <v>0</v>
      </c>
      <c r="AQ81">
        <f t="shared" si="13"/>
        <v>0</v>
      </c>
      <c r="AR81">
        <f t="shared" si="13"/>
        <v>0</v>
      </c>
      <c r="AS81">
        <f t="shared" si="13"/>
        <v>0</v>
      </c>
      <c r="AT81">
        <f t="shared" si="13"/>
        <v>0</v>
      </c>
      <c r="AU81">
        <f t="shared" si="13"/>
        <v>0</v>
      </c>
      <c r="AV81" s="106">
        <f t="shared" si="13"/>
        <v>0</v>
      </c>
      <c r="AX81">
        <f t="shared" si="12"/>
        <v>0</v>
      </c>
      <c r="AY81">
        <f t="shared" si="14"/>
        <v>0</v>
      </c>
      <c r="AZ81">
        <f t="shared" si="14"/>
        <v>0</v>
      </c>
      <c r="BA81">
        <f t="shared" si="14"/>
        <v>0</v>
      </c>
      <c r="BB81">
        <f t="shared" si="14"/>
        <v>0</v>
      </c>
      <c r="BC81">
        <f t="shared" si="14"/>
        <v>0</v>
      </c>
      <c r="BD81">
        <f t="shared" si="14"/>
        <v>0</v>
      </c>
      <c r="BE81">
        <f t="shared" si="14"/>
        <v>0</v>
      </c>
      <c r="BF81">
        <f t="shared" si="14"/>
        <v>0</v>
      </c>
      <c r="BG81">
        <f t="shared" si="14"/>
        <v>0</v>
      </c>
      <c r="BH81">
        <f t="shared" si="14"/>
        <v>0</v>
      </c>
      <c r="BI81">
        <f t="shared" si="14"/>
        <v>0</v>
      </c>
      <c r="BJ81">
        <f t="shared" si="14"/>
        <v>0</v>
      </c>
      <c r="BK81">
        <f t="shared" si="14"/>
        <v>0</v>
      </c>
    </row>
    <row r="82" spans="35:63" x14ac:dyDescent="0.25">
      <c r="AI82">
        <f t="shared" si="11"/>
        <v>0</v>
      </c>
      <c r="AJ82">
        <f t="shared" si="13"/>
        <v>0</v>
      </c>
      <c r="AK82">
        <f t="shared" si="13"/>
        <v>0</v>
      </c>
      <c r="AL82">
        <f t="shared" si="13"/>
        <v>0</v>
      </c>
      <c r="AM82">
        <f t="shared" si="13"/>
        <v>0</v>
      </c>
      <c r="AN82">
        <f t="shared" si="13"/>
        <v>0</v>
      </c>
      <c r="AO82">
        <f t="shared" si="13"/>
        <v>0</v>
      </c>
      <c r="AP82">
        <f t="shared" si="13"/>
        <v>0</v>
      </c>
      <c r="AQ82">
        <f t="shared" si="13"/>
        <v>0</v>
      </c>
      <c r="AR82">
        <f t="shared" si="13"/>
        <v>0</v>
      </c>
      <c r="AS82">
        <f t="shared" si="13"/>
        <v>0</v>
      </c>
      <c r="AT82">
        <f t="shared" si="13"/>
        <v>0</v>
      </c>
      <c r="AU82">
        <f t="shared" si="13"/>
        <v>0</v>
      </c>
      <c r="AV82" s="106">
        <f t="shared" si="13"/>
        <v>0</v>
      </c>
      <c r="AX82">
        <f t="shared" si="12"/>
        <v>0</v>
      </c>
      <c r="AY82">
        <f t="shared" si="14"/>
        <v>0</v>
      </c>
      <c r="AZ82">
        <f t="shared" si="14"/>
        <v>0</v>
      </c>
      <c r="BA82">
        <f t="shared" si="14"/>
        <v>0</v>
      </c>
      <c r="BB82">
        <f t="shared" si="14"/>
        <v>0</v>
      </c>
      <c r="BC82">
        <f t="shared" si="14"/>
        <v>0</v>
      </c>
      <c r="BD82">
        <f t="shared" si="14"/>
        <v>0</v>
      </c>
      <c r="BE82">
        <f t="shared" si="14"/>
        <v>0</v>
      </c>
      <c r="BF82">
        <f t="shared" si="14"/>
        <v>0</v>
      </c>
      <c r="BG82">
        <f t="shared" si="14"/>
        <v>0</v>
      </c>
      <c r="BH82">
        <f t="shared" si="14"/>
        <v>0</v>
      </c>
      <c r="BI82">
        <f t="shared" si="14"/>
        <v>0</v>
      </c>
      <c r="BJ82">
        <f t="shared" si="14"/>
        <v>0</v>
      </c>
      <c r="BK82">
        <f t="shared" si="14"/>
        <v>0</v>
      </c>
    </row>
    <row r="83" spans="35:63" x14ac:dyDescent="0.25">
      <c r="AI83">
        <f t="shared" si="11"/>
        <v>0</v>
      </c>
      <c r="AJ83">
        <f t="shared" si="13"/>
        <v>0</v>
      </c>
      <c r="AK83">
        <f t="shared" si="13"/>
        <v>0</v>
      </c>
      <c r="AL83">
        <f t="shared" si="13"/>
        <v>0</v>
      </c>
      <c r="AM83">
        <f t="shared" si="13"/>
        <v>0</v>
      </c>
      <c r="AN83">
        <f t="shared" si="13"/>
        <v>0</v>
      </c>
      <c r="AO83">
        <f t="shared" si="13"/>
        <v>0</v>
      </c>
      <c r="AP83">
        <f t="shared" si="13"/>
        <v>0</v>
      </c>
      <c r="AQ83">
        <f t="shared" si="13"/>
        <v>0</v>
      </c>
      <c r="AR83">
        <f t="shared" si="13"/>
        <v>0</v>
      </c>
      <c r="AS83">
        <f t="shared" si="13"/>
        <v>0</v>
      </c>
      <c r="AT83">
        <f t="shared" si="13"/>
        <v>0</v>
      </c>
      <c r="AU83">
        <f t="shared" si="13"/>
        <v>0</v>
      </c>
      <c r="AV83" s="106">
        <f t="shared" si="13"/>
        <v>0</v>
      </c>
      <c r="AX83">
        <f t="shared" si="12"/>
        <v>0</v>
      </c>
      <c r="AY83">
        <f t="shared" si="14"/>
        <v>0</v>
      </c>
      <c r="AZ83">
        <f t="shared" si="14"/>
        <v>0</v>
      </c>
      <c r="BA83">
        <f t="shared" si="14"/>
        <v>0</v>
      </c>
      <c r="BB83">
        <f t="shared" si="14"/>
        <v>0</v>
      </c>
      <c r="BC83">
        <f t="shared" si="14"/>
        <v>0</v>
      </c>
      <c r="BD83">
        <f t="shared" si="14"/>
        <v>0</v>
      </c>
      <c r="BE83">
        <f t="shared" si="14"/>
        <v>0</v>
      </c>
      <c r="BF83">
        <f t="shared" si="14"/>
        <v>0</v>
      </c>
      <c r="BG83">
        <f t="shared" si="14"/>
        <v>0</v>
      </c>
      <c r="BH83">
        <f t="shared" si="14"/>
        <v>0</v>
      </c>
      <c r="BI83">
        <f t="shared" si="14"/>
        <v>0</v>
      </c>
      <c r="BJ83">
        <f t="shared" si="14"/>
        <v>0</v>
      </c>
      <c r="BK83">
        <f t="shared" si="14"/>
        <v>0</v>
      </c>
    </row>
    <row r="84" spans="35:63" x14ac:dyDescent="0.25">
      <c r="AI84">
        <f t="shared" si="11"/>
        <v>0</v>
      </c>
      <c r="AJ84">
        <f t="shared" si="13"/>
        <v>0</v>
      </c>
      <c r="AK84">
        <f t="shared" si="13"/>
        <v>0</v>
      </c>
      <c r="AL84">
        <f t="shared" si="13"/>
        <v>0</v>
      </c>
      <c r="AM84">
        <f t="shared" si="13"/>
        <v>0</v>
      </c>
      <c r="AN84">
        <f t="shared" si="13"/>
        <v>0</v>
      </c>
      <c r="AO84">
        <f t="shared" si="13"/>
        <v>0</v>
      </c>
      <c r="AP84">
        <f t="shared" si="13"/>
        <v>0</v>
      </c>
      <c r="AQ84">
        <f t="shared" si="13"/>
        <v>0</v>
      </c>
      <c r="AR84">
        <f t="shared" si="13"/>
        <v>0</v>
      </c>
      <c r="AS84">
        <f t="shared" si="13"/>
        <v>0</v>
      </c>
      <c r="AT84">
        <f t="shared" si="13"/>
        <v>0</v>
      </c>
      <c r="AU84">
        <f t="shared" si="13"/>
        <v>0</v>
      </c>
      <c r="AV84" s="106">
        <f t="shared" si="13"/>
        <v>0</v>
      </c>
      <c r="AX84">
        <f t="shared" si="12"/>
        <v>0</v>
      </c>
      <c r="AY84">
        <f t="shared" si="14"/>
        <v>0</v>
      </c>
      <c r="AZ84">
        <f t="shared" si="14"/>
        <v>0</v>
      </c>
      <c r="BA84">
        <f t="shared" si="14"/>
        <v>0</v>
      </c>
      <c r="BB84">
        <f t="shared" si="14"/>
        <v>0</v>
      </c>
      <c r="BC84">
        <f t="shared" si="14"/>
        <v>0</v>
      </c>
      <c r="BD84">
        <f t="shared" si="14"/>
        <v>0</v>
      </c>
      <c r="BE84">
        <f t="shared" si="14"/>
        <v>0</v>
      </c>
      <c r="BF84">
        <f t="shared" si="14"/>
        <v>0</v>
      </c>
      <c r="BG84">
        <f t="shared" si="14"/>
        <v>0</v>
      </c>
      <c r="BH84">
        <f t="shared" si="14"/>
        <v>0</v>
      </c>
      <c r="BI84">
        <f t="shared" si="14"/>
        <v>0</v>
      </c>
      <c r="BJ84">
        <f t="shared" si="14"/>
        <v>0</v>
      </c>
      <c r="BK84">
        <f t="shared" si="14"/>
        <v>0</v>
      </c>
    </row>
    <row r="85" spans="35:63" x14ac:dyDescent="0.25">
      <c r="AI85">
        <f t="shared" si="11"/>
        <v>0</v>
      </c>
      <c r="AJ85">
        <f t="shared" si="13"/>
        <v>0</v>
      </c>
      <c r="AK85">
        <f t="shared" si="13"/>
        <v>0</v>
      </c>
      <c r="AL85">
        <f t="shared" si="13"/>
        <v>0</v>
      </c>
      <c r="AM85">
        <f t="shared" si="13"/>
        <v>0</v>
      </c>
      <c r="AN85">
        <f t="shared" si="13"/>
        <v>0</v>
      </c>
      <c r="AO85">
        <f t="shared" si="13"/>
        <v>0</v>
      </c>
      <c r="AP85">
        <f t="shared" si="13"/>
        <v>0</v>
      </c>
      <c r="AQ85">
        <f t="shared" si="13"/>
        <v>0</v>
      </c>
      <c r="AR85">
        <f t="shared" si="13"/>
        <v>0</v>
      </c>
      <c r="AS85">
        <f t="shared" si="13"/>
        <v>0</v>
      </c>
      <c r="AT85">
        <f t="shared" si="13"/>
        <v>0</v>
      </c>
      <c r="AU85">
        <f t="shared" si="13"/>
        <v>0</v>
      </c>
      <c r="AV85" s="106">
        <f t="shared" si="13"/>
        <v>0</v>
      </c>
      <c r="AX85">
        <f t="shared" si="12"/>
        <v>0</v>
      </c>
      <c r="AY85">
        <f t="shared" si="14"/>
        <v>0</v>
      </c>
      <c r="AZ85">
        <f t="shared" si="14"/>
        <v>0</v>
      </c>
      <c r="BA85">
        <f t="shared" si="14"/>
        <v>0</v>
      </c>
      <c r="BB85">
        <f t="shared" si="14"/>
        <v>0</v>
      </c>
      <c r="BC85">
        <f t="shared" si="14"/>
        <v>0</v>
      </c>
      <c r="BD85">
        <f t="shared" si="14"/>
        <v>0</v>
      </c>
      <c r="BE85">
        <f t="shared" si="14"/>
        <v>0</v>
      </c>
      <c r="BF85">
        <f t="shared" si="14"/>
        <v>0</v>
      </c>
      <c r="BG85">
        <f t="shared" si="14"/>
        <v>0</v>
      </c>
      <c r="BH85">
        <f t="shared" si="14"/>
        <v>0</v>
      </c>
      <c r="BI85">
        <f t="shared" si="14"/>
        <v>0</v>
      </c>
      <c r="BJ85">
        <f t="shared" si="14"/>
        <v>0</v>
      </c>
      <c r="BK85">
        <f t="shared" si="14"/>
        <v>0</v>
      </c>
    </row>
    <row r="86" spans="35:63" x14ac:dyDescent="0.25">
      <c r="AI86">
        <f t="shared" si="11"/>
        <v>0</v>
      </c>
      <c r="AJ86">
        <f t="shared" si="13"/>
        <v>0</v>
      </c>
      <c r="AK86">
        <f t="shared" si="13"/>
        <v>0</v>
      </c>
      <c r="AL86">
        <f t="shared" si="13"/>
        <v>0</v>
      </c>
      <c r="AM86">
        <f t="shared" si="13"/>
        <v>0</v>
      </c>
      <c r="AN86">
        <f t="shared" si="13"/>
        <v>0</v>
      </c>
      <c r="AO86">
        <f t="shared" si="13"/>
        <v>0</v>
      </c>
      <c r="AP86">
        <f t="shared" si="13"/>
        <v>0</v>
      </c>
      <c r="AQ86">
        <f t="shared" si="13"/>
        <v>0</v>
      </c>
      <c r="AR86">
        <f t="shared" si="13"/>
        <v>0</v>
      </c>
      <c r="AS86">
        <f t="shared" si="13"/>
        <v>0</v>
      </c>
      <c r="AT86">
        <f t="shared" si="13"/>
        <v>0</v>
      </c>
      <c r="AU86">
        <f t="shared" si="13"/>
        <v>0</v>
      </c>
      <c r="AV86" s="106">
        <f t="shared" si="13"/>
        <v>0</v>
      </c>
      <c r="AX86">
        <f t="shared" si="12"/>
        <v>0</v>
      </c>
      <c r="AY86">
        <f t="shared" si="14"/>
        <v>0</v>
      </c>
      <c r="AZ86">
        <f t="shared" si="14"/>
        <v>0</v>
      </c>
      <c r="BA86">
        <f t="shared" si="14"/>
        <v>0</v>
      </c>
      <c r="BB86">
        <f t="shared" si="14"/>
        <v>0</v>
      </c>
      <c r="BC86">
        <f t="shared" si="14"/>
        <v>0</v>
      </c>
      <c r="BD86">
        <f t="shared" si="14"/>
        <v>0</v>
      </c>
      <c r="BE86">
        <f t="shared" si="14"/>
        <v>0</v>
      </c>
      <c r="BF86">
        <f t="shared" si="14"/>
        <v>0</v>
      </c>
      <c r="BG86">
        <f t="shared" si="14"/>
        <v>0</v>
      </c>
      <c r="BH86">
        <f t="shared" si="14"/>
        <v>0</v>
      </c>
      <c r="BI86">
        <f t="shared" si="14"/>
        <v>0</v>
      </c>
      <c r="BJ86">
        <f t="shared" si="14"/>
        <v>0</v>
      </c>
      <c r="BK86">
        <f t="shared" si="14"/>
        <v>0</v>
      </c>
    </row>
    <row r="87" spans="35:63" x14ac:dyDescent="0.25">
      <c r="AI87">
        <f t="shared" si="11"/>
        <v>0</v>
      </c>
      <c r="AJ87">
        <f t="shared" si="13"/>
        <v>0</v>
      </c>
      <c r="AK87">
        <f t="shared" si="13"/>
        <v>0</v>
      </c>
      <c r="AL87">
        <f t="shared" si="13"/>
        <v>0</v>
      </c>
      <c r="AM87">
        <f t="shared" si="13"/>
        <v>0</v>
      </c>
      <c r="AN87">
        <f t="shared" si="13"/>
        <v>0</v>
      </c>
      <c r="AO87">
        <f t="shared" si="13"/>
        <v>0</v>
      </c>
      <c r="AP87">
        <f t="shared" si="13"/>
        <v>0</v>
      </c>
      <c r="AQ87">
        <f t="shared" si="13"/>
        <v>0</v>
      </c>
      <c r="AR87">
        <f t="shared" si="13"/>
        <v>0</v>
      </c>
      <c r="AS87">
        <f t="shared" si="13"/>
        <v>0</v>
      </c>
      <c r="AT87">
        <f t="shared" si="13"/>
        <v>0</v>
      </c>
      <c r="AU87">
        <f t="shared" si="13"/>
        <v>0</v>
      </c>
      <c r="AV87" s="106">
        <f t="shared" si="13"/>
        <v>0</v>
      </c>
      <c r="AX87">
        <f t="shared" si="12"/>
        <v>0</v>
      </c>
      <c r="AY87">
        <f t="shared" si="14"/>
        <v>0</v>
      </c>
      <c r="AZ87">
        <f t="shared" si="14"/>
        <v>0</v>
      </c>
      <c r="BA87">
        <f t="shared" si="14"/>
        <v>0</v>
      </c>
      <c r="BB87">
        <f t="shared" si="14"/>
        <v>0</v>
      </c>
      <c r="BC87">
        <f t="shared" si="14"/>
        <v>0</v>
      </c>
      <c r="BD87">
        <f t="shared" si="14"/>
        <v>0</v>
      </c>
      <c r="BE87">
        <f t="shared" si="14"/>
        <v>0</v>
      </c>
      <c r="BF87">
        <f t="shared" si="14"/>
        <v>0</v>
      </c>
      <c r="BG87">
        <f t="shared" si="14"/>
        <v>0</v>
      </c>
      <c r="BH87">
        <f t="shared" si="14"/>
        <v>0</v>
      </c>
      <c r="BI87">
        <f t="shared" si="14"/>
        <v>0</v>
      </c>
      <c r="BJ87">
        <f t="shared" si="14"/>
        <v>0</v>
      </c>
      <c r="BK87">
        <f t="shared" si="14"/>
        <v>0</v>
      </c>
    </row>
    <row r="88" spans="35:63" x14ac:dyDescent="0.25">
      <c r="AI88">
        <f t="shared" si="11"/>
        <v>0</v>
      </c>
      <c r="AJ88">
        <f t="shared" ref="AJ88:AV95" si="15">AJ38/5</f>
        <v>0</v>
      </c>
      <c r="AK88">
        <f t="shared" si="15"/>
        <v>0</v>
      </c>
      <c r="AL88">
        <f t="shared" si="15"/>
        <v>0</v>
      </c>
      <c r="AM88">
        <f t="shared" si="15"/>
        <v>0</v>
      </c>
      <c r="AN88">
        <f t="shared" si="15"/>
        <v>0</v>
      </c>
      <c r="AO88">
        <f t="shared" si="15"/>
        <v>0</v>
      </c>
      <c r="AP88">
        <f t="shared" si="15"/>
        <v>0</v>
      </c>
      <c r="AQ88">
        <f t="shared" si="15"/>
        <v>0</v>
      </c>
      <c r="AR88">
        <f t="shared" si="15"/>
        <v>0</v>
      </c>
      <c r="AS88">
        <f t="shared" si="15"/>
        <v>0</v>
      </c>
      <c r="AT88">
        <f t="shared" si="15"/>
        <v>0</v>
      </c>
      <c r="AU88">
        <f t="shared" si="15"/>
        <v>0</v>
      </c>
      <c r="AV88" s="106">
        <f t="shared" si="15"/>
        <v>0</v>
      </c>
      <c r="AX88">
        <f t="shared" si="12"/>
        <v>0</v>
      </c>
      <c r="AY88">
        <f t="shared" ref="AY88:BK98" si="16">AY38/5</f>
        <v>0</v>
      </c>
      <c r="AZ88">
        <f t="shared" si="16"/>
        <v>0</v>
      </c>
      <c r="BA88">
        <f t="shared" si="16"/>
        <v>0</v>
      </c>
      <c r="BB88">
        <f t="shared" si="16"/>
        <v>0</v>
      </c>
      <c r="BC88">
        <f t="shared" si="16"/>
        <v>0</v>
      </c>
      <c r="BD88">
        <f t="shared" si="16"/>
        <v>0</v>
      </c>
      <c r="BE88">
        <f t="shared" si="16"/>
        <v>0</v>
      </c>
      <c r="BF88">
        <f t="shared" si="16"/>
        <v>0</v>
      </c>
      <c r="BG88">
        <f t="shared" si="16"/>
        <v>0</v>
      </c>
      <c r="BH88">
        <f t="shared" si="16"/>
        <v>0</v>
      </c>
      <c r="BI88">
        <f t="shared" si="16"/>
        <v>0</v>
      </c>
      <c r="BJ88">
        <f t="shared" si="16"/>
        <v>0</v>
      </c>
      <c r="BK88">
        <f t="shared" si="16"/>
        <v>0</v>
      </c>
    </row>
    <row r="89" spans="35:63" x14ac:dyDescent="0.25">
      <c r="AI89">
        <f t="shared" si="11"/>
        <v>0</v>
      </c>
      <c r="AJ89">
        <f t="shared" si="15"/>
        <v>0</v>
      </c>
      <c r="AK89">
        <f t="shared" si="15"/>
        <v>0</v>
      </c>
      <c r="AL89">
        <f t="shared" si="15"/>
        <v>0</v>
      </c>
      <c r="AM89">
        <f t="shared" si="15"/>
        <v>0</v>
      </c>
      <c r="AN89">
        <f t="shared" si="15"/>
        <v>0</v>
      </c>
      <c r="AO89">
        <f t="shared" si="15"/>
        <v>0</v>
      </c>
      <c r="AP89">
        <f t="shared" si="15"/>
        <v>0</v>
      </c>
      <c r="AQ89">
        <f t="shared" si="15"/>
        <v>0</v>
      </c>
      <c r="AR89">
        <f t="shared" si="15"/>
        <v>0</v>
      </c>
      <c r="AS89">
        <f t="shared" si="15"/>
        <v>0</v>
      </c>
      <c r="AT89">
        <f t="shared" si="15"/>
        <v>0</v>
      </c>
      <c r="AU89">
        <f t="shared" si="15"/>
        <v>0</v>
      </c>
      <c r="AV89" s="106">
        <f t="shared" si="15"/>
        <v>0</v>
      </c>
      <c r="AX89">
        <f t="shared" si="12"/>
        <v>0</v>
      </c>
      <c r="AY89">
        <f t="shared" si="16"/>
        <v>0</v>
      </c>
      <c r="AZ89">
        <f t="shared" si="16"/>
        <v>0</v>
      </c>
      <c r="BA89">
        <f t="shared" si="16"/>
        <v>0</v>
      </c>
      <c r="BB89">
        <f t="shared" si="16"/>
        <v>0</v>
      </c>
      <c r="BC89">
        <f t="shared" si="16"/>
        <v>0</v>
      </c>
      <c r="BD89">
        <f t="shared" si="16"/>
        <v>0</v>
      </c>
      <c r="BE89">
        <f t="shared" si="16"/>
        <v>0</v>
      </c>
      <c r="BF89">
        <f t="shared" si="16"/>
        <v>0</v>
      </c>
      <c r="BG89">
        <f t="shared" si="16"/>
        <v>0</v>
      </c>
      <c r="BH89">
        <f t="shared" si="16"/>
        <v>0</v>
      </c>
      <c r="BI89">
        <f t="shared" si="16"/>
        <v>0</v>
      </c>
      <c r="BJ89">
        <f t="shared" si="16"/>
        <v>0</v>
      </c>
      <c r="BK89">
        <f t="shared" si="16"/>
        <v>0</v>
      </c>
    </row>
    <row r="90" spans="35:63" x14ac:dyDescent="0.25">
      <c r="AI90">
        <f t="shared" si="11"/>
        <v>0</v>
      </c>
      <c r="AJ90">
        <f t="shared" si="15"/>
        <v>0</v>
      </c>
      <c r="AK90">
        <f t="shared" si="15"/>
        <v>0</v>
      </c>
      <c r="AL90">
        <f t="shared" si="15"/>
        <v>0</v>
      </c>
      <c r="AM90">
        <f t="shared" si="15"/>
        <v>0</v>
      </c>
      <c r="AN90">
        <f t="shared" si="15"/>
        <v>0</v>
      </c>
      <c r="AO90">
        <f t="shared" si="15"/>
        <v>0</v>
      </c>
      <c r="AP90">
        <f t="shared" si="15"/>
        <v>0</v>
      </c>
      <c r="AQ90">
        <f t="shared" si="15"/>
        <v>0</v>
      </c>
      <c r="AR90">
        <f t="shared" si="15"/>
        <v>0</v>
      </c>
      <c r="AS90">
        <f t="shared" si="15"/>
        <v>0</v>
      </c>
      <c r="AT90">
        <f t="shared" si="15"/>
        <v>0</v>
      </c>
      <c r="AU90">
        <f t="shared" si="15"/>
        <v>0</v>
      </c>
      <c r="AV90" s="106">
        <f t="shared" si="15"/>
        <v>0</v>
      </c>
      <c r="AX90">
        <f t="shared" si="12"/>
        <v>0</v>
      </c>
      <c r="AY90">
        <f t="shared" si="16"/>
        <v>0</v>
      </c>
      <c r="AZ90">
        <f t="shared" si="16"/>
        <v>0</v>
      </c>
      <c r="BA90">
        <f t="shared" si="16"/>
        <v>0</v>
      </c>
      <c r="BB90">
        <f t="shared" si="16"/>
        <v>0</v>
      </c>
      <c r="BC90">
        <f t="shared" si="16"/>
        <v>0</v>
      </c>
      <c r="BD90">
        <f t="shared" si="16"/>
        <v>0</v>
      </c>
      <c r="BE90">
        <f t="shared" si="16"/>
        <v>0</v>
      </c>
      <c r="BF90">
        <f t="shared" si="16"/>
        <v>0</v>
      </c>
      <c r="BG90">
        <f t="shared" si="16"/>
        <v>0</v>
      </c>
      <c r="BH90">
        <f t="shared" si="16"/>
        <v>0</v>
      </c>
      <c r="BI90">
        <f t="shared" si="16"/>
        <v>0</v>
      </c>
      <c r="BJ90">
        <f t="shared" si="16"/>
        <v>0</v>
      </c>
      <c r="BK90">
        <f t="shared" si="16"/>
        <v>0</v>
      </c>
    </row>
    <row r="91" spans="35:63" x14ac:dyDescent="0.25">
      <c r="AI91">
        <f t="shared" si="11"/>
        <v>0</v>
      </c>
      <c r="AJ91">
        <f t="shared" si="15"/>
        <v>0</v>
      </c>
      <c r="AK91">
        <f t="shared" si="15"/>
        <v>0</v>
      </c>
      <c r="AL91">
        <f t="shared" si="15"/>
        <v>0</v>
      </c>
      <c r="AM91">
        <f t="shared" si="15"/>
        <v>0</v>
      </c>
      <c r="AN91">
        <f t="shared" si="15"/>
        <v>0</v>
      </c>
      <c r="AO91">
        <f t="shared" si="15"/>
        <v>0</v>
      </c>
      <c r="AP91">
        <f t="shared" si="15"/>
        <v>0</v>
      </c>
      <c r="AQ91">
        <f t="shared" si="15"/>
        <v>0</v>
      </c>
      <c r="AR91">
        <f t="shared" si="15"/>
        <v>0</v>
      </c>
      <c r="AS91">
        <f t="shared" si="15"/>
        <v>0</v>
      </c>
      <c r="AT91">
        <f t="shared" si="15"/>
        <v>0</v>
      </c>
      <c r="AU91">
        <f t="shared" si="15"/>
        <v>0</v>
      </c>
      <c r="AV91">
        <f t="shared" si="15"/>
        <v>0</v>
      </c>
      <c r="AX91">
        <f t="shared" si="12"/>
        <v>0</v>
      </c>
      <c r="AY91">
        <f t="shared" si="16"/>
        <v>0</v>
      </c>
      <c r="AZ91">
        <f t="shared" si="16"/>
        <v>0</v>
      </c>
      <c r="BA91">
        <f t="shared" si="16"/>
        <v>0</v>
      </c>
      <c r="BB91">
        <f t="shared" si="16"/>
        <v>0</v>
      </c>
      <c r="BC91">
        <f t="shared" si="16"/>
        <v>0</v>
      </c>
      <c r="BD91">
        <f t="shared" si="16"/>
        <v>0</v>
      </c>
      <c r="BE91">
        <f t="shared" si="16"/>
        <v>0</v>
      </c>
      <c r="BF91">
        <f t="shared" si="16"/>
        <v>0</v>
      </c>
      <c r="BG91">
        <f t="shared" si="16"/>
        <v>0</v>
      </c>
      <c r="BH91">
        <f t="shared" si="16"/>
        <v>0</v>
      </c>
      <c r="BI91">
        <f t="shared" si="16"/>
        <v>0</v>
      </c>
      <c r="BJ91">
        <f t="shared" si="16"/>
        <v>0</v>
      </c>
      <c r="BK91">
        <f t="shared" si="16"/>
        <v>0</v>
      </c>
    </row>
    <row r="92" spans="35:63" x14ac:dyDescent="0.25">
      <c r="AI92">
        <f t="shared" si="11"/>
        <v>0</v>
      </c>
      <c r="AJ92">
        <f t="shared" si="15"/>
        <v>0</v>
      </c>
      <c r="AK92">
        <f t="shared" si="15"/>
        <v>0</v>
      </c>
      <c r="AL92">
        <f t="shared" si="15"/>
        <v>0</v>
      </c>
      <c r="AM92">
        <f t="shared" si="15"/>
        <v>0</v>
      </c>
      <c r="AN92">
        <f t="shared" si="15"/>
        <v>0</v>
      </c>
      <c r="AO92">
        <f t="shared" si="15"/>
        <v>0</v>
      </c>
      <c r="AP92">
        <f t="shared" si="15"/>
        <v>0</v>
      </c>
      <c r="AQ92">
        <f t="shared" si="15"/>
        <v>0</v>
      </c>
      <c r="AR92">
        <f t="shared" si="15"/>
        <v>0</v>
      </c>
      <c r="AS92">
        <f t="shared" si="15"/>
        <v>0</v>
      </c>
      <c r="AT92">
        <f t="shared" si="15"/>
        <v>0</v>
      </c>
      <c r="AU92">
        <f t="shared" si="15"/>
        <v>0</v>
      </c>
      <c r="AV92">
        <f t="shared" si="15"/>
        <v>0</v>
      </c>
      <c r="AX92">
        <f t="shared" si="12"/>
        <v>0</v>
      </c>
      <c r="AY92">
        <f t="shared" si="16"/>
        <v>0</v>
      </c>
      <c r="AZ92">
        <f t="shared" si="16"/>
        <v>0</v>
      </c>
      <c r="BA92">
        <f t="shared" si="16"/>
        <v>0</v>
      </c>
      <c r="BB92">
        <f t="shared" si="16"/>
        <v>0</v>
      </c>
      <c r="BC92">
        <f t="shared" si="16"/>
        <v>0</v>
      </c>
      <c r="BD92">
        <f t="shared" si="16"/>
        <v>0</v>
      </c>
      <c r="BE92">
        <f t="shared" si="16"/>
        <v>0</v>
      </c>
      <c r="BF92">
        <f t="shared" si="16"/>
        <v>0</v>
      </c>
      <c r="BG92">
        <f t="shared" si="16"/>
        <v>0</v>
      </c>
      <c r="BH92">
        <f t="shared" si="16"/>
        <v>0</v>
      </c>
      <c r="BI92">
        <f t="shared" si="16"/>
        <v>0</v>
      </c>
      <c r="BJ92">
        <f t="shared" si="16"/>
        <v>0</v>
      </c>
      <c r="BK92">
        <f t="shared" si="16"/>
        <v>0</v>
      </c>
    </row>
    <row r="93" spans="35:63" x14ac:dyDescent="0.25">
      <c r="AI93">
        <f t="shared" si="11"/>
        <v>0</v>
      </c>
      <c r="AJ93">
        <f t="shared" si="15"/>
        <v>0</v>
      </c>
      <c r="AK93">
        <f t="shared" si="15"/>
        <v>0</v>
      </c>
      <c r="AL93">
        <f t="shared" si="15"/>
        <v>0</v>
      </c>
      <c r="AM93">
        <f t="shared" si="15"/>
        <v>0</v>
      </c>
      <c r="AN93">
        <f t="shared" si="15"/>
        <v>0</v>
      </c>
      <c r="AO93">
        <f t="shared" si="15"/>
        <v>0</v>
      </c>
      <c r="AP93">
        <f t="shared" si="15"/>
        <v>0</v>
      </c>
      <c r="AQ93">
        <f t="shared" si="15"/>
        <v>0</v>
      </c>
      <c r="AR93">
        <f t="shared" si="15"/>
        <v>0</v>
      </c>
      <c r="AS93">
        <f t="shared" si="15"/>
        <v>0</v>
      </c>
      <c r="AT93">
        <f t="shared" si="15"/>
        <v>0</v>
      </c>
      <c r="AU93">
        <f t="shared" si="15"/>
        <v>0</v>
      </c>
      <c r="AV93">
        <f t="shared" si="15"/>
        <v>0</v>
      </c>
      <c r="AX93">
        <f t="shared" si="12"/>
        <v>0</v>
      </c>
      <c r="AY93">
        <f t="shared" si="16"/>
        <v>0</v>
      </c>
      <c r="AZ93">
        <f t="shared" si="16"/>
        <v>0</v>
      </c>
      <c r="BA93">
        <f t="shared" si="16"/>
        <v>0</v>
      </c>
      <c r="BB93">
        <f t="shared" si="16"/>
        <v>0</v>
      </c>
      <c r="BC93">
        <f t="shared" si="16"/>
        <v>0</v>
      </c>
      <c r="BD93">
        <f t="shared" si="16"/>
        <v>0</v>
      </c>
      <c r="BE93">
        <f t="shared" si="16"/>
        <v>0</v>
      </c>
      <c r="BF93">
        <f t="shared" si="16"/>
        <v>0</v>
      </c>
      <c r="BG93">
        <f t="shared" si="16"/>
        <v>0</v>
      </c>
      <c r="BH93">
        <f t="shared" si="16"/>
        <v>0</v>
      </c>
      <c r="BI93">
        <f t="shared" si="16"/>
        <v>0</v>
      </c>
      <c r="BJ93">
        <f t="shared" si="16"/>
        <v>0</v>
      </c>
      <c r="BK93">
        <f t="shared" si="16"/>
        <v>0</v>
      </c>
    </row>
    <row r="94" spans="35:63" x14ac:dyDescent="0.25">
      <c r="AI94">
        <f t="shared" si="11"/>
        <v>0</v>
      </c>
      <c r="AJ94">
        <f t="shared" si="15"/>
        <v>0</v>
      </c>
      <c r="AK94">
        <f t="shared" si="15"/>
        <v>0</v>
      </c>
      <c r="AL94">
        <f t="shared" si="15"/>
        <v>0</v>
      </c>
      <c r="AM94">
        <f t="shared" si="15"/>
        <v>0</v>
      </c>
      <c r="AN94">
        <f t="shared" si="15"/>
        <v>0</v>
      </c>
      <c r="AO94">
        <f t="shared" si="15"/>
        <v>0</v>
      </c>
      <c r="AP94">
        <f t="shared" si="15"/>
        <v>0</v>
      </c>
      <c r="AQ94">
        <f t="shared" si="15"/>
        <v>0</v>
      </c>
      <c r="AR94">
        <f t="shared" si="15"/>
        <v>0</v>
      </c>
      <c r="AS94">
        <f t="shared" si="15"/>
        <v>0</v>
      </c>
      <c r="AT94">
        <f t="shared" si="15"/>
        <v>0</v>
      </c>
      <c r="AU94">
        <f t="shared" si="15"/>
        <v>0</v>
      </c>
      <c r="AV94">
        <f t="shared" si="15"/>
        <v>0</v>
      </c>
      <c r="AX94">
        <f t="shared" si="12"/>
        <v>0</v>
      </c>
      <c r="AY94">
        <f t="shared" si="16"/>
        <v>0</v>
      </c>
      <c r="AZ94">
        <f t="shared" si="16"/>
        <v>0</v>
      </c>
      <c r="BA94">
        <f t="shared" si="16"/>
        <v>0</v>
      </c>
      <c r="BB94">
        <f t="shared" si="16"/>
        <v>0</v>
      </c>
      <c r="BC94">
        <f t="shared" si="16"/>
        <v>0</v>
      </c>
      <c r="BD94">
        <f t="shared" si="16"/>
        <v>0</v>
      </c>
      <c r="BE94">
        <f t="shared" si="16"/>
        <v>0</v>
      </c>
      <c r="BF94">
        <f t="shared" si="16"/>
        <v>0</v>
      </c>
      <c r="BG94">
        <f t="shared" si="16"/>
        <v>0</v>
      </c>
      <c r="BH94">
        <f t="shared" si="16"/>
        <v>0</v>
      </c>
      <c r="BI94">
        <f t="shared" si="16"/>
        <v>0</v>
      </c>
      <c r="BJ94">
        <f t="shared" si="16"/>
        <v>0</v>
      </c>
      <c r="BK94">
        <f t="shared" si="16"/>
        <v>0</v>
      </c>
    </row>
    <row r="95" spans="35:63" x14ac:dyDescent="0.25">
      <c r="AI95">
        <f t="shared" si="11"/>
        <v>0</v>
      </c>
      <c r="AJ95">
        <f>AJ45/5</f>
        <v>0</v>
      </c>
      <c r="AK95">
        <f t="shared" si="15"/>
        <v>0</v>
      </c>
      <c r="AL95">
        <f t="shared" si="15"/>
        <v>0</v>
      </c>
      <c r="AM95">
        <f t="shared" si="15"/>
        <v>0</v>
      </c>
      <c r="AN95">
        <f t="shared" si="15"/>
        <v>0</v>
      </c>
      <c r="AO95">
        <f t="shared" si="15"/>
        <v>0</v>
      </c>
      <c r="AP95">
        <f t="shared" si="15"/>
        <v>0</v>
      </c>
      <c r="AQ95">
        <f t="shared" si="15"/>
        <v>0</v>
      </c>
      <c r="AR95">
        <f t="shared" si="15"/>
        <v>0</v>
      </c>
      <c r="AS95">
        <f t="shared" si="15"/>
        <v>0</v>
      </c>
      <c r="AT95">
        <f t="shared" si="15"/>
        <v>0</v>
      </c>
      <c r="AU95">
        <f t="shared" si="15"/>
        <v>0</v>
      </c>
      <c r="AV95">
        <f t="shared" si="15"/>
        <v>0</v>
      </c>
      <c r="AX95">
        <f t="shared" si="12"/>
        <v>0</v>
      </c>
      <c r="AY95">
        <f t="shared" si="16"/>
        <v>0</v>
      </c>
      <c r="AZ95">
        <f t="shared" si="16"/>
        <v>0</v>
      </c>
      <c r="BA95">
        <f t="shared" si="16"/>
        <v>0</v>
      </c>
      <c r="BB95">
        <f t="shared" si="16"/>
        <v>0</v>
      </c>
      <c r="BC95">
        <f t="shared" si="16"/>
        <v>0</v>
      </c>
      <c r="BD95">
        <f t="shared" si="16"/>
        <v>0</v>
      </c>
      <c r="BE95">
        <f t="shared" si="16"/>
        <v>0</v>
      </c>
      <c r="BF95">
        <f t="shared" si="16"/>
        <v>0</v>
      </c>
      <c r="BG95">
        <f t="shared" si="16"/>
        <v>0</v>
      </c>
      <c r="BH95">
        <f t="shared" si="16"/>
        <v>0</v>
      </c>
      <c r="BI95">
        <f t="shared" si="16"/>
        <v>0</v>
      </c>
      <c r="BJ95">
        <f t="shared" si="16"/>
        <v>0</v>
      </c>
      <c r="BK95">
        <f t="shared" si="16"/>
        <v>0</v>
      </c>
    </row>
    <row r="96" spans="35:63" x14ac:dyDescent="0.25">
      <c r="AI96">
        <f t="shared" si="11"/>
        <v>0</v>
      </c>
      <c r="AJ96">
        <f t="shared" ref="AJ96:AV98" si="17">AJ46/5</f>
        <v>0</v>
      </c>
      <c r="AK96">
        <f t="shared" si="17"/>
        <v>0</v>
      </c>
      <c r="AL96">
        <f t="shared" si="17"/>
        <v>0</v>
      </c>
      <c r="AM96">
        <f t="shared" si="17"/>
        <v>0</v>
      </c>
      <c r="AN96">
        <f t="shared" si="17"/>
        <v>0</v>
      </c>
      <c r="AO96">
        <f t="shared" si="17"/>
        <v>0</v>
      </c>
      <c r="AP96">
        <f t="shared" si="17"/>
        <v>0</v>
      </c>
      <c r="AQ96">
        <f t="shared" si="17"/>
        <v>0</v>
      </c>
      <c r="AR96">
        <f t="shared" si="17"/>
        <v>0</v>
      </c>
      <c r="AS96">
        <f t="shared" si="17"/>
        <v>0</v>
      </c>
      <c r="AT96">
        <f t="shared" si="17"/>
        <v>0</v>
      </c>
      <c r="AU96">
        <f t="shared" si="17"/>
        <v>0</v>
      </c>
      <c r="AV96">
        <f t="shared" si="17"/>
        <v>0</v>
      </c>
      <c r="AX96">
        <f t="shared" si="12"/>
        <v>0</v>
      </c>
      <c r="AY96">
        <f t="shared" si="16"/>
        <v>0</v>
      </c>
      <c r="AZ96">
        <f t="shared" si="16"/>
        <v>0</v>
      </c>
      <c r="BA96">
        <f t="shared" si="16"/>
        <v>0</v>
      </c>
      <c r="BB96">
        <f t="shared" si="16"/>
        <v>0</v>
      </c>
      <c r="BC96">
        <f t="shared" si="16"/>
        <v>0</v>
      </c>
      <c r="BD96">
        <f t="shared" si="16"/>
        <v>0</v>
      </c>
      <c r="BE96">
        <f t="shared" si="16"/>
        <v>0</v>
      </c>
      <c r="BF96">
        <f t="shared" si="16"/>
        <v>0</v>
      </c>
      <c r="BG96">
        <f t="shared" si="16"/>
        <v>0</v>
      </c>
      <c r="BH96">
        <f t="shared" si="16"/>
        <v>0</v>
      </c>
      <c r="BI96">
        <f t="shared" si="16"/>
        <v>0</v>
      </c>
      <c r="BJ96">
        <f t="shared" si="16"/>
        <v>0</v>
      </c>
      <c r="BK96">
        <f t="shared" si="16"/>
        <v>0</v>
      </c>
    </row>
    <row r="97" spans="35:63" x14ac:dyDescent="0.25">
      <c r="AI97">
        <f t="shared" si="11"/>
        <v>0</v>
      </c>
      <c r="AJ97">
        <f t="shared" si="17"/>
        <v>0</v>
      </c>
      <c r="AK97">
        <f t="shared" si="17"/>
        <v>0</v>
      </c>
      <c r="AL97">
        <f t="shared" si="17"/>
        <v>0</v>
      </c>
      <c r="AM97">
        <f t="shared" si="17"/>
        <v>0</v>
      </c>
      <c r="AN97">
        <f t="shared" si="17"/>
        <v>0</v>
      </c>
      <c r="AO97">
        <f t="shared" si="17"/>
        <v>0</v>
      </c>
      <c r="AP97">
        <f t="shared" si="17"/>
        <v>0</v>
      </c>
      <c r="AQ97">
        <f t="shared" si="17"/>
        <v>0</v>
      </c>
      <c r="AR97">
        <f t="shared" si="17"/>
        <v>0</v>
      </c>
      <c r="AS97">
        <f t="shared" si="17"/>
        <v>0</v>
      </c>
      <c r="AT97">
        <f t="shared" si="17"/>
        <v>0</v>
      </c>
      <c r="AU97">
        <f t="shared" si="17"/>
        <v>0</v>
      </c>
      <c r="AV97">
        <f t="shared" si="17"/>
        <v>0</v>
      </c>
      <c r="AX97">
        <f t="shared" si="12"/>
        <v>0</v>
      </c>
      <c r="AY97">
        <f t="shared" si="16"/>
        <v>0</v>
      </c>
      <c r="AZ97">
        <f t="shared" si="16"/>
        <v>0</v>
      </c>
      <c r="BA97">
        <f t="shared" si="16"/>
        <v>0</v>
      </c>
      <c r="BB97">
        <f t="shared" si="16"/>
        <v>0</v>
      </c>
      <c r="BC97">
        <f t="shared" si="16"/>
        <v>0</v>
      </c>
      <c r="BD97">
        <f t="shared" si="16"/>
        <v>0</v>
      </c>
      <c r="BE97">
        <f t="shared" si="16"/>
        <v>0</v>
      </c>
      <c r="BF97">
        <f t="shared" si="16"/>
        <v>0</v>
      </c>
      <c r="BG97">
        <f t="shared" si="16"/>
        <v>0</v>
      </c>
      <c r="BH97">
        <f t="shared" si="16"/>
        <v>0</v>
      </c>
      <c r="BI97">
        <f t="shared" si="16"/>
        <v>0</v>
      </c>
      <c r="BJ97">
        <f t="shared" si="16"/>
        <v>0</v>
      </c>
      <c r="BK97">
        <f t="shared" si="16"/>
        <v>0</v>
      </c>
    </row>
    <row r="98" spans="35:63" x14ac:dyDescent="0.25">
      <c r="AI98">
        <f t="shared" si="11"/>
        <v>0</v>
      </c>
      <c r="AJ98">
        <f t="shared" si="17"/>
        <v>0</v>
      </c>
      <c r="AK98">
        <f t="shared" si="17"/>
        <v>0</v>
      </c>
      <c r="AL98">
        <f t="shared" si="17"/>
        <v>0</v>
      </c>
      <c r="AM98">
        <f t="shared" si="17"/>
        <v>0</v>
      </c>
      <c r="AN98">
        <f t="shared" si="17"/>
        <v>0</v>
      </c>
      <c r="AO98">
        <f t="shared" si="17"/>
        <v>0</v>
      </c>
      <c r="AP98">
        <f t="shared" si="17"/>
        <v>0</v>
      </c>
      <c r="AQ98">
        <f t="shared" si="17"/>
        <v>0</v>
      </c>
      <c r="AR98">
        <f t="shared" si="17"/>
        <v>0</v>
      </c>
      <c r="AS98">
        <f t="shared" si="17"/>
        <v>0</v>
      </c>
      <c r="AT98">
        <f t="shared" si="17"/>
        <v>0</v>
      </c>
      <c r="AU98">
        <f t="shared" si="17"/>
        <v>0</v>
      </c>
      <c r="AV98">
        <f t="shared" si="17"/>
        <v>0</v>
      </c>
      <c r="AX98">
        <f t="shared" si="12"/>
        <v>0</v>
      </c>
      <c r="AY98">
        <f t="shared" si="16"/>
        <v>0</v>
      </c>
      <c r="AZ98">
        <f t="shared" si="16"/>
        <v>0</v>
      </c>
      <c r="BA98">
        <f t="shared" si="16"/>
        <v>0</v>
      </c>
      <c r="BB98">
        <f t="shared" si="16"/>
        <v>0</v>
      </c>
      <c r="BC98">
        <f t="shared" si="16"/>
        <v>0</v>
      </c>
      <c r="BD98">
        <f t="shared" si="16"/>
        <v>0</v>
      </c>
      <c r="BE98">
        <f t="shared" si="16"/>
        <v>0</v>
      </c>
      <c r="BF98">
        <f t="shared" si="16"/>
        <v>0</v>
      </c>
      <c r="BG98">
        <f t="shared" si="16"/>
        <v>0</v>
      </c>
      <c r="BH98">
        <f t="shared" si="16"/>
        <v>0</v>
      </c>
      <c r="BI98">
        <f t="shared" si="16"/>
        <v>0</v>
      </c>
      <c r="BJ98">
        <f t="shared" si="16"/>
        <v>0</v>
      </c>
      <c r="BK98">
        <f t="shared" si="16"/>
        <v>0</v>
      </c>
    </row>
    <row r="105" spans="35:63" x14ac:dyDescent="0.25">
      <c r="AV105" s="106"/>
    </row>
    <row r="106" spans="35:63" x14ac:dyDescent="0.25">
      <c r="AU106" t="s">
        <v>330</v>
      </c>
      <c r="AV106" s="106">
        <f>AVERAGE(AV56:AV97)</f>
        <v>0</v>
      </c>
      <c r="BJ106" t="s">
        <v>330</v>
      </c>
      <c r="BK106" s="106">
        <f>AVERAGE(BK56:BK97)</f>
        <v>0</v>
      </c>
    </row>
    <row r="107" spans="35:63" x14ac:dyDescent="0.25">
      <c r="AU107" t="s">
        <v>331</v>
      </c>
      <c r="AV107">
        <f>VARPA(AV56:AV97)</f>
        <v>0</v>
      </c>
      <c r="BJ107" t="s">
        <v>331</v>
      </c>
      <c r="BK107">
        <f>VARPA(BK56:BK97)</f>
        <v>0</v>
      </c>
    </row>
    <row r="108" spans="35:63" x14ac:dyDescent="0.25">
      <c r="AU108" t="s">
        <v>332</v>
      </c>
      <c r="AV108">
        <f>STDEVP(AV56:AV97)</f>
        <v>0</v>
      </c>
      <c r="BJ108" t="s">
        <v>332</v>
      </c>
      <c r="BK108">
        <f>STDEVP(BK56:BK97)</f>
        <v>0</v>
      </c>
    </row>
    <row r="109" spans="35:63" x14ac:dyDescent="0.25">
      <c r="AV109" s="763">
        <f>AV106+(2*AV108)</f>
        <v>0</v>
      </c>
      <c r="BK109" s="763">
        <f>BK106+(2*BK108)</f>
        <v>0</v>
      </c>
    </row>
    <row r="122" spans="51:132" x14ac:dyDescent="0.25">
      <c r="CR122" s="764">
        <v>2015</v>
      </c>
      <c r="CS122" s="765"/>
      <c r="CT122" s="764">
        <v>2016</v>
      </c>
      <c r="CU122" s="765"/>
      <c r="CV122" s="764">
        <v>2017</v>
      </c>
      <c r="CW122" s="765"/>
      <c r="CX122" s="764">
        <v>2018</v>
      </c>
      <c r="CY122" s="765"/>
      <c r="CZ122" s="764">
        <v>2019</v>
      </c>
      <c r="DA122" s="765"/>
      <c r="DB122" s="890">
        <v>2021</v>
      </c>
      <c r="DC122" s="889"/>
      <c r="DD122" s="890">
        <v>2022</v>
      </c>
      <c r="DE122" s="889"/>
      <c r="DF122" s="890">
        <v>2023</v>
      </c>
      <c r="DG122" s="889"/>
      <c r="DH122" s="890">
        <v>2024</v>
      </c>
      <c r="DI122" s="889"/>
      <c r="DK122" s="764">
        <v>2015</v>
      </c>
      <c r="DL122" s="765"/>
      <c r="DM122" s="764">
        <v>2016</v>
      </c>
      <c r="DN122" s="765"/>
      <c r="DO122" s="764">
        <v>2017</v>
      </c>
      <c r="DP122" s="765"/>
      <c r="DQ122" s="764">
        <v>2018</v>
      </c>
      <c r="DR122" s="765"/>
      <c r="DS122" s="764">
        <v>2019</v>
      </c>
      <c r="DT122" s="765"/>
      <c r="DU122" s="888">
        <v>2021</v>
      </c>
      <c r="DV122" s="889"/>
      <c r="DW122" s="888">
        <v>2022</v>
      </c>
      <c r="DX122" s="889"/>
      <c r="DY122" s="888">
        <v>2023</v>
      </c>
      <c r="DZ122" s="889"/>
      <c r="EA122" s="888">
        <v>2024</v>
      </c>
      <c r="EB122" s="889"/>
    </row>
    <row r="123" spans="51:132" ht="45" x14ac:dyDescent="0.25">
      <c r="AY123" t="s">
        <v>115</v>
      </c>
      <c r="AZ123" t="s">
        <v>325</v>
      </c>
      <c r="BA123" t="s">
        <v>327</v>
      </c>
      <c r="BG123" t="s">
        <v>115</v>
      </c>
      <c r="BH123" t="s">
        <v>325</v>
      </c>
      <c r="BI123" t="s">
        <v>327</v>
      </c>
      <c r="BJ123" t="s">
        <v>333</v>
      </c>
      <c r="BK123" t="s">
        <v>334</v>
      </c>
      <c r="BO123" s="766" t="s">
        <v>335</v>
      </c>
      <c r="BP123" s="767" t="s">
        <v>336</v>
      </c>
      <c r="BQ123" s="767" t="s">
        <v>337</v>
      </c>
      <c r="BR123" s="767" t="s">
        <v>338</v>
      </c>
      <c r="BS123" s="767" t="s">
        <v>339</v>
      </c>
      <c r="BT123" s="767" t="s">
        <v>340</v>
      </c>
      <c r="BU123" s="767" t="s">
        <v>341</v>
      </c>
      <c r="BV123" s="767" t="s">
        <v>342</v>
      </c>
      <c r="BW123" s="767" t="s">
        <v>343</v>
      </c>
      <c r="BX123" s="767" t="s">
        <v>344</v>
      </c>
      <c r="BY123" s="767" t="s">
        <v>345</v>
      </c>
      <c r="BZ123" s="767" t="s">
        <v>366</v>
      </c>
      <c r="CA123" s="768" t="s">
        <v>346</v>
      </c>
      <c r="CB123" s="768" t="s">
        <v>347</v>
      </c>
      <c r="CC123" s="768" t="s">
        <v>348</v>
      </c>
      <c r="CD123" s="768" t="s">
        <v>349</v>
      </c>
      <c r="CE123" s="768" t="s">
        <v>350</v>
      </c>
      <c r="CF123" s="768" t="s">
        <v>351</v>
      </c>
      <c r="CG123" s="768" t="s">
        <v>352</v>
      </c>
      <c r="CH123" s="768" t="s">
        <v>353</v>
      </c>
      <c r="CI123" s="768" t="s">
        <v>354</v>
      </c>
      <c r="CJ123" s="768" t="s">
        <v>367</v>
      </c>
      <c r="CK123" s="104"/>
      <c r="CL123" s="769" t="s">
        <v>335</v>
      </c>
      <c r="CM123" s="770" t="s">
        <v>355</v>
      </c>
      <c r="CN123" s="764" t="s">
        <v>78</v>
      </c>
      <c r="CO123" s="764" t="s">
        <v>356</v>
      </c>
      <c r="CP123" s="764" t="s">
        <v>78</v>
      </c>
      <c r="CQ123" s="764" t="s">
        <v>356</v>
      </c>
      <c r="CR123" s="764" t="s">
        <v>78</v>
      </c>
      <c r="CS123" s="764" t="s">
        <v>356</v>
      </c>
      <c r="CT123" s="764" t="s">
        <v>78</v>
      </c>
      <c r="CU123" s="764" t="s">
        <v>356</v>
      </c>
      <c r="CV123" s="764" t="s">
        <v>78</v>
      </c>
      <c r="CW123" s="764" t="s">
        <v>356</v>
      </c>
      <c r="CX123" s="764" t="s">
        <v>78</v>
      </c>
      <c r="CY123" s="764" t="s">
        <v>356</v>
      </c>
      <c r="CZ123" s="764" t="s">
        <v>78</v>
      </c>
      <c r="DA123" s="764" t="s">
        <v>356</v>
      </c>
      <c r="DB123" s="764" t="s">
        <v>78</v>
      </c>
      <c r="DC123" s="764" t="s">
        <v>356</v>
      </c>
      <c r="DD123" s="764" t="s">
        <v>78</v>
      </c>
      <c r="DE123" s="764" t="s">
        <v>356</v>
      </c>
      <c r="DF123" s="764" t="s">
        <v>78</v>
      </c>
      <c r="DG123" s="764" t="s">
        <v>356</v>
      </c>
      <c r="DH123" s="764" t="s">
        <v>78</v>
      </c>
      <c r="DI123" s="764" t="s">
        <v>356</v>
      </c>
      <c r="DJ123" s="764" t="s">
        <v>357</v>
      </c>
      <c r="DK123" s="764" t="s">
        <v>78</v>
      </c>
      <c r="DL123" s="764" t="s">
        <v>357</v>
      </c>
      <c r="DM123" s="764" t="s">
        <v>78</v>
      </c>
      <c r="DN123" s="764" t="s">
        <v>357</v>
      </c>
      <c r="DO123" s="764" t="s">
        <v>78</v>
      </c>
      <c r="DP123" s="764" t="s">
        <v>357</v>
      </c>
      <c r="DQ123" s="771" t="s">
        <v>78</v>
      </c>
      <c r="DR123" s="771" t="s">
        <v>357</v>
      </c>
      <c r="DS123" s="771" t="s">
        <v>78</v>
      </c>
      <c r="DT123" s="771" t="s">
        <v>357</v>
      </c>
      <c r="DU123" s="771" t="s">
        <v>78</v>
      </c>
      <c r="DV123" s="771" t="s">
        <v>357</v>
      </c>
      <c r="DW123" s="771" t="s">
        <v>78</v>
      </c>
      <c r="DX123" s="771" t="s">
        <v>357</v>
      </c>
      <c r="DY123" s="771" t="s">
        <v>78</v>
      </c>
      <c r="DZ123" s="771" t="s">
        <v>357</v>
      </c>
      <c r="EA123" s="771" t="s">
        <v>78</v>
      </c>
      <c r="EB123" s="771" t="s">
        <v>357</v>
      </c>
    </row>
    <row r="124" spans="51:132" x14ac:dyDescent="0.25">
      <c r="AY124">
        <v>2024</v>
      </c>
      <c r="BG124" t="s">
        <v>368</v>
      </c>
      <c r="BO124" s="740">
        <v>1</v>
      </c>
      <c r="BP124" s="772" t="s">
        <v>110</v>
      </c>
      <c r="BQ124" s="772" t="s">
        <v>109</v>
      </c>
      <c r="BR124" s="772" t="s">
        <v>119</v>
      </c>
      <c r="BS124" s="772" t="s">
        <v>107</v>
      </c>
      <c r="BT124" s="773" t="s">
        <v>112</v>
      </c>
      <c r="BU124" s="772" t="s">
        <v>110</v>
      </c>
      <c r="BV124" s="773" t="s">
        <v>112</v>
      </c>
      <c r="BW124" s="773" t="s">
        <v>112</v>
      </c>
      <c r="BX124" s="773" t="s">
        <v>112</v>
      </c>
      <c r="BY124" s="773" t="s">
        <v>112</v>
      </c>
      <c r="BZ124" s="773" t="s">
        <v>96</v>
      </c>
      <c r="CA124" s="774" t="s">
        <v>110</v>
      </c>
      <c r="CB124" s="774" t="s">
        <v>121</v>
      </c>
      <c r="CC124" s="775" t="s">
        <v>119</v>
      </c>
      <c r="CD124" s="775" t="s">
        <v>111</v>
      </c>
      <c r="CE124" s="776" t="s">
        <v>112</v>
      </c>
      <c r="CF124" s="776" t="s">
        <v>112</v>
      </c>
      <c r="CG124" s="776" t="s">
        <v>112</v>
      </c>
      <c r="CH124" s="776" t="s">
        <v>112</v>
      </c>
      <c r="CI124" s="776" t="s">
        <v>112</v>
      </c>
      <c r="CJ124" s="774" t="s">
        <v>96</v>
      </c>
      <c r="CL124" s="777">
        <v>1</v>
      </c>
      <c r="CM124" s="778" t="s">
        <v>110</v>
      </c>
      <c r="CN124" s="779" t="s">
        <v>109</v>
      </c>
      <c r="CO124" s="780">
        <v>274.75070982396369</v>
      </c>
      <c r="CP124" s="779" t="s">
        <v>119</v>
      </c>
      <c r="CQ124" s="780">
        <v>436.22593167701859</v>
      </c>
      <c r="CR124" s="779" t="s">
        <v>107</v>
      </c>
      <c r="CS124" s="780">
        <v>742.1902040816326</v>
      </c>
      <c r="CT124" s="779" t="s">
        <v>112</v>
      </c>
      <c r="CU124" s="780">
        <v>639.21920724707763</v>
      </c>
      <c r="CV124" s="779" t="s">
        <v>110</v>
      </c>
      <c r="CW124" s="780">
        <v>257.11608724180979</v>
      </c>
      <c r="CX124" s="779" t="s">
        <v>112</v>
      </c>
      <c r="CY124" s="780">
        <v>415.86383710770059</v>
      </c>
      <c r="CZ124" s="779" t="s">
        <v>112</v>
      </c>
      <c r="DA124" s="780">
        <v>415.86383710770059</v>
      </c>
      <c r="DB124" s="779" t="s">
        <v>112</v>
      </c>
      <c r="DC124" s="780">
        <v>415.86383710770059</v>
      </c>
      <c r="DD124" s="779" t="s">
        <v>112</v>
      </c>
      <c r="DE124" s="780">
        <v>415.86383710770059</v>
      </c>
      <c r="DF124" s="779" t="s">
        <v>121</v>
      </c>
      <c r="DG124" s="781" t="s">
        <v>110</v>
      </c>
      <c r="DH124" s="779" t="s">
        <v>96</v>
      </c>
      <c r="DI124" s="782">
        <v>1052.1001801361331</v>
      </c>
      <c r="DJ124" s="780">
        <v>3.4417701863354035</v>
      </c>
      <c r="DK124" s="779" t="s">
        <v>111</v>
      </c>
      <c r="DL124" s="780">
        <v>3.2252437549160473</v>
      </c>
      <c r="DM124" s="779" t="s">
        <v>112</v>
      </c>
      <c r="DN124" s="780">
        <v>1.6014396173787653</v>
      </c>
      <c r="DO124" s="779" t="s">
        <v>110</v>
      </c>
      <c r="DP124" s="780">
        <v>1.5860789285644776</v>
      </c>
      <c r="DQ124" s="779" t="s">
        <v>112</v>
      </c>
      <c r="DR124" s="780">
        <v>1.9083250312876014</v>
      </c>
      <c r="DS124" s="779" t="s">
        <v>112</v>
      </c>
      <c r="DT124" s="780">
        <v>1.9083250312876014</v>
      </c>
      <c r="DU124" s="779" t="s">
        <v>112</v>
      </c>
      <c r="DV124" s="780">
        <v>1.9083250312876014</v>
      </c>
      <c r="DW124" s="779" t="s">
        <v>112</v>
      </c>
      <c r="DX124" s="780">
        <v>1.9083250312876014</v>
      </c>
      <c r="DY124" s="779" t="s">
        <v>112</v>
      </c>
      <c r="DZ124" s="780">
        <v>2.0557597652926951</v>
      </c>
      <c r="EA124" s="779" t="s">
        <v>96</v>
      </c>
      <c r="EB124" s="780">
        <v>10.287977367653086</v>
      </c>
    </row>
    <row r="125" spans="51:132" x14ac:dyDescent="0.25">
      <c r="AY125" t="str">
        <f>A59</f>
        <v>Row Labels</v>
      </c>
      <c r="AZ125" s="106">
        <f>N59</f>
        <v>0</v>
      </c>
      <c r="BA125" s="106">
        <f>AD59</f>
        <v>0</v>
      </c>
      <c r="BB125">
        <f>_xlfn.RANK.EQ(AZ125,$AZ$125:$AZ$157)</f>
        <v>1</v>
      </c>
      <c r="BC125">
        <f>_xlfn.RANK.EQ(BA125,$BA$125:$BA$157)</f>
        <v>1</v>
      </c>
      <c r="BG125" t="str">
        <f t="shared" ref="BG125:BG166" si="18">AI56</f>
        <v>Row Labels</v>
      </c>
      <c r="BH125" s="106">
        <f t="shared" ref="BH125:BH166" si="19">AV56</f>
        <v>0</v>
      </c>
      <c r="BI125">
        <f t="shared" ref="BI125:BI166" si="20">BK56</f>
        <v>0</v>
      </c>
      <c r="BJ125">
        <f t="shared" ref="BJ125:BJ166" si="21">_xlfn.RANK.EQ(BH125,$BH$125:$BH$166)</f>
        <v>1</v>
      </c>
      <c r="BK125">
        <f t="shared" ref="BK125:BK166" si="22">_xlfn.RANK.EQ(BI125,$BI$125:$BI$166)</f>
        <v>1</v>
      </c>
      <c r="BO125" s="740">
        <v>2</v>
      </c>
      <c r="BP125" s="772" t="s">
        <v>120</v>
      </c>
      <c r="BQ125" s="772" t="s">
        <v>127</v>
      </c>
      <c r="BR125" s="772" t="s">
        <v>112</v>
      </c>
      <c r="BS125" s="772" t="s">
        <v>103</v>
      </c>
      <c r="BT125" s="773" t="s">
        <v>113</v>
      </c>
      <c r="BU125" s="773" t="s">
        <v>113</v>
      </c>
      <c r="BV125" s="773" t="s">
        <v>110</v>
      </c>
      <c r="BW125" s="773" t="s">
        <v>113</v>
      </c>
      <c r="BX125" s="773" t="s">
        <v>113</v>
      </c>
      <c r="BY125" s="773" t="s">
        <v>113</v>
      </c>
      <c r="BZ125" s="773" t="s">
        <v>99</v>
      </c>
      <c r="CA125" s="774" t="s">
        <v>109</v>
      </c>
      <c r="CB125" s="774" t="s">
        <v>109</v>
      </c>
      <c r="CC125" s="775" t="s">
        <v>123</v>
      </c>
      <c r="CD125" s="775" t="s">
        <v>105</v>
      </c>
      <c r="CE125" s="775" t="s">
        <v>119</v>
      </c>
      <c r="CF125" s="775" t="s">
        <v>110</v>
      </c>
      <c r="CG125" s="776" t="s">
        <v>109</v>
      </c>
      <c r="CH125" s="776" t="s">
        <v>110</v>
      </c>
      <c r="CI125" s="776" t="s">
        <v>122</v>
      </c>
      <c r="CJ125" s="774" t="s">
        <v>93</v>
      </c>
      <c r="CL125" s="777">
        <v>2</v>
      </c>
      <c r="CM125" s="778" t="s">
        <v>120</v>
      </c>
      <c r="CN125" s="779" t="s">
        <v>127</v>
      </c>
      <c r="CO125" s="780">
        <v>140.60016963731067</v>
      </c>
      <c r="CP125" s="779" t="s">
        <v>112</v>
      </c>
      <c r="CQ125" s="780">
        <v>303.8196328810854</v>
      </c>
      <c r="CR125" s="779" t="s">
        <v>103</v>
      </c>
      <c r="CS125" s="780">
        <v>352.59060402684565</v>
      </c>
      <c r="CT125" s="779" t="s">
        <v>113</v>
      </c>
      <c r="CU125" s="780">
        <v>548.59814533208908</v>
      </c>
      <c r="CV125" s="779" t="s">
        <v>113</v>
      </c>
      <c r="CW125" s="780">
        <v>227.49175050301812</v>
      </c>
      <c r="CX125" s="779" t="s">
        <v>113</v>
      </c>
      <c r="CY125" s="780">
        <v>379.88644086314258</v>
      </c>
      <c r="CZ125" s="779" t="s">
        <v>113</v>
      </c>
      <c r="DA125" s="780">
        <v>379.88644086314258</v>
      </c>
      <c r="DB125" s="779" t="s">
        <v>113</v>
      </c>
      <c r="DC125" s="780">
        <v>379.88644086314258</v>
      </c>
      <c r="DD125" s="779" t="s">
        <v>113</v>
      </c>
      <c r="DE125" s="780">
        <v>379.88644086314258</v>
      </c>
      <c r="DF125" s="779" t="s">
        <v>109</v>
      </c>
      <c r="DG125" s="781" t="s">
        <v>109</v>
      </c>
      <c r="DH125" s="779" t="s">
        <v>99</v>
      </c>
      <c r="DI125" s="782">
        <v>320.98722848699197</v>
      </c>
      <c r="DJ125" s="780">
        <v>3.3812316715542523</v>
      </c>
      <c r="DK125" s="779" t="s">
        <v>105</v>
      </c>
      <c r="DL125" s="780">
        <v>2.7463041375495818</v>
      </c>
      <c r="DM125" s="779" t="s">
        <v>119</v>
      </c>
      <c r="DN125" s="780">
        <v>1.5833782622514685</v>
      </c>
      <c r="DO125" s="779" t="s">
        <v>111</v>
      </c>
      <c r="DP125" s="780">
        <v>1.5572912248385182</v>
      </c>
      <c r="DQ125" s="779" t="s">
        <v>109</v>
      </c>
      <c r="DR125" s="780">
        <v>1.3609808213682464</v>
      </c>
      <c r="DS125" s="779" t="s">
        <v>109</v>
      </c>
      <c r="DT125" s="780">
        <v>1.3609808213682464</v>
      </c>
      <c r="DU125" s="779" t="s">
        <v>109</v>
      </c>
      <c r="DV125" s="780">
        <v>1.3609808213682464</v>
      </c>
      <c r="DW125" s="779" t="s">
        <v>109</v>
      </c>
      <c r="DX125" s="780">
        <v>1.3609808213682464</v>
      </c>
      <c r="DY125" s="779" t="s">
        <v>122</v>
      </c>
      <c r="DZ125" s="780">
        <v>1.6132533376970959</v>
      </c>
      <c r="EA125" s="779" t="s">
        <v>93</v>
      </c>
      <c r="EB125" s="780">
        <v>6.7847612339267682</v>
      </c>
    </row>
    <row r="126" spans="51:132" x14ac:dyDescent="0.25">
      <c r="AY126" t="str">
        <f t="shared" ref="AY126:AY157" si="23">A60</f>
        <v>Grand Total</v>
      </c>
      <c r="AZ126" s="106">
        <f t="shared" ref="AZ126:AZ157" si="24">N60</f>
        <v>0</v>
      </c>
      <c r="BA126" s="106">
        <f t="shared" ref="BA126:BA157" si="25">AD60</f>
        <v>0</v>
      </c>
      <c r="BB126">
        <f t="shared" ref="BB126:BB157" si="26">_xlfn.RANK.EQ(AZ126,$AZ$125:$AZ$157)</f>
        <v>1</v>
      </c>
      <c r="BC126">
        <f t="shared" ref="BC126:BC157" si="27">_xlfn.RANK.EQ(BA126,$BA$125:$BA$157)</f>
        <v>1</v>
      </c>
      <c r="BG126" t="str">
        <f t="shared" si="18"/>
        <v>Grand Total</v>
      </c>
      <c r="BH126" s="106">
        <f t="shared" si="19"/>
        <v>0</v>
      </c>
      <c r="BI126">
        <f t="shared" si="20"/>
        <v>0</v>
      </c>
      <c r="BJ126">
        <f t="shared" si="21"/>
        <v>1</v>
      </c>
      <c r="BK126">
        <f t="shared" si="22"/>
        <v>1</v>
      </c>
      <c r="BO126" s="740">
        <v>3</v>
      </c>
      <c r="BP126" s="772" t="s">
        <v>109</v>
      </c>
      <c r="BQ126" s="772" t="s">
        <v>121</v>
      </c>
      <c r="BR126" s="772" t="s">
        <v>125</v>
      </c>
      <c r="BS126" s="772" t="s">
        <v>105</v>
      </c>
      <c r="BT126" s="772" t="s">
        <v>122</v>
      </c>
      <c r="BU126" s="773" t="s">
        <v>112</v>
      </c>
      <c r="BV126" s="773" t="s">
        <v>113</v>
      </c>
      <c r="BW126" s="772" t="s">
        <v>122</v>
      </c>
      <c r="BX126" s="772" t="s">
        <v>122</v>
      </c>
      <c r="BY126" s="772" t="s">
        <v>122</v>
      </c>
      <c r="BZ126" s="772" t="s">
        <v>98</v>
      </c>
      <c r="CA126" s="774" t="s">
        <v>122</v>
      </c>
      <c r="CB126" s="774" t="s">
        <v>127</v>
      </c>
      <c r="CC126" s="775" t="s">
        <v>125</v>
      </c>
      <c r="CD126" s="775" t="s">
        <v>103</v>
      </c>
      <c r="CE126" s="775" t="s">
        <v>130</v>
      </c>
      <c r="CF126" s="776" t="s">
        <v>109</v>
      </c>
      <c r="CG126" s="774" t="s">
        <v>111</v>
      </c>
      <c r="CH126" s="774" t="s">
        <v>109</v>
      </c>
      <c r="CI126" s="774" t="s">
        <v>113</v>
      </c>
      <c r="CJ126" s="774" t="s">
        <v>99</v>
      </c>
      <c r="CL126" s="777">
        <v>3</v>
      </c>
      <c r="CM126" s="778" t="s">
        <v>109</v>
      </c>
      <c r="CN126" s="779" t="s">
        <v>121</v>
      </c>
      <c r="CO126" s="780">
        <v>139.01386680798444</v>
      </c>
      <c r="CP126" s="779" t="s">
        <v>125</v>
      </c>
      <c r="CQ126" s="780">
        <v>296.52339331619538</v>
      </c>
      <c r="CR126" s="779" t="s">
        <v>105</v>
      </c>
      <c r="CS126" s="780">
        <v>307.12481691304509</v>
      </c>
      <c r="CT126" s="779" t="s">
        <v>122</v>
      </c>
      <c r="CU126" s="780">
        <v>451.75105127956692</v>
      </c>
      <c r="CV126" s="779" t="s">
        <v>112</v>
      </c>
      <c r="CW126" s="780">
        <v>205.87231447501162</v>
      </c>
      <c r="CX126" s="779" t="s">
        <v>122</v>
      </c>
      <c r="CY126" s="780">
        <v>181.09127083407989</v>
      </c>
      <c r="CZ126" s="779" t="s">
        <v>122</v>
      </c>
      <c r="DA126" s="780">
        <v>181.09127083407989</v>
      </c>
      <c r="DB126" s="779" t="s">
        <v>122</v>
      </c>
      <c r="DC126" s="780">
        <v>181.09127083407989</v>
      </c>
      <c r="DD126" s="779" t="s">
        <v>122</v>
      </c>
      <c r="DE126" s="780">
        <v>181.09127083407989</v>
      </c>
      <c r="DF126" s="779" t="s">
        <v>127</v>
      </c>
      <c r="DG126" s="781" t="s">
        <v>122</v>
      </c>
      <c r="DH126" s="779" t="s">
        <v>98</v>
      </c>
      <c r="DI126" s="782">
        <v>254.27003433835992</v>
      </c>
      <c r="DJ126" s="780">
        <v>3.3629820051413883</v>
      </c>
      <c r="DK126" s="779" t="s">
        <v>103</v>
      </c>
      <c r="DL126" s="780">
        <v>2.261744966442953</v>
      </c>
      <c r="DM126" s="779" t="s">
        <v>130</v>
      </c>
      <c r="DN126" s="780">
        <v>1.5156380857520699</v>
      </c>
      <c r="DO126" s="779" t="s">
        <v>123</v>
      </c>
      <c r="DP126" s="780">
        <v>1.3684201630962947</v>
      </c>
      <c r="DQ126" s="779" t="s">
        <v>111</v>
      </c>
      <c r="DR126" s="780">
        <v>1.3433506827803368</v>
      </c>
      <c r="DS126" s="779" t="s">
        <v>111</v>
      </c>
      <c r="DT126" s="780">
        <v>1.3433506827803368</v>
      </c>
      <c r="DU126" s="779" t="s">
        <v>111</v>
      </c>
      <c r="DV126" s="780">
        <v>1.3433506827803368</v>
      </c>
      <c r="DW126" s="779" t="s">
        <v>111</v>
      </c>
      <c r="DX126" s="780">
        <v>1.3433506827803368</v>
      </c>
      <c r="DY126" s="779" t="s">
        <v>113</v>
      </c>
      <c r="DZ126" s="780">
        <v>1.3401827939014574</v>
      </c>
      <c r="EA126" s="779" t="s">
        <v>99</v>
      </c>
      <c r="EB126" s="780">
        <v>2.9556390775863619</v>
      </c>
    </row>
    <row r="127" spans="51:132" x14ac:dyDescent="0.25">
      <c r="AY127">
        <f t="shared" si="23"/>
        <v>0</v>
      </c>
      <c r="AZ127" s="106">
        <f t="shared" si="24"/>
        <v>0</v>
      </c>
      <c r="BA127" s="106">
        <f t="shared" si="25"/>
        <v>0</v>
      </c>
      <c r="BB127">
        <f t="shared" si="26"/>
        <v>1</v>
      </c>
      <c r="BC127">
        <f t="shared" si="27"/>
        <v>1</v>
      </c>
      <c r="BG127">
        <f t="shared" si="18"/>
        <v>0</v>
      </c>
      <c r="BH127" s="106">
        <f t="shared" si="19"/>
        <v>0</v>
      </c>
      <c r="BI127">
        <f t="shared" si="20"/>
        <v>0</v>
      </c>
      <c r="BJ127">
        <f t="shared" si="21"/>
        <v>1</v>
      </c>
      <c r="BK127">
        <f t="shared" si="22"/>
        <v>1</v>
      </c>
      <c r="BO127" s="740">
        <v>4</v>
      </c>
      <c r="BP127" s="772" t="s">
        <v>124</v>
      </c>
      <c r="BQ127" s="772" t="s">
        <v>122</v>
      </c>
      <c r="BR127" s="772" t="s">
        <v>123</v>
      </c>
      <c r="BS127" s="772" t="s">
        <v>106</v>
      </c>
      <c r="BT127" s="773" t="s">
        <v>124</v>
      </c>
      <c r="BU127" s="773" t="s">
        <v>124</v>
      </c>
      <c r="BV127" s="772" t="s">
        <v>106</v>
      </c>
      <c r="BW127" s="772" t="s">
        <v>105</v>
      </c>
      <c r="BX127" s="772" t="s">
        <v>110</v>
      </c>
      <c r="BY127" s="772" t="s">
        <v>110</v>
      </c>
      <c r="BZ127" s="772" t="s">
        <v>95</v>
      </c>
      <c r="CA127" s="774" t="s">
        <v>125</v>
      </c>
      <c r="CB127" s="774" t="s">
        <v>122</v>
      </c>
      <c r="CC127" s="776" t="s">
        <v>112</v>
      </c>
      <c r="CD127" s="775" t="s">
        <v>108</v>
      </c>
      <c r="CE127" s="775" t="s">
        <v>106</v>
      </c>
      <c r="CF127" s="775" t="s">
        <v>127</v>
      </c>
      <c r="CG127" s="774" t="s">
        <v>113</v>
      </c>
      <c r="CH127" s="774" t="s">
        <v>131</v>
      </c>
      <c r="CI127" s="774" t="s">
        <v>110</v>
      </c>
      <c r="CJ127" s="776" t="s">
        <v>95</v>
      </c>
      <c r="CL127" s="777">
        <v>4</v>
      </c>
      <c r="CM127" s="778" t="s">
        <v>124</v>
      </c>
      <c r="CN127" s="779" t="s">
        <v>122</v>
      </c>
      <c r="CO127" s="780">
        <v>137.00116686114353</v>
      </c>
      <c r="CP127" s="779" t="s">
        <v>123</v>
      </c>
      <c r="CQ127" s="780">
        <v>262.57184750733143</v>
      </c>
      <c r="CR127" s="779" t="s">
        <v>106</v>
      </c>
      <c r="CS127" s="780">
        <v>298.08848003400817</v>
      </c>
      <c r="CT127" s="779" t="s">
        <v>124</v>
      </c>
      <c r="CU127" s="780">
        <v>240.54518796766664</v>
      </c>
      <c r="CV127" s="779" t="s">
        <v>124</v>
      </c>
      <c r="CW127" s="780">
        <v>146.81180938301819</v>
      </c>
      <c r="CX127" s="779" t="s">
        <v>105</v>
      </c>
      <c r="CY127" s="780">
        <v>171.04169239176716</v>
      </c>
      <c r="CZ127" s="779" t="s">
        <v>105</v>
      </c>
      <c r="DA127" s="780">
        <v>171.04169239176716</v>
      </c>
      <c r="DB127" s="779" t="s">
        <v>105</v>
      </c>
      <c r="DC127" s="780">
        <v>171.04169239176716</v>
      </c>
      <c r="DD127" s="779" t="s">
        <v>105</v>
      </c>
      <c r="DE127" s="780">
        <v>171.04169239176716</v>
      </c>
      <c r="DF127" s="779" t="s">
        <v>122</v>
      </c>
      <c r="DG127" s="781" t="s">
        <v>125</v>
      </c>
      <c r="DH127" s="779" t="s">
        <v>95</v>
      </c>
      <c r="DI127" s="782">
        <v>203.39235240771993</v>
      </c>
      <c r="DJ127" s="780">
        <v>2.9744612928970477</v>
      </c>
      <c r="DK127" s="779" t="s">
        <v>108</v>
      </c>
      <c r="DL127" s="780">
        <v>2.171635804410156</v>
      </c>
      <c r="DM127" s="779" t="s">
        <v>106</v>
      </c>
      <c r="DN127" s="780">
        <v>1.3868311179860646</v>
      </c>
      <c r="DO127" s="779" t="s">
        <v>105</v>
      </c>
      <c r="DP127" s="780">
        <v>1.2814424098327357</v>
      </c>
      <c r="DQ127" s="779" t="s">
        <v>113</v>
      </c>
      <c r="DR127" s="780">
        <v>1.313383882205768</v>
      </c>
      <c r="DS127" s="779" t="s">
        <v>113</v>
      </c>
      <c r="DT127" s="780">
        <v>1.313383882205768</v>
      </c>
      <c r="DU127" s="779" t="s">
        <v>113</v>
      </c>
      <c r="DV127" s="780">
        <v>1.313383882205768</v>
      </c>
      <c r="DW127" s="779" t="s">
        <v>113</v>
      </c>
      <c r="DX127" s="780">
        <v>1.313383882205768</v>
      </c>
      <c r="DY127" s="779" t="s">
        <v>110</v>
      </c>
      <c r="DZ127" s="780">
        <v>1.2802082088281082</v>
      </c>
      <c r="EA127" s="779" t="s">
        <v>95</v>
      </c>
      <c r="EB127" s="780">
        <v>2.5524829692328836</v>
      </c>
    </row>
    <row r="128" spans="51:132" x14ac:dyDescent="0.25">
      <c r="AY128">
        <f t="shared" si="23"/>
        <v>0</v>
      </c>
      <c r="AZ128" s="106">
        <f t="shared" si="24"/>
        <v>0</v>
      </c>
      <c r="BA128" s="106">
        <f t="shared" si="25"/>
        <v>0</v>
      </c>
      <c r="BB128">
        <f t="shared" si="26"/>
        <v>1</v>
      </c>
      <c r="BC128">
        <f t="shared" si="27"/>
        <v>1</v>
      </c>
      <c r="BG128">
        <f t="shared" si="18"/>
        <v>0</v>
      </c>
      <c r="BH128" s="106">
        <f t="shared" si="19"/>
        <v>0</v>
      </c>
      <c r="BI128">
        <f t="shared" si="20"/>
        <v>0</v>
      </c>
      <c r="BJ128">
        <f t="shared" si="21"/>
        <v>1</v>
      </c>
      <c r="BK128">
        <f t="shared" si="22"/>
        <v>1</v>
      </c>
      <c r="BO128" s="740">
        <v>5</v>
      </c>
      <c r="BP128" s="772" t="s">
        <v>127</v>
      </c>
      <c r="BQ128" s="772" t="s">
        <v>106</v>
      </c>
      <c r="BR128" s="772" t="s">
        <v>103</v>
      </c>
      <c r="BS128" s="772" t="s">
        <v>108</v>
      </c>
      <c r="BT128" s="772" t="s">
        <v>105</v>
      </c>
      <c r="BU128" s="772" t="s">
        <v>111</v>
      </c>
      <c r="BV128" s="772" t="s">
        <v>130</v>
      </c>
      <c r="BW128" s="773" t="s">
        <v>110</v>
      </c>
      <c r="BX128" s="773" t="s">
        <v>105</v>
      </c>
      <c r="BY128" s="773" t="s">
        <v>105</v>
      </c>
      <c r="BZ128" s="773" t="s">
        <v>93</v>
      </c>
      <c r="CA128" s="774" t="s">
        <v>113</v>
      </c>
      <c r="CB128" s="774" t="s">
        <v>106</v>
      </c>
      <c r="CC128" s="775" t="s">
        <v>129</v>
      </c>
      <c r="CD128" s="776" t="s">
        <v>112</v>
      </c>
      <c r="CE128" s="775" t="s">
        <v>109</v>
      </c>
      <c r="CF128" s="775" t="s">
        <v>102</v>
      </c>
      <c r="CG128" s="776" t="s">
        <v>110</v>
      </c>
      <c r="CH128" s="774" t="s">
        <v>113</v>
      </c>
      <c r="CI128" s="774" t="s">
        <v>109</v>
      </c>
      <c r="CJ128" s="774" t="s">
        <v>179</v>
      </c>
      <c r="CL128" s="777">
        <v>5</v>
      </c>
      <c r="CM128" s="778" t="s">
        <v>127</v>
      </c>
      <c r="CN128" s="779" t="s">
        <v>106</v>
      </c>
      <c r="CO128" s="780">
        <v>136.95931283905966</v>
      </c>
      <c r="CP128" s="779" t="s">
        <v>103</v>
      </c>
      <c r="CQ128" s="780">
        <v>228.65771812080536</v>
      </c>
      <c r="CR128" s="779" t="s">
        <v>108</v>
      </c>
      <c r="CS128" s="780">
        <v>269.46582331370604</v>
      </c>
      <c r="CT128" s="779" t="s">
        <v>105</v>
      </c>
      <c r="CU128" s="780">
        <v>235.80295654198247</v>
      </c>
      <c r="CV128" s="779" t="s">
        <v>111</v>
      </c>
      <c r="CW128" s="780">
        <v>136.90466579846952</v>
      </c>
      <c r="CX128" s="779" t="s">
        <v>110</v>
      </c>
      <c r="CY128" s="780">
        <v>170.13281254333467</v>
      </c>
      <c r="CZ128" s="779" t="s">
        <v>110</v>
      </c>
      <c r="DA128" s="780">
        <v>170.13281254333467</v>
      </c>
      <c r="DB128" s="779" t="s">
        <v>110</v>
      </c>
      <c r="DC128" s="780">
        <v>170.13281254333467</v>
      </c>
      <c r="DD128" s="779" t="s">
        <v>110</v>
      </c>
      <c r="DE128" s="780">
        <v>170.13281254333467</v>
      </c>
      <c r="DF128" s="779" t="s">
        <v>106</v>
      </c>
      <c r="DG128" s="781" t="s">
        <v>113</v>
      </c>
      <c r="DH128" s="779" t="s">
        <v>93</v>
      </c>
      <c r="DI128" s="782">
        <v>161.51397842160102</v>
      </c>
      <c r="DJ128" s="780">
        <v>2.5295698924731185</v>
      </c>
      <c r="DK128" s="779" t="s">
        <v>112</v>
      </c>
      <c r="DL128" s="780">
        <v>2.1053265303479538</v>
      </c>
      <c r="DM128" s="779" t="s">
        <v>109</v>
      </c>
      <c r="DN128" s="780">
        <v>1.3595795127421866</v>
      </c>
      <c r="DO128" s="779" t="s">
        <v>113</v>
      </c>
      <c r="DP128" s="780">
        <v>1.1843058350100604</v>
      </c>
      <c r="DQ128" s="779" t="s">
        <v>110</v>
      </c>
      <c r="DR128" s="780">
        <v>1.2878763956870078</v>
      </c>
      <c r="DS128" s="779" t="s">
        <v>110</v>
      </c>
      <c r="DT128" s="780">
        <v>1.2878763956870078</v>
      </c>
      <c r="DU128" s="779" t="s">
        <v>110</v>
      </c>
      <c r="DV128" s="780">
        <v>1.2878763956870078</v>
      </c>
      <c r="DW128" s="779" t="s">
        <v>110</v>
      </c>
      <c r="DX128" s="780">
        <v>1.2878763956870078</v>
      </c>
      <c r="DY128" s="779" t="s">
        <v>109</v>
      </c>
      <c r="DZ128" s="780">
        <v>1.1127841798067215</v>
      </c>
      <c r="EA128" s="779" t="s">
        <v>179</v>
      </c>
      <c r="EB128" s="780">
        <v>1.622602775246262</v>
      </c>
    </row>
    <row r="129" spans="51:67" x14ac:dyDescent="0.25">
      <c r="AY129">
        <f t="shared" si="23"/>
        <v>0</v>
      </c>
      <c r="AZ129" s="106">
        <f t="shared" si="24"/>
        <v>0</v>
      </c>
      <c r="BA129" s="106">
        <f t="shared" si="25"/>
        <v>0</v>
      </c>
      <c r="BB129">
        <f t="shared" si="26"/>
        <v>1</v>
      </c>
      <c r="BC129">
        <f t="shared" si="27"/>
        <v>1</v>
      </c>
      <c r="BG129">
        <f t="shared" si="18"/>
        <v>0</v>
      </c>
      <c r="BH129" s="106">
        <f t="shared" si="19"/>
        <v>0</v>
      </c>
      <c r="BI129">
        <f t="shared" si="20"/>
        <v>0</v>
      </c>
      <c r="BJ129">
        <f t="shared" si="21"/>
        <v>1</v>
      </c>
      <c r="BK129">
        <f t="shared" si="22"/>
        <v>1</v>
      </c>
    </row>
    <row r="130" spans="51:67" x14ac:dyDescent="0.25">
      <c r="AY130">
        <f t="shared" si="23"/>
        <v>0</v>
      </c>
      <c r="AZ130" s="106">
        <f t="shared" si="24"/>
        <v>0</v>
      </c>
      <c r="BA130" s="106">
        <f t="shared" si="25"/>
        <v>0</v>
      </c>
      <c r="BB130">
        <f t="shared" si="26"/>
        <v>1</v>
      </c>
      <c r="BC130">
        <f t="shared" si="27"/>
        <v>1</v>
      </c>
      <c r="BG130">
        <f t="shared" si="18"/>
        <v>0</v>
      </c>
      <c r="BH130" s="106">
        <f t="shared" si="19"/>
        <v>0</v>
      </c>
      <c r="BI130">
        <f t="shared" si="20"/>
        <v>0</v>
      </c>
      <c r="BJ130">
        <f t="shared" si="21"/>
        <v>1</v>
      </c>
      <c r="BK130">
        <f t="shared" si="22"/>
        <v>1</v>
      </c>
      <c r="BO130" t="s">
        <v>358</v>
      </c>
    </row>
    <row r="131" spans="51:67" x14ac:dyDescent="0.25">
      <c r="AY131">
        <f t="shared" si="23"/>
        <v>0</v>
      </c>
      <c r="AZ131" s="106">
        <f t="shared" si="24"/>
        <v>0</v>
      </c>
      <c r="BA131" s="106">
        <f t="shared" si="25"/>
        <v>0</v>
      </c>
      <c r="BB131">
        <f t="shared" si="26"/>
        <v>1</v>
      </c>
      <c r="BC131">
        <f t="shared" si="27"/>
        <v>1</v>
      </c>
      <c r="BG131">
        <f t="shared" si="18"/>
        <v>0</v>
      </c>
      <c r="BH131" s="106">
        <f t="shared" si="19"/>
        <v>0</v>
      </c>
      <c r="BI131">
        <f t="shared" si="20"/>
        <v>0</v>
      </c>
      <c r="BJ131">
        <f t="shared" si="21"/>
        <v>1</v>
      </c>
      <c r="BK131">
        <f t="shared" si="22"/>
        <v>1</v>
      </c>
      <c r="BO131" t="s">
        <v>359</v>
      </c>
    </row>
    <row r="132" spans="51:67" x14ac:dyDescent="0.25">
      <c r="AY132">
        <f t="shared" si="23"/>
        <v>0</v>
      </c>
      <c r="AZ132" s="106">
        <f t="shared" si="24"/>
        <v>0</v>
      </c>
      <c r="BA132" s="106">
        <f t="shared" si="25"/>
        <v>0</v>
      </c>
      <c r="BB132">
        <f t="shared" si="26"/>
        <v>1</v>
      </c>
      <c r="BC132">
        <f t="shared" si="27"/>
        <v>1</v>
      </c>
      <c r="BG132">
        <f t="shared" si="18"/>
        <v>0</v>
      </c>
      <c r="BH132" s="106">
        <f t="shared" si="19"/>
        <v>0</v>
      </c>
      <c r="BI132">
        <f t="shared" si="20"/>
        <v>0</v>
      </c>
      <c r="BJ132">
        <f t="shared" si="21"/>
        <v>1</v>
      </c>
      <c r="BK132">
        <f t="shared" si="22"/>
        <v>1</v>
      </c>
      <c r="BO132" t="s">
        <v>360</v>
      </c>
    </row>
    <row r="133" spans="51:67" x14ac:dyDescent="0.25">
      <c r="AY133">
        <f t="shared" si="23"/>
        <v>0</v>
      </c>
      <c r="AZ133" s="106">
        <f t="shared" si="24"/>
        <v>0</v>
      </c>
      <c r="BA133" s="106">
        <f t="shared" si="25"/>
        <v>0</v>
      </c>
      <c r="BB133">
        <f t="shared" si="26"/>
        <v>1</v>
      </c>
      <c r="BC133">
        <f t="shared" si="27"/>
        <v>1</v>
      </c>
      <c r="BG133">
        <f t="shared" si="18"/>
        <v>0</v>
      </c>
      <c r="BH133" s="106">
        <f t="shared" si="19"/>
        <v>0</v>
      </c>
      <c r="BI133">
        <f t="shared" si="20"/>
        <v>0</v>
      </c>
      <c r="BJ133">
        <f t="shared" si="21"/>
        <v>1</v>
      </c>
      <c r="BK133">
        <f t="shared" si="22"/>
        <v>1</v>
      </c>
      <c r="BO133" t="s">
        <v>361</v>
      </c>
    </row>
    <row r="134" spans="51:67" x14ac:dyDescent="0.25">
      <c r="AY134">
        <f t="shared" si="23"/>
        <v>0</v>
      </c>
      <c r="AZ134" s="106">
        <f t="shared" si="24"/>
        <v>0</v>
      </c>
      <c r="BA134" s="106">
        <f t="shared" si="25"/>
        <v>0</v>
      </c>
      <c r="BB134">
        <f t="shared" si="26"/>
        <v>1</v>
      </c>
      <c r="BC134">
        <f t="shared" si="27"/>
        <v>1</v>
      </c>
      <c r="BG134">
        <f t="shared" si="18"/>
        <v>0</v>
      </c>
      <c r="BH134" s="106">
        <f t="shared" si="19"/>
        <v>0</v>
      </c>
      <c r="BI134">
        <f t="shared" si="20"/>
        <v>0</v>
      </c>
      <c r="BJ134">
        <f t="shared" si="21"/>
        <v>1</v>
      </c>
      <c r="BK134">
        <f t="shared" si="22"/>
        <v>1</v>
      </c>
      <c r="BO134" t="s">
        <v>362</v>
      </c>
    </row>
    <row r="135" spans="51:67" x14ac:dyDescent="0.25">
      <c r="AY135">
        <f t="shared" si="23"/>
        <v>0</v>
      </c>
      <c r="AZ135" s="106">
        <f t="shared" si="24"/>
        <v>0</v>
      </c>
      <c r="BA135" s="106">
        <f t="shared" si="25"/>
        <v>0</v>
      </c>
      <c r="BB135">
        <f t="shared" si="26"/>
        <v>1</v>
      </c>
      <c r="BC135">
        <f t="shared" si="27"/>
        <v>1</v>
      </c>
      <c r="BG135">
        <f t="shared" si="18"/>
        <v>0</v>
      </c>
      <c r="BH135" s="106">
        <f t="shared" si="19"/>
        <v>0</v>
      </c>
      <c r="BI135">
        <f t="shared" si="20"/>
        <v>0</v>
      </c>
      <c r="BJ135">
        <f t="shared" si="21"/>
        <v>1</v>
      </c>
      <c r="BK135">
        <f t="shared" si="22"/>
        <v>1</v>
      </c>
    </row>
    <row r="136" spans="51:67" x14ac:dyDescent="0.25">
      <c r="AY136">
        <f t="shared" si="23"/>
        <v>0</v>
      </c>
      <c r="AZ136" s="106">
        <f t="shared" si="24"/>
        <v>0</v>
      </c>
      <c r="BA136" s="106">
        <f t="shared" si="25"/>
        <v>0</v>
      </c>
      <c r="BB136">
        <f t="shared" si="26"/>
        <v>1</v>
      </c>
      <c r="BC136">
        <f t="shared" si="27"/>
        <v>1</v>
      </c>
      <c r="BG136">
        <f t="shared" si="18"/>
        <v>0</v>
      </c>
      <c r="BH136" s="106">
        <f t="shared" si="19"/>
        <v>0</v>
      </c>
      <c r="BI136">
        <f t="shared" si="20"/>
        <v>0</v>
      </c>
      <c r="BJ136">
        <f t="shared" si="21"/>
        <v>1</v>
      </c>
      <c r="BK136">
        <f t="shared" si="22"/>
        <v>1</v>
      </c>
    </row>
    <row r="137" spans="51:67" x14ac:dyDescent="0.25">
      <c r="AY137">
        <f t="shared" si="23"/>
        <v>0</v>
      </c>
      <c r="AZ137" s="106">
        <f t="shared" si="24"/>
        <v>0</v>
      </c>
      <c r="BA137" s="106">
        <f t="shared" si="25"/>
        <v>0</v>
      </c>
      <c r="BB137">
        <f t="shared" si="26"/>
        <v>1</v>
      </c>
      <c r="BC137">
        <f t="shared" si="27"/>
        <v>1</v>
      </c>
      <c r="BG137">
        <f t="shared" si="18"/>
        <v>0</v>
      </c>
      <c r="BH137" s="106">
        <f t="shared" si="19"/>
        <v>0</v>
      </c>
      <c r="BI137">
        <f t="shared" si="20"/>
        <v>0</v>
      </c>
      <c r="BJ137">
        <f t="shared" si="21"/>
        <v>1</v>
      </c>
      <c r="BK137">
        <f t="shared" si="22"/>
        <v>1</v>
      </c>
      <c r="BO137" s="9" t="s">
        <v>363</v>
      </c>
    </row>
    <row r="138" spans="51:67" x14ac:dyDescent="0.25">
      <c r="AY138">
        <f t="shared" si="23"/>
        <v>0</v>
      </c>
      <c r="AZ138" s="106">
        <f t="shared" si="24"/>
        <v>0</v>
      </c>
      <c r="BA138" s="106">
        <f t="shared" si="25"/>
        <v>0</v>
      </c>
      <c r="BB138">
        <f t="shared" si="26"/>
        <v>1</v>
      </c>
      <c r="BC138">
        <f t="shared" si="27"/>
        <v>1</v>
      </c>
      <c r="BG138">
        <f t="shared" si="18"/>
        <v>0</v>
      </c>
      <c r="BH138" s="106">
        <f t="shared" si="19"/>
        <v>0</v>
      </c>
      <c r="BI138">
        <f t="shared" si="20"/>
        <v>0</v>
      </c>
      <c r="BJ138">
        <f t="shared" si="21"/>
        <v>1</v>
      </c>
      <c r="BK138">
        <f t="shared" si="22"/>
        <v>1</v>
      </c>
      <c r="BO138" t="s">
        <v>364</v>
      </c>
    </row>
    <row r="139" spans="51:67" x14ac:dyDescent="0.25">
      <c r="AY139">
        <f t="shared" si="23"/>
        <v>0</v>
      </c>
      <c r="AZ139" s="106">
        <f t="shared" si="24"/>
        <v>0</v>
      </c>
      <c r="BA139" s="106">
        <f t="shared" si="25"/>
        <v>0</v>
      </c>
      <c r="BB139">
        <f t="shared" si="26"/>
        <v>1</v>
      </c>
      <c r="BC139">
        <f t="shared" si="27"/>
        <v>1</v>
      </c>
      <c r="BG139">
        <f t="shared" si="18"/>
        <v>0</v>
      </c>
      <c r="BH139" s="106">
        <f t="shared" si="19"/>
        <v>0</v>
      </c>
      <c r="BI139">
        <f t="shared" si="20"/>
        <v>0</v>
      </c>
      <c r="BJ139">
        <f t="shared" si="21"/>
        <v>1</v>
      </c>
      <c r="BK139">
        <f t="shared" si="22"/>
        <v>1</v>
      </c>
      <c r="BO139" t="s">
        <v>365</v>
      </c>
    </row>
    <row r="140" spans="51:67" x14ac:dyDescent="0.25">
      <c r="AY140">
        <f t="shared" si="23"/>
        <v>0</v>
      </c>
      <c r="AZ140" s="106">
        <f t="shared" si="24"/>
        <v>0</v>
      </c>
      <c r="BA140" s="106">
        <f t="shared" si="25"/>
        <v>0</v>
      </c>
      <c r="BB140">
        <f t="shared" si="26"/>
        <v>1</v>
      </c>
      <c r="BC140">
        <f t="shared" si="27"/>
        <v>1</v>
      </c>
      <c r="BG140">
        <f t="shared" si="18"/>
        <v>0</v>
      </c>
      <c r="BH140" s="106">
        <f t="shared" si="19"/>
        <v>0</v>
      </c>
      <c r="BI140">
        <f t="shared" si="20"/>
        <v>0</v>
      </c>
      <c r="BJ140">
        <f t="shared" si="21"/>
        <v>1</v>
      </c>
      <c r="BK140">
        <f t="shared" si="22"/>
        <v>1</v>
      </c>
    </row>
    <row r="141" spans="51:67" x14ac:dyDescent="0.25">
      <c r="AY141">
        <f t="shared" si="23"/>
        <v>0</v>
      </c>
      <c r="AZ141" s="106">
        <f t="shared" si="24"/>
        <v>0</v>
      </c>
      <c r="BA141" s="106">
        <f t="shared" si="25"/>
        <v>0</v>
      </c>
      <c r="BB141">
        <f t="shared" si="26"/>
        <v>1</v>
      </c>
      <c r="BC141">
        <f t="shared" si="27"/>
        <v>1</v>
      </c>
      <c r="BG141">
        <f t="shared" si="18"/>
        <v>0</v>
      </c>
      <c r="BH141" s="106">
        <f t="shared" si="19"/>
        <v>0</v>
      </c>
      <c r="BI141">
        <f t="shared" si="20"/>
        <v>0</v>
      </c>
      <c r="BJ141">
        <f t="shared" si="21"/>
        <v>1</v>
      </c>
      <c r="BK141">
        <f t="shared" si="22"/>
        <v>1</v>
      </c>
    </row>
    <row r="142" spans="51:67" x14ac:dyDescent="0.25">
      <c r="AY142">
        <f t="shared" si="23"/>
        <v>0</v>
      </c>
      <c r="AZ142" s="106">
        <f t="shared" si="24"/>
        <v>0</v>
      </c>
      <c r="BA142" s="106">
        <f t="shared" si="25"/>
        <v>0</v>
      </c>
      <c r="BB142">
        <f t="shared" si="26"/>
        <v>1</v>
      </c>
      <c r="BC142">
        <f t="shared" si="27"/>
        <v>1</v>
      </c>
      <c r="BG142">
        <f t="shared" si="18"/>
        <v>0</v>
      </c>
      <c r="BH142" s="106">
        <f t="shared" si="19"/>
        <v>0</v>
      </c>
      <c r="BI142">
        <f t="shared" si="20"/>
        <v>0</v>
      </c>
      <c r="BJ142">
        <f t="shared" si="21"/>
        <v>1</v>
      </c>
      <c r="BK142">
        <f t="shared" si="22"/>
        <v>1</v>
      </c>
    </row>
    <row r="143" spans="51:67" x14ac:dyDescent="0.25">
      <c r="AY143">
        <f t="shared" si="23"/>
        <v>0</v>
      </c>
      <c r="AZ143" s="106">
        <f t="shared" si="24"/>
        <v>0</v>
      </c>
      <c r="BA143" s="106">
        <f t="shared" si="25"/>
        <v>0</v>
      </c>
      <c r="BB143">
        <f t="shared" si="26"/>
        <v>1</v>
      </c>
      <c r="BC143">
        <f t="shared" si="27"/>
        <v>1</v>
      </c>
      <c r="BG143">
        <f t="shared" si="18"/>
        <v>0</v>
      </c>
      <c r="BH143" s="106">
        <f t="shared" si="19"/>
        <v>0</v>
      </c>
      <c r="BI143">
        <f t="shared" si="20"/>
        <v>0</v>
      </c>
      <c r="BJ143">
        <f t="shared" si="21"/>
        <v>1</v>
      </c>
      <c r="BK143">
        <f t="shared" si="22"/>
        <v>1</v>
      </c>
    </row>
    <row r="144" spans="51:67" x14ac:dyDescent="0.25">
      <c r="AY144">
        <f t="shared" si="23"/>
        <v>0</v>
      </c>
      <c r="AZ144" s="106">
        <f t="shared" si="24"/>
        <v>0</v>
      </c>
      <c r="BA144" s="106">
        <f t="shared" si="25"/>
        <v>0</v>
      </c>
      <c r="BB144">
        <f t="shared" si="26"/>
        <v>1</v>
      </c>
      <c r="BC144">
        <f t="shared" si="27"/>
        <v>1</v>
      </c>
      <c r="BG144">
        <f t="shared" si="18"/>
        <v>0</v>
      </c>
      <c r="BH144" s="106">
        <f t="shared" si="19"/>
        <v>0</v>
      </c>
      <c r="BI144">
        <f t="shared" si="20"/>
        <v>0</v>
      </c>
      <c r="BJ144">
        <f t="shared" si="21"/>
        <v>1</v>
      </c>
      <c r="BK144">
        <f t="shared" si="22"/>
        <v>1</v>
      </c>
      <c r="BO144" t="s">
        <v>369</v>
      </c>
    </row>
    <row r="145" spans="51:63" x14ac:dyDescent="0.25">
      <c r="AY145">
        <f t="shared" si="23"/>
        <v>0</v>
      </c>
      <c r="AZ145" s="106">
        <f t="shared" si="24"/>
        <v>0</v>
      </c>
      <c r="BA145" s="106">
        <f t="shared" si="25"/>
        <v>0</v>
      </c>
      <c r="BB145">
        <f t="shared" si="26"/>
        <v>1</v>
      </c>
      <c r="BC145">
        <f t="shared" si="27"/>
        <v>1</v>
      </c>
      <c r="BG145">
        <f t="shared" si="18"/>
        <v>0</v>
      </c>
      <c r="BH145" s="106">
        <f t="shared" si="19"/>
        <v>0</v>
      </c>
      <c r="BI145">
        <f t="shared" si="20"/>
        <v>0</v>
      </c>
      <c r="BJ145">
        <f t="shared" si="21"/>
        <v>1</v>
      </c>
      <c r="BK145">
        <f t="shared" si="22"/>
        <v>1</v>
      </c>
    </row>
    <row r="146" spans="51:63" x14ac:dyDescent="0.25">
      <c r="AY146">
        <f t="shared" si="23"/>
        <v>0</v>
      </c>
      <c r="AZ146" s="106">
        <f t="shared" si="24"/>
        <v>0</v>
      </c>
      <c r="BA146" s="106">
        <f t="shared" si="25"/>
        <v>0</v>
      </c>
      <c r="BB146">
        <f t="shared" si="26"/>
        <v>1</v>
      </c>
      <c r="BC146">
        <f t="shared" si="27"/>
        <v>1</v>
      </c>
      <c r="BG146">
        <f t="shared" si="18"/>
        <v>0</v>
      </c>
      <c r="BH146" s="106">
        <f t="shared" si="19"/>
        <v>0</v>
      </c>
      <c r="BI146">
        <f t="shared" si="20"/>
        <v>0</v>
      </c>
      <c r="BJ146">
        <f t="shared" si="21"/>
        <v>1</v>
      </c>
      <c r="BK146">
        <f t="shared" si="22"/>
        <v>1</v>
      </c>
    </row>
    <row r="147" spans="51:63" x14ac:dyDescent="0.25">
      <c r="AY147">
        <f t="shared" si="23"/>
        <v>0</v>
      </c>
      <c r="AZ147" s="106">
        <f t="shared" si="24"/>
        <v>0</v>
      </c>
      <c r="BA147" s="106">
        <f t="shared" si="25"/>
        <v>0</v>
      </c>
      <c r="BB147">
        <f t="shared" si="26"/>
        <v>1</v>
      </c>
      <c r="BC147">
        <f t="shared" si="27"/>
        <v>1</v>
      </c>
      <c r="BG147">
        <f t="shared" si="18"/>
        <v>0</v>
      </c>
      <c r="BH147" s="106">
        <f t="shared" si="19"/>
        <v>0</v>
      </c>
      <c r="BI147">
        <f t="shared" si="20"/>
        <v>0</v>
      </c>
      <c r="BJ147">
        <f t="shared" si="21"/>
        <v>1</v>
      </c>
      <c r="BK147">
        <f t="shared" si="22"/>
        <v>1</v>
      </c>
    </row>
    <row r="148" spans="51:63" x14ac:dyDescent="0.25">
      <c r="AY148">
        <f t="shared" si="23"/>
        <v>0</v>
      </c>
      <c r="AZ148" s="106">
        <f t="shared" si="24"/>
        <v>0</v>
      </c>
      <c r="BA148" s="106">
        <f t="shared" si="25"/>
        <v>0</v>
      </c>
      <c r="BB148">
        <f t="shared" si="26"/>
        <v>1</v>
      </c>
      <c r="BC148">
        <f t="shared" si="27"/>
        <v>1</v>
      </c>
      <c r="BG148">
        <f t="shared" si="18"/>
        <v>0</v>
      </c>
      <c r="BH148" s="106">
        <f t="shared" si="19"/>
        <v>0</v>
      </c>
      <c r="BI148">
        <f t="shared" si="20"/>
        <v>0</v>
      </c>
      <c r="BJ148">
        <f t="shared" si="21"/>
        <v>1</v>
      </c>
      <c r="BK148">
        <f t="shared" si="22"/>
        <v>1</v>
      </c>
    </row>
    <row r="149" spans="51:63" x14ac:dyDescent="0.25">
      <c r="AY149">
        <f t="shared" si="23"/>
        <v>0</v>
      </c>
      <c r="AZ149" s="106">
        <f t="shared" si="24"/>
        <v>0</v>
      </c>
      <c r="BA149" s="106">
        <f t="shared" si="25"/>
        <v>0</v>
      </c>
      <c r="BB149">
        <f t="shared" si="26"/>
        <v>1</v>
      </c>
      <c r="BC149">
        <f t="shared" si="27"/>
        <v>1</v>
      </c>
      <c r="BG149">
        <f t="shared" si="18"/>
        <v>0</v>
      </c>
      <c r="BH149" s="106">
        <f t="shared" si="19"/>
        <v>0</v>
      </c>
      <c r="BI149">
        <f t="shared" si="20"/>
        <v>0</v>
      </c>
      <c r="BJ149">
        <f t="shared" si="21"/>
        <v>1</v>
      </c>
      <c r="BK149">
        <f t="shared" si="22"/>
        <v>1</v>
      </c>
    </row>
    <row r="150" spans="51:63" x14ac:dyDescent="0.25">
      <c r="AY150">
        <f t="shared" si="23"/>
        <v>0</v>
      </c>
      <c r="AZ150" s="106">
        <f t="shared" si="24"/>
        <v>0</v>
      </c>
      <c r="BA150" s="106">
        <f t="shared" si="25"/>
        <v>0</v>
      </c>
      <c r="BB150">
        <f t="shared" si="26"/>
        <v>1</v>
      </c>
      <c r="BC150">
        <f t="shared" si="27"/>
        <v>1</v>
      </c>
      <c r="BG150">
        <f t="shared" si="18"/>
        <v>0</v>
      </c>
      <c r="BH150" s="106">
        <f t="shared" si="19"/>
        <v>0</v>
      </c>
      <c r="BI150">
        <f t="shared" si="20"/>
        <v>0</v>
      </c>
      <c r="BJ150">
        <f t="shared" si="21"/>
        <v>1</v>
      </c>
      <c r="BK150">
        <f t="shared" si="22"/>
        <v>1</v>
      </c>
    </row>
    <row r="151" spans="51:63" x14ac:dyDescent="0.25">
      <c r="AY151">
        <f t="shared" si="23"/>
        <v>0</v>
      </c>
      <c r="AZ151" s="106">
        <f t="shared" si="24"/>
        <v>0</v>
      </c>
      <c r="BA151" s="106">
        <f t="shared" si="25"/>
        <v>0</v>
      </c>
      <c r="BB151">
        <f t="shared" si="26"/>
        <v>1</v>
      </c>
      <c r="BC151">
        <f t="shared" si="27"/>
        <v>1</v>
      </c>
      <c r="BG151">
        <f t="shared" si="18"/>
        <v>0</v>
      </c>
      <c r="BH151" s="106">
        <f t="shared" si="19"/>
        <v>0</v>
      </c>
      <c r="BI151">
        <f t="shared" si="20"/>
        <v>0</v>
      </c>
      <c r="BJ151">
        <f t="shared" si="21"/>
        <v>1</v>
      </c>
      <c r="BK151">
        <f t="shared" si="22"/>
        <v>1</v>
      </c>
    </row>
    <row r="152" spans="51:63" x14ac:dyDescent="0.25">
      <c r="AY152">
        <f t="shared" si="23"/>
        <v>0</v>
      </c>
      <c r="AZ152" s="106">
        <f t="shared" si="24"/>
        <v>0</v>
      </c>
      <c r="BA152" s="106">
        <f t="shared" si="25"/>
        <v>0</v>
      </c>
      <c r="BB152">
        <f t="shared" si="26"/>
        <v>1</v>
      </c>
      <c r="BC152">
        <f t="shared" si="27"/>
        <v>1</v>
      </c>
      <c r="BG152">
        <f t="shared" si="18"/>
        <v>0</v>
      </c>
      <c r="BH152" s="106">
        <f t="shared" si="19"/>
        <v>0</v>
      </c>
      <c r="BI152">
        <f t="shared" si="20"/>
        <v>0</v>
      </c>
      <c r="BJ152">
        <f t="shared" si="21"/>
        <v>1</v>
      </c>
      <c r="BK152">
        <f t="shared" si="22"/>
        <v>1</v>
      </c>
    </row>
    <row r="153" spans="51:63" x14ac:dyDescent="0.25">
      <c r="AY153">
        <f t="shared" si="23"/>
        <v>0</v>
      </c>
      <c r="AZ153" s="106">
        <f t="shared" si="24"/>
        <v>0</v>
      </c>
      <c r="BA153" s="106">
        <f t="shared" si="25"/>
        <v>0</v>
      </c>
      <c r="BB153">
        <f t="shared" si="26"/>
        <v>1</v>
      </c>
      <c r="BC153">
        <f t="shared" si="27"/>
        <v>1</v>
      </c>
      <c r="BG153">
        <f t="shared" si="18"/>
        <v>0</v>
      </c>
      <c r="BH153" s="106">
        <f t="shared" si="19"/>
        <v>0</v>
      </c>
      <c r="BI153">
        <f t="shared" si="20"/>
        <v>0</v>
      </c>
      <c r="BJ153">
        <f t="shared" si="21"/>
        <v>1</v>
      </c>
      <c r="BK153">
        <f t="shared" si="22"/>
        <v>1</v>
      </c>
    </row>
    <row r="154" spans="51:63" x14ac:dyDescent="0.25">
      <c r="AY154">
        <f t="shared" si="23"/>
        <v>0</v>
      </c>
      <c r="AZ154" s="106">
        <f t="shared" si="24"/>
        <v>0</v>
      </c>
      <c r="BA154" s="106">
        <f t="shared" si="25"/>
        <v>0</v>
      </c>
      <c r="BB154">
        <f t="shared" si="26"/>
        <v>1</v>
      </c>
      <c r="BC154">
        <f t="shared" si="27"/>
        <v>1</v>
      </c>
      <c r="BG154">
        <f t="shared" si="18"/>
        <v>0</v>
      </c>
      <c r="BH154" s="106">
        <f t="shared" si="19"/>
        <v>0</v>
      </c>
      <c r="BI154">
        <f t="shared" si="20"/>
        <v>0</v>
      </c>
      <c r="BJ154">
        <f t="shared" si="21"/>
        <v>1</v>
      </c>
      <c r="BK154">
        <f t="shared" si="22"/>
        <v>1</v>
      </c>
    </row>
    <row r="155" spans="51:63" x14ac:dyDescent="0.25">
      <c r="AY155">
        <f t="shared" si="23"/>
        <v>0</v>
      </c>
      <c r="AZ155" s="106">
        <f t="shared" si="24"/>
        <v>0</v>
      </c>
      <c r="BA155" s="106">
        <f t="shared" si="25"/>
        <v>0</v>
      </c>
      <c r="BB155">
        <f t="shared" si="26"/>
        <v>1</v>
      </c>
      <c r="BC155">
        <f t="shared" si="27"/>
        <v>1</v>
      </c>
      <c r="BG155">
        <f t="shared" si="18"/>
        <v>0</v>
      </c>
      <c r="BH155" s="106">
        <f t="shared" si="19"/>
        <v>0</v>
      </c>
      <c r="BI155">
        <f t="shared" si="20"/>
        <v>0</v>
      </c>
      <c r="BJ155">
        <f t="shared" si="21"/>
        <v>1</v>
      </c>
      <c r="BK155">
        <f t="shared" si="22"/>
        <v>1</v>
      </c>
    </row>
    <row r="156" spans="51:63" x14ac:dyDescent="0.25">
      <c r="AY156">
        <f t="shared" si="23"/>
        <v>0</v>
      </c>
      <c r="AZ156" s="106">
        <f t="shared" si="24"/>
        <v>0</v>
      </c>
      <c r="BA156" s="106">
        <f t="shared" si="25"/>
        <v>0</v>
      </c>
      <c r="BB156">
        <f t="shared" si="26"/>
        <v>1</v>
      </c>
      <c r="BC156">
        <f t="shared" si="27"/>
        <v>1</v>
      </c>
      <c r="BG156">
        <f t="shared" si="18"/>
        <v>0</v>
      </c>
      <c r="BH156" s="106">
        <f t="shared" si="19"/>
        <v>0</v>
      </c>
      <c r="BI156">
        <f t="shared" si="20"/>
        <v>0</v>
      </c>
      <c r="BJ156">
        <f t="shared" si="21"/>
        <v>1</v>
      </c>
      <c r="BK156">
        <f t="shared" si="22"/>
        <v>1</v>
      </c>
    </row>
    <row r="157" spans="51:63" x14ac:dyDescent="0.25">
      <c r="AY157">
        <f t="shared" si="23"/>
        <v>0</v>
      </c>
      <c r="AZ157" s="106">
        <f t="shared" si="24"/>
        <v>0</v>
      </c>
      <c r="BA157" s="106">
        <f t="shared" si="25"/>
        <v>0</v>
      </c>
      <c r="BB157">
        <f t="shared" si="26"/>
        <v>1</v>
      </c>
      <c r="BC157">
        <f t="shared" si="27"/>
        <v>1</v>
      </c>
      <c r="BG157">
        <f t="shared" si="18"/>
        <v>0</v>
      </c>
      <c r="BH157" s="106">
        <f t="shared" si="19"/>
        <v>0</v>
      </c>
      <c r="BI157">
        <f t="shared" si="20"/>
        <v>0</v>
      </c>
      <c r="BJ157">
        <f t="shared" si="21"/>
        <v>1</v>
      </c>
      <c r="BK157">
        <f t="shared" si="22"/>
        <v>1</v>
      </c>
    </row>
    <row r="158" spans="51:63" x14ac:dyDescent="0.25">
      <c r="AZ158" s="106"/>
      <c r="BG158">
        <f t="shared" si="18"/>
        <v>0</v>
      </c>
      <c r="BH158" s="106">
        <f t="shared" si="19"/>
        <v>0</v>
      </c>
      <c r="BI158">
        <f t="shared" si="20"/>
        <v>0</v>
      </c>
      <c r="BJ158">
        <f t="shared" si="21"/>
        <v>1</v>
      </c>
      <c r="BK158">
        <f t="shared" si="22"/>
        <v>1</v>
      </c>
    </row>
    <row r="159" spans="51:63" x14ac:dyDescent="0.25">
      <c r="AZ159" s="106"/>
      <c r="BG159">
        <f t="shared" si="18"/>
        <v>0</v>
      </c>
      <c r="BH159" s="106">
        <f t="shared" si="19"/>
        <v>0</v>
      </c>
      <c r="BI159">
        <f t="shared" si="20"/>
        <v>0</v>
      </c>
      <c r="BJ159">
        <f t="shared" si="21"/>
        <v>1</v>
      </c>
      <c r="BK159">
        <f t="shared" si="22"/>
        <v>1</v>
      </c>
    </row>
    <row r="160" spans="51:63" x14ac:dyDescent="0.25">
      <c r="AZ160" s="106"/>
      <c r="BG160">
        <f t="shared" si="18"/>
        <v>0</v>
      </c>
      <c r="BH160" s="106">
        <f t="shared" si="19"/>
        <v>0</v>
      </c>
      <c r="BI160">
        <f t="shared" si="20"/>
        <v>0</v>
      </c>
      <c r="BJ160">
        <f t="shared" si="21"/>
        <v>1</v>
      </c>
      <c r="BK160">
        <f t="shared" si="22"/>
        <v>1</v>
      </c>
    </row>
    <row r="161" spans="52:63" x14ac:dyDescent="0.25">
      <c r="AZ161" s="106"/>
      <c r="BG161">
        <f t="shared" si="18"/>
        <v>0</v>
      </c>
      <c r="BH161" s="106">
        <f t="shared" si="19"/>
        <v>0</v>
      </c>
      <c r="BI161">
        <f t="shared" si="20"/>
        <v>0</v>
      </c>
      <c r="BJ161">
        <f t="shared" si="21"/>
        <v>1</v>
      </c>
      <c r="BK161">
        <f t="shared" si="22"/>
        <v>1</v>
      </c>
    </row>
    <row r="162" spans="52:63" x14ac:dyDescent="0.25">
      <c r="AZ162" s="106"/>
      <c r="BG162">
        <f t="shared" si="18"/>
        <v>0</v>
      </c>
      <c r="BH162" s="106">
        <f t="shared" si="19"/>
        <v>0</v>
      </c>
      <c r="BI162">
        <f t="shared" si="20"/>
        <v>0</v>
      </c>
      <c r="BJ162">
        <f t="shared" si="21"/>
        <v>1</v>
      </c>
      <c r="BK162">
        <f t="shared" si="22"/>
        <v>1</v>
      </c>
    </row>
    <row r="163" spans="52:63" x14ac:dyDescent="0.25">
      <c r="AZ163" s="106"/>
      <c r="BG163">
        <f t="shared" si="18"/>
        <v>0</v>
      </c>
      <c r="BH163" s="106">
        <f t="shared" si="19"/>
        <v>0</v>
      </c>
      <c r="BI163">
        <f t="shared" si="20"/>
        <v>0</v>
      </c>
      <c r="BJ163">
        <f t="shared" si="21"/>
        <v>1</v>
      </c>
      <c r="BK163">
        <f t="shared" si="22"/>
        <v>1</v>
      </c>
    </row>
    <row r="164" spans="52:63" x14ac:dyDescent="0.25">
      <c r="AZ164" s="106"/>
      <c r="BG164">
        <f t="shared" si="18"/>
        <v>0</v>
      </c>
      <c r="BH164" s="106">
        <f t="shared" si="19"/>
        <v>0</v>
      </c>
      <c r="BI164">
        <f t="shared" si="20"/>
        <v>0</v>
      </c>
      <c r="BJ164">
        <f t="shared" si="21"/>
        <v>1</v>
      </c>
      <c r="BK164">
        <f t="shared" si="22"/>
        <v>1</v>
      </c>
    </row>
    <row r="165" spans="52:63" x14ac:dyDescent="0.25">
      <c r="AZ165" s="106"/>
      <c r="BG165">
        <f t="shared" si="18"/>
        <v>0</v>
      </c>
      <c r="BH165" s="106">
        <f t="shared" si="19"/>
        <v>0</v>
      </c>
      <c r="BI165">
        <f t="shared" si="20"/>
        <v>0</v>
      </c>
      <c r="BJ165">
        <f t="shared" si="21"/>
        <v>1</v>
      </c>
      <c r="BK165">
        <f t="shared" si="22"/>
        <v>1</v>
      </c>
    </row>
    <row r="166" spans="52:63" x14ac:dyDescent="0.25">
      <c r="AZ166" s="106"/>
      <c r="BG166">
        <f t="shared" si="18"/>
        <v>0</v>
      </c>
      <c r="BH166" s="106">
        <f t="shared" si="19"/>
        <v>0</v>
      </c>
      <c r="BI166">
        <f t="shared" si="20"/>
        <v>0</v>
      </c>
      <c r="BJ166">
        <f t="shared" si="21"/>
        <v>1</v>
      </c>
      <c r="BK166">
        <f t="shared" si="22"/>
        <v>1</v>
      </c>
    </row>
  </sheetData>
  <mergeCells count="8">
    <mergeCell ref="DY122:DZ122"/>
    <mergeCell ref="EA122:EB122"/>
    <mergeCell ref="DB122:DC122"/>
    <mergeCell ref="DU122:DV122"/>
    <mergeCell ref="DD122:DE122"/>
    <mergeCell ref="DF122:DG122"/>
    <mergeCell ref="DH122:DI122"/>
    <mergeCell ref="DW122:DX122"/>
  </mergeCells>
  <phoneticPr fontId="21" type="noConversion"/>
  <conditionalFormatting sqref="AV56:AV94">
    <cfRule type="cellIs" dxfId="32" priority="4" operator="greaterThan">
      <formula>$AV$109</formula>
    </cfRule>
  </conditionalFormatting>
  <conditionalFormatting sqref="BK56:BK94">
    <cfRule type="cellIs" dxfId="31" priority="3" operator="greaterThan">
      <formula>$BK$109</formula>
    </cfRule>
  </conditionalFormatting>
  <conditionalFormatting sqref="AZ125:AZ157">
    <cfRule type="cellIs" dxfId="30" priority="2" operator="greaterThan">
      <formula>$AV$109</formula>
    </cfRule>
  </conditionalFormatting>
  <conditionalFormatting sqref="BA125:BA157">
    <cfRule type="cellIs" dxfId="29" priority="1" operator="greaterThan">
      <formula>$BK$109</formula>
    </cfRule>
  </conditionalFormatting>
  <pageMargins left="0.7" right="0.7" top="0.75" bottom="0.75" header="0.3" footer="0.3"/>
  <pageSetup orientation="portrait" r:id="rId5"/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0551B-FB33-44D7-856D-8BC2B7351A2B}">
  <dimension ref="A1:G16"/>
  <sheetViews>
    <sheetView tabSelected="1" workbookViewId="0">
      <selection activeCell="D27" sqref="D27"/>
    </sheetView>
  </sheetViews>
  <sheetFormatPr defaultRowHeight="15" x14ac:dyDescent="0.25"/>
  <cols>
    <col min="1" max="1" width="13.140625" bestFit="1" customWidth="1"/>
    <col min="2" max="2" width="17.85546875" bestFit="1" customWidth="1"/>
    <col min="3" max="3" width="9.28515625" bestFit="1" customWidth="1"/>
    <col min="4" max="4" width="11.140625" bestFit="1" customWidth="1"/>
    <col min="5" max="5" width="19.42578125" bestFit="1" customWidth="1"/>
    <col min="6" max="6" width="12" bestFit="1" customWidth="1"/>
    <col min="7" max="7" width="12.28515625" bestFit="1" customWidth="1"/>
  </cols>
  <sheetData>
    <row r="1" spans="1:7" x14ac:dyDescent="0.25">
      <c r="A1" s="891" t="s">
        <v>772</v>
      </c>
      <c r="B1" s="891"/>
      <c r="C1" s="891"/>
      <c r="D1" s="891"/>
      <c r="E1" s="891"/>
      <c r="F1" s="891"/>
      <c r="G1" s="891"/>
    </row>
    <row r="4" spans="1:7" x14ac:dyDescent="0.25">
      <c r="A4" s="94" t="s">
        <v>80</v>
      </c>
      <c r="B4" t="s">
        <v>118</v>
      </c>
    </row>
    <row r="5" spans="1:7" x14ac:dyDescent="0.25">
      <c r="A5" s="94" t="s">
        <v>67</v>
      </c>
      <c r="B5" t="s">
        <v>114</v>
      </c>
    </row>
    <row r="6" spans="1:7" x14ac:dyDescent="0.25">
      <c r="A6" s="94" t="s">
        <v>239</v>
      </c>
      <c r="B6" t="s">
        <v>114</v>
      </c>
    </row>
    <row r="7" spans="1:7" x14ac:dyDescent="0.25">
      <c r="A7" s="94" t="s">
        <v>13</v>
      </c>
      <c r="B7" t="s">
        <v>114</v>
      </c>
    </row>
    <row r="9" spans="1:7" x14ac:dyDescent="0.25">
      <c r="A9" s="94" t="s">
        <v>115</v>
      </c>
      <c r="B9" t="s">
        <v>117</v>
      </c>
      <c r="C9" t="s">
        <v>1</v>
      </c>
      <c r="D9" t="s">
        <v>2</v>
      </c>
      <c r="E9" t="s">
        <v>773</v>
      </c>
      <c r="F9" t="s">
        <v>3</v>
      </c>
      <c r="G9" t="s">
        <v>4</v>
      </c>
    </row>
    <row r="10" spans="1:7" x14ac:dyDescent="0.25">
      <c r="A10" s="95" t="s">
        <v>14</v>
      </c>
      <c r="B10" s="105">
        <v>12</v>
      </c>
      <c r="C10" s="105">
        <v>209</v>
      </c>
      <c r="D10" s="105">
        <v>25206</v>
      </c>
      <c r="E10" s="827">
        <v>48925</v>
      </c>
      <c r="F10" s="616">
        <v>4.2718446601941748E-3</v>
      </c>
      <c r="G10" s="177">
        <v>0.51519672968829844</v>
      </c>
    </row>
    <row r="11" spans="1:7" x14ac:dyDescent="0.25">
      <c r="A11" s="95" t="s">
        <v>15</v>
      </c>
      <c r="B11" s="105">
        <v>50</v>
      </c>
      <c r="C11" s="105">
        <v>12580</v>
      </c>
      <c r="D11" s="105">
        <v>1677480.5999999985</v>
      </c>
      <c r="E11" s="827">
        <v>49165</v>
      </c>
      <c r="F11" s="616">
        <v>0.25587308044340479</v>
      </c>
      <c r="G11" s="177">
        <v>34.119406081562055</v>
      </c>
    </row>
    <row r="12" spans="1:7" x14ac:dyDescent="0.25">
      <c r="A12" s="95" t="s">
        <v>16</v>
      </c>
      <c r="B12" s="105">
        <v>19</v>
      </c>
      <c r="C12" s="105">
        <v>1802</v>
      </c>
      <c r="D12" s="105">
        <v>155072.4</v>
      </c>
      <c r="E12" s="827">
        <v>49165</v>
      </c>
      <c r="F12" s="616">
        <v>3.6652089901352582E-2</v>
      </c>
      <c r="G12" s="177">
        <v>3.1541218346384623</v>
      </c>
    </row>
    <row r="13" spans="1:7" x14ac:dyDescent="0.25">
      <c r="A13" s="95" t="s">
        <v>17</v>
      </c>
      <c r="B13" s="105">
        <v>8</v>
      </c>
      <c r="C13" s="105">
        <v>3773</v>
      </c>
      <c r="D13" s="105">
        <v>398470.2</v>
      </c>
      <c r="E13" s="827">
        <v>49165</v>
      </c>
      <c r="F13" s="616">
        <v>7.6741584460490189E-2</v>
      </c>
      <c r="G13" s="177">
        <v>8.1047533814705588</v>
      </c>
    </row>
    <row r="14" spans="1:7" x14ac:dyDescent="0.25">
      <c r="A14" s="95" t="s">
        <v>18</v>
      </c>
      <c r="B14" s="105">
        <v>28</v>
      </c>
      <c r="C14" s="105">
        <v>3490</v>
      </c>
      <c r="D14" s="105">
        <v>745242.59999999905</v>
      </c>
      <c r="E14" s="827">
        <v>49165</v>
      </c>
      <c r="F14" s="616">
        <v>7.0985457134140145E-2</v>
      </c>
      <c r="G14" s="177">
        <v>15.157990440353892</v>
      </c>
    </row>
    <row r="15" spans="1:7" x14ac:dyDescent="0.25">
      <c r="A15" s="95" t="s">
        <v>19</v>
      </c>
      <c r="B15" s="105">
        <v>39</v>
      </c>
      <c r="C15" s="105">
        <v>27355</v>
      </c>
      <c r="D15" s="105">
        <v>3756968.4000000004</v>
      </c>
      <c r="E15" s="827">
        <v>49165</v>
      </c>
      <c r="F15" s="616">
        <v>0.55639174209295228</v>
      </c>
      <c r="G15" s="177">
        <v>76.415506966337816</v>
      </c>
    </row>
    <row r="16" spans="1:7" x14ac:dyDescent="0.25">
      <c r="A16" s="95" t="s">
        <v>116</v>
      </c>
      <c r="B16" s="105">
        <v>156</v>
      </c>
      <c r="C16" s="105">
        <v>49209</v>
      </c>
      <c r="D16" s="105">
        <v>6758440.1999999974</v>
      </c>
      <c r="E16" s="827">
        <v>49146.538461538461</v>
      </c>
      <c r="F16" s="616">
        <v>1.0009157986925341</v>
      </c>
      <c r="G16" s="177">
        <v>137.46697543405108</v>
      </c>
    </row>
  </sheetData>
  <mergeCells count="1">
    <mergeCell ref="A1:G1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O250"/>
  <sheetViews>
    <sheetView zoomScale="60" zoomScaleNormal="60" workbookViewId="0">
      <pane ySplit="1" topLeftCell="A2" activePane="bottomLeft" state="frozen"/>
      <selection pane="bottomLeft" activeCell="AE36" sqref="AE36"/>
    </sheetView>
  </sheetViews>
  <sheetFormatPr defaultRowHeight="15" x14ac:dyDescent="0.25"/>
  <cols>
    <col min="1" max="1" width="12.42578125" style="95" bestFit="1" customWidth="1"/>
    <col min="2" max="2" width="12.85546875" style="140" customWidth="1"/>
    <col min="3" max="3" width="12.5703125" style="170" customWidth="1"/>
    <col min="4" max="4" width="13.5703125" customWidth="1"/>
    <col min="5" max="5" width="21" customWidth="1"/>
    <col min="6" max="6" width="18.85546875" customWidth="1"/>
    <col min="7" max="7" width="14" customWidth="1"/>
    <col min="8" max="9" width="9.5703125" customWidth="1"/>
    <col min="10" max="10" width="14.5703125" customWidth="1"/>
    <col min="11" max="11" width="9.5703125" customWidth="1"/>
    <col min="12" max="12" width="10.85546875" bestFit="1" customWidth="1"/>
    <col min="13" max="13" width="12.42578125" style="104" customWidth="1"/>
    <col min="14" max="14" width="65.5703125" style="181" customWidth="1"/>
    <col min="15" max="16" width="15.42578125" style="104" customWidth="1"/>
    <col min="17" max="17" width="30.42578125" customWidth="1"/>
    <col min="18" max="18" width="21.140625" style="104" customWidth="1"/>
    <col min="19" max="19" width="25.5703125" bestFit="1" customWidth="1"/>
    <col min="20" max="20" width="41.42578125" bestFit="1" customWidth="1"/>
    <col min="21" max="21" width="9.140625" customWidth="1"/>
    <col min="23" max="23" width="16.28515625" bestFit="1" customWidth="1"/>
    <col min="24" max="24" width="14" bestFit="1" customWidth="1"/>
    <col min="25" max="25" width="16.5703125" bestFit="1" customWidth="1"/>
    <col min="26" max="26" width="8.140625" bestFit="1" customWidth="1"/>
    <col min="27" max="27" width="7.85546875" bestFit="1" customWidth="1"/>
    <col min="28" max="28" width="7.5703125" bestFit="1" customWidth="1"/>
    <col min="29" max="30" width="8.42578125" bestFit="1" customWidth="1"/>
    <col min="31" max="31" width="85.85546875" bestFit="1" customWidth="1"/>
    <col min="32" max="32" width="14.85546875" bestFit="1" customWidth="1"/>
    <col min="33" max="33" width="7.42578125" bestFit="1" customWidth="1"/>
    <col min="34" max="34" width="11" customWidth="1"/>
    <col min="35" max="35" width="14.85546875" bestFit="1" customWidth="1"/>
    <col min="36" max="36" width="15.42578125" bestFit="1" customWidth="1"/>
    <col min="37" max="37" width="14.85546875" bestFit="1" customWidth="1"/>
    <col min="38" max="38" width="13" bestFit="1" customWidth="1"/>
    <col min="39" max="39" width="14" bestFit="1" customWidth="1"/>
    <col min="40" max="41" width="11.5703125" bestFit="1" customWidth="1"/>
    <col min="42" max="42" width="14.85546875" bestFit="1" customWidth="1"/>
    <col min="43" max="43" width="14.140625" bestFit="1" customWidth="1"/>
    <col min="44" max="44" width="5.5703125" bestFit="1" customWidth="1"/>
    <col min="45" max="45" width="8.42578125" bestFit="1" customWidth="1"/>
    <col min="46" max="46" width="10.42578125" bestFit="1" customWidth="1"/>
    <col min="47" max="47" width="9.42578125" bestFit="1" customWidth="1"/>
    <col min="48" max="48" width="12.140625" bestFit="1" customWidth="1"/>
    <col min="49" max="49" width="7" bestFit="1" customWidth="1"/>
    <col min="50" max="50" width="5.5703125" bestFit="1" customWidth="1"/>
    <col min="51" max="51" width="8.140625" bestFit="1" customWidth="1"/>
    <col min="52" max="52" width="8.42578125" bestFit="1" customWidth="1"/>
    <col min="53" max="53" width="13" bestFit="1" customWidth="1"/>
    <col min="55" max="55" width="11.42578125" bestFit="1" customWidth="1"/>
    <col min="56" max="56" width="10.5703125" bestFit="1" customWidth="1"/>
    <col min="58" max="58" width="13.42578125" bestFit="1" customWidth="1"/>
    <col min="59" max="60" width="10.42578125" bestFit="1" customWidth="1"/>
    <col min="61" max="61" width="9.5703125" bestFit="1" customWidth="1"/>
    <col min="65" max="65" width="10.5703125" bestFit="1" customWidth="1"/>
    <col min="67" max="67" width="14.85546875" bestFit="1" customWidth="1"/>
  </cols>
  <sheetData>
    <row r="1" spans="1:61" ht="15.75" x14ac:dyDescent="0.25">
      <c r="A1" s="349" t="s">
        <v>75</v>
      </c>
      <c r="B1" s="350" t="s">
        <v>78</v>
      </c>
      <c r="C1" s="351" t="s">
        <v>69</v>
      </c>
      <c r="D1" s="350" t="s">
        <v>82</v>
      </c>
      <c r="E1" s="350" t="s">
        <v>70</v>
      </c>
      <c r="F1" s="350" t="s">
        <v>71</v>
      </c>
      <c r="G1" s="350" t="s">
        <v>72</v>
      </c>
      <c r="H1" s="352" t="s">
        <v>73</v>
      </c>
      <c r="I1" s="352" t="s">
        <v>74</v>
      </c>
      <c r="J1" s="352" t="s">
        <v>85</v>
      </c>
      <c r="K1" s="353" t="s">
        <v>8</v>
      </c>
      <c r="L1" s="353" t="s">
        <v>9</v>
      </c>
      <c r="M1" s="353" t="s">
        <v>7</v>
      </c>
      <c r="N1" s="354" t="s">
        <v>68</v>
      </c>
      <c r="O1" s="353" t="s">
        <v>67</v>
      </c>
      <c r="P1" s="745" t="s">
        <v>313</v>
      </c>
      <c r="Q1" s="353" t="s">
        <v>312</v>
      </c>
      <c r="R1" s="353" t="s">
        <v>80</v>
      </c>
      <c r="S1" s="353" t="s">
        <v>100</v>
      </c>
      <c r="T1" s="87"/>
      <c r="W1" s="94" t="s">
        <v>80</v>
      </c>
      <c r="X1" t="s">
        <v>114</v>
      </c>
    </row>
    <row r="2" spans="1:61" ht="15.6" customHeight="1" x14ac:dyDescent="0.25">
      <c r="A2" s="783">
        <v>120036038</v>
      </c>
      <c r="B2" s="783" t="s">
        <v>384</v>
      </c>
      <c r="C2" s="784">
        <v>45658</v>
      </c>
      <c r="D2" s="785" t="s">
        <v>94</v>
      </c>
      <c r="E2" s="786">
        <v>0.75790509259259264</v>
      </c>
      <c r="F2" s="786">
        <v>0.86940972222222224</v>
      </c>
      <c r="G2" s="787">
        <f>F2-E2</f>
        <v>0.11150462962962959</v>
      </c>
      <c r="H2" s="783"/>
      <c r="I2" s="783"/>
      <c r="J2" s="783">
        <v>160.57</v>
      </c>
      <c r="K2" s="783">
        <v>1</v>
      </c>
      <c r="L2" s="783">
        <v>155.39999999999998</v>
      </c>
      <c r="M2" s="783"/>
      <c r="N2" s="783" t="s">
        <v>446</v>
      </c>
      <c r="O2" s="783" t="s">
        <v>237</v>
      </c>
      <c r="P2" s="783" t="s">
        <v>222</v>
      </c>
      <c r="Q2" s="788" t="s">
        <v>449</v>
      </c>
      <c r="R2" s="789" t="s">
        <v>226</v>
      </c>
      <c r="S2" s="788" t="str">
        <f>VLOOKUP(B2,Table1[],21,FALSE)</f>
        <v>NORTH LAKE TAHOE</v>
      </c>
      <c r="T2" s="93"/>
      <c r="U2" s="93"/>
      <c r="V2" s="93"/>
      <c r="BI2" s="138"/>
    </row>
    <row r="3" spans="1:61" ht="15.6" customHeight="1" x14ac:dyDescent="0.25">
      <c r="A3" s="783">
        <v>120036127</v>
      </c>
      <c r="B3" s="783" t="s">
        <v>405</v>
      </c>
      <c r="C3" s="784">
        <v>45659</v>
      </c>
      <c r="D3" s="785" t="s">
        <v>94</v>
      </c>
      <c r="E3" s="786">
        <v>0.93674768518518514</v>
      </c>
      <c r="F3" s="786">
        <v>2.0833333333333332E-2</v>
      </c>
      <c r="G3" s="787">
        <v>8.4722222222222213E-2</v>
      </c>
      <c r="H3" s="783"/>
      <c r="I3" s="783"/>
      <c r="J3" s="783">
        <v>121.1</v>
      </c>
      <c r="K3" s="783">
        <v>8</v>
      </c>
      <c r="L3" s="783">
        <v>968.40000000000009</v>
      </c>
      <c r="M3" s="783"/>
      <c r="N3" s="783" t="s">
        <v>444</v>
      </c>
      <c r="O3" s="783" t="s">
        <v>225</v>
      </c>
      <c r="P3" s="783" t="s">
        <v>224</v>
      </c>
      <c r="Q3" s="788" t="s">
        <v>449</v>
      </c>
      <c r="R3" s="789" t="s">
        <v>226</v>
      </c>
      <c r="S3" s="788" t="str">
        <f>VLOOKUP(B3,Table1[],21,FALSE)</f>
        <v>SOUTH LAKE TAHOE</v>
      </c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6" customHeight="1" x14ac:dyDescent="0.25">
      <c r="A4" s="783">
        <v>120036063</v>
      </c>
      <c r="B4" s="783" t="s">
        <v>407</v>
      </c>
      <c r="C4" s="784">
        <v>45659</v>
      </c>
      <c r="D4" s="785" t="s">
        <v>94</v>
      </c>
      <c r="E4" s="786">
        <v>0.48974537037037041</v>
      </c>
      <c r="F4" s="786">
        <v>0.76736111111111116</v>
      </c>
      <c r="G4" s="787">
        <f t="shared" ref="G4:G22" si="0">F4-E4</f>
        <v>0.27761574074074075</v>
      </c>
      <c r="H4" s="783"/>
      <c r="I4" s="783"/>
      <c r="J4" s="783">
        <v>399.78</v>
      </c>
      <c r="K4" s="783">
        <v>47</v>
      </c>
      <c r="L4" s="783">
        <v>18789</v>
      </c>
      <c r="M4" s="783"/>
      <c r="N4" s="783" t="s">
        <v>445</v>
      </c>
      <c r="O4" s="783" t="s">
        <v>238</v>
      </c>
      <c r="P4" s="783" t="s">
        <v>228</v>
      </c>
      <c r="Q4" s="788" t="s">
        <v>449</v>
      </c>
      <c r="R4" s="789" t="s">
        <v>136</v>
      </c>
      <c r="S4" s="788" t="str">
        <f>VLOOKUP(B4,Table1[],21,FALSE)</f>
        <v>SOUTH LAKE TAHOE</v>
      </c>
      <c r="T4" s="93"/>
      <c r="U4" s="93"/>
      <c r="V4" s="93"/>
      <c r="W4" s="105">
        <v>32</v>
      </c>
      <c r="X4" s="445">
        <v>1219</v>
      </c>
      <c r="Y4" s="445">
        <v>265479</v>
      </c>
      <c r="Z4" s="112">
        <v>48925</v>
      </c>
      <c r="AA4" s="106">
        <f>Y4/Z4</f>
        <v>5.4262442514052118</v>
      </c>
      <c r="AB4" s="106">
        <f>X4/Z4</f>
        <v>2.4915687276443537E-2</v>
      </c>
      <c r="AC4" s="106">
        <f>Y4/X4</f>
        <v>217.7842493847416</v>
      </c>
      <c r="AD4" s="106">
        <f>X4/W4</f>
        <v>38.09375</v>
      </c>
      <c r="AL4" s="89"/>
      <c r="AM4" s="88"/>
      <c r="AN4" s="88"/>
      <c r="AQ4" s="89"/>
      <c r="AR4" s="88"/>
      <c r="AS4" s="88"/>
      <c r="AV4" s="89"/>
      <c r="AW4" s="88"/>
      <c r="AX4" s="88"/>
    </row>
    <row r="5" spans="1:61" ht="15.6" customHeight="1" x14ac:dyDescent="0.25">
      <c r="A5" s="783">
        <v>120036148</v>
      </c>
      <c r="B5" s="783" t="s">
        <v>394</v>
      </c>
      <c r="C5" s="784">
        <v>45660</v>
      </c>
      <c r="D5" s="785" t="s">
        <v>94</v>
      </c>
      <c r="E5" s="786">
        <v>0.4770833333333333</v>
      </c>
      <c r="F5" s="786">
        <v>0.56693287037037032</v>
      </c>
      <c r="G5" s="787">
        <f t="shared" si="0"/>
        <v>8.9849537037037019E-2</v>
      </c>
      <c r="H5" s="783"/>
      <c r="I5" s="783"/>
      <c r="J5" s="783">
        <v>129.37</v>
      </c>
      <c r="K5" s="783">
        <v>34</v>
      </c>
      <c r="L5" s="783">
        <v>4398.6000000000004</v>
      </c>
      <c r="M5" s="783"/>
      <c r="N5" s="783" t="s">
        <v>443</v>
      </c>
      <c r="O5" s="783" t="s">
        <v>236</v>
      </c>
      <c r="P5" s="783" t="s">
        <v>221</v>
      </c>
      <c r="Q5" s="788" t="s">
        <v>449</v>
      </c>
      <c r="R5" s="789" t="s">
        <v>226</v>
      </c>
      <c r="S5" s="788" t="str">
        <f>VLOOKUP(B5,Table1[],21,FALSE)</f>
        <v>NORTH LAKE TAHOE</v>
      </c>
      <c r="T5" s="93"/>
      <c r="U5" s="93"/>
      <c r="V5" s="93"/>
      <c r="AG5" s="92"/>
      <c r="AJ5" s="92"/>
      <c r="AL5" s="179"/>
      <c r="AM5" s="179"/>
      <c r="AN5" s="179"/>
      <c r="AO5" s="180"/>
      <c r="AQ5" s="179"/>
      <c r="AR5" s="179"/>
      <c r="AS5" s="179"/>
      <c r="AT5" s="180"/>
      <c r="AV5" s="179"/>
      <c r="AW5" s="179"/>
      <c r="AX5" s="179"/>
      <c r="AY5" s="180"/>
    </row>
    <row r="6" spans="1:61" ht="15.6" customHeight="1" x14ac:dyDescent="0.25">
      <c r="A6" s="783">
        <v>231058561</v>
      </c>
      <c r="B6" s="783" t="s">
        <v>412</v>
      </c>
      <c r="C6" s="784">
        <v>45663</v>
      </c>
      <c r="D6" s="785" t="s">
        <v>94</v>
      </c>
      <c r="E6" s="786">
        <v>0.53819444444444442</v>
      </c>
      <c r="F6" s="786">
        <v>0.6875</v>
      </c>
      <c r="G6" s="787">
        <f t="shared" si="0"/>
        <v>0.14930555555555558</v>
      </c>
      <c r="H6" s="783"/>
      <c r="I6" s="783"/>
      <c r="J6" s="783">
        <v>215</v>
      </c>
      <c r="K6" s="783">
        <v>40</v>
      </c>
      <c r="L6" s="783">
        <v>8599.8000000000011</v>
      </c>
      <c r="M6" s="783"/>
      <c r="N6" s="783" t="s">
        <v>442</v>
      </c>
      <c r="O6" s="783" t="s">
        <v>238</v>
      </c>
      <c r="P6" s="783" t="s">
        <v>228</v>
      </c>
      <c r="Q6" s="788" t="s">
        <v>449</v>
      </c>
      <c r="R6" s="789" t="s">
        <v>136</v>
      </c>
      <c r="S6" s="788" t="str">
        <f>VLOOKUP(B6,Table1[],21,FALSE)</f>
        <v>SOUTH LAKE TAHOE</v>
      </c>
      <c r="T6" s="93"/>
      <c r="U6" s="93"/>
      <c r="V6" s="93"/>
      <c r="W6" s="94" t="s">
        <v>80</v>
      </c>
      <c r="X6" t="s">
        <v>136</v>
      </c>
    </row>
    <row r="7" spans="1:61" ht="15.6" customHeight="1" x14ac:dyDescent="0.25">
      <c r="A7" s="783">
        <v>120036438</v>
      </c>
      <c r="B7" s="783" t="s">
        <v>412</v>
      </c>
      <c r="C7" s="784">
        <v>45664</v>
      </c>
      <c r="D7" s="785" t="s">
        <v>94</v>
      </c>
      <c r="E7" s="786">
        <v>0.86458333333333337</v>
      </c>
      <c r="F7" s="786">
        <v>0.99305555555555547</v>
      </c>
      <c r="G7" s="787">
        <f t="shared" si="0"/>
        <v>0.1284722222222221</v>
      </c>
      <c r="H7" s="783"/>
      <c r="I7" s="783"/>
      <c r="J7" s="783">
        <v>185</v>
      </c>
      <c r="K7" s="783">
        <v>3</v>
      </c>
      <c r="L7" s="783">
        <v>555</v>
      </c>
      <c r="M7" s="783"/>
      <c r="N7" s="783" t="s">
        <v>438</v>
      </c>
      <c r="O7" s="783" t="s">
        <v>237</v>
      </c>
      <c r="P7" s="783" t="s">
        <v>233</v>
      </c>
      <c r="Q7" s="788" t="s">
        <v>449</v>
      </c>
      <c r="R7" s="789" t="s">
        <v>226</v>
      </c>
      <c r="S7" s="788" t="str">
        <f>VLOOKUP(B7,Table1[],21,FALSE)</f>
        <v>SOUTH LAKE TAHOE</v>
      </c>
      <c r="T7" s="93"/>
      <c r="U7" s="93"/>
      <c r="V7" s="93"/>
    </row>
    <row r="8" spans="1:61" ht="15.6" customHeight="1" x14ac:dyDescent="0.25">
      <c r="A8" s="783">
        <v>231058702</v>
      </c>
      <c r="B8" s="783" t="s">
        <v>381</v>
      </c>
      <c r="C8" s="784">
        <v>45664</v>
      </c>
      <c r="D8" s="785" t="s">
        <v>94</v>
      </c>
      <c r="E8" s="786">
        <v>0.66666666666666663</v>
      </c>
      <c r="F8" s="786">
        <v>0.74652777777777779</v>
      </c>
      <c r="G8" s="787">
        <f t="shared" si="0"/>
        <v>7.986111111111116E-2</v>
      </c>
      <c r="H8" s="783"/>
      <c r="I8" s="783"/>
      <c r="J8" s="783">
        <v>115</v>
      </c>
      <c r="K8" s="783">
        <v>357</v>
      </c>
      <c r="L8" s="783">
        <v>41055</v>
      </c>
      <c r="M8" s="783"/>
      <c r="N8" s="783" t="s">
        <v>439</v>
      </c>
      <c r="O8" s="783" t="s">
        <v>238</v>
      </c>
      <c r="P8" s="783" t="s">
        <v>228</v>
      </c>
      <c r="Q8" s="788" t="s">
        <v>449</v>
      </c>
      <c r="R8" s="789" t="s">
        <v>136</v>
      </c>
      <c r="S8" s="788" t="str">
        <f>VLOOKUP(B8,Table1[],21,FALSE)</f>
        <v>NORTH LAKE TAHOE</v>
      </c>
      <c r="T8" s="180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L8" s="157"/>
      <c r="AM8" s="157"/>
      <c r="AN8" s="156"/>
    </row>
    <row r="9" spans="1:61" ht="15.6" customHeight="1" x14ac:dyDescent="0.25">
      <c r="A9" s="809">
        <v>231058647</v>
      </c>
      <c r="B9" s="809" t="s">
        <v>406</v>
      </c>
      <c r="C9" s="810">
        <v>45664</v>
      </c>
      <c r="D9" s="811" t="s">
        <v>94</v>
      </c>
      <c r="E9" s="812">
        <v>0.5</v>
      </c>
      <c r="F9" s="812">
        <v>0.64583333333333337</v>
      </c>
      <c r="G9" s="787">
        <f t="shared" si="0"/>
        <v>0.14583333333333337</v>
      </c>
      <c r="H9" s="809"/>
      <c r="I9" s="809"/>
      <c r="J9" s="809">
        <v>210</v>
      </c>
      <c r="K9" s="809">
        <v>3</v>
      </c>
      <c r="L9" s="809">
        <v>630</v>
      </c>
      <c r="M9" s="809"/>
      <c r="N9" s="809" t="s">
        <v>440</v>
      </c>
      <c r="O9" s="809" t="s">
        <v>238</v>
      </c>
      <c r="P9" s="809" t="s">
        <v>228</v>
      </c>
      <c r="Q9" s="813" t="s">
        <v>449</v>
      </c>
      <c r="R9" s="814" t="s">
        <v>136</v>
      </c>
      <c r="S9" s="813" t="str">
        <f>VLOOKUP(B9,Table1[],21,FALSE)</f>
        <v>SOUTH LAKE TAHOE</v>
      </c>
      <c r="T9" s="93"/>
      <c r="U9" s="93"/>
      <c r="V9" s="93"/>
      <c r="W9" s="105">
        <v>20</v>
      </c>
      <c r="X9" s="105">
        <v>1010</v>
      </c>
      <c r="Y9" s="105">
        <v>240273</v>
      </c>
      <c r="Z9" s="105">
        <f>$Z$4</f>
        <v>48925</v>
      </c>
      <c r="AA9" s="106">
        <f>Y9/Z9</f>
        <v>4.9110475217169141</v>
      </c>
      <c r="AB9" s="106">
        <f>X9/Z9</f>
        <v>2.064384261624936E-2</v>
      </c>
      <c r="AC9" s="106">
        <f>Y9/X9</f>
        <v>237.8940594059406</v>
      </c>
      <c r="AD9" s="106">
        <f>X9/W9</f>
        <v>50.5</v>
      </c>
      <c r="AL9" s="157"/>
      <c r="AM9" s="157"/>
      <c r="AN9" s="157"/>
      <c r="AO9" s="156"/>
    </row>
    <row r="10" spans="1:61" ht="15.6" customHeight="1" x14ac:dyDescent="0.25">
      <c r="A10" s="783">
        <v>231058631</v>
      </c>
      <c r="B10" s="783" t="s">
        <v>406</v>
      </c>
      <c r="C10" s="784">
        <v>45664</v>
      </c>
      <c r="D10" s="785" t="s">
        <v>94</v>
      </c>
      <c r="E10" s="786">
        <v>0.47916666666666669</v>
      </c>
      <c r="F10" s="786">
        <v>0.60763888888888895</v>
      </c>
      <c r="G10" s="787">
        <f t="shared" si="0"/>
        <v>0.12847222222222227</v>
      </c>
      <c r="H10" s="783"/>
      <c r="I10" s="783"/>
      <c r="J10" s="783">
        <v>185</v>
      </c>
      <c r="K10" s="783">
        <v>27</v>
      </c>
      <c r="L10" s="783">
        <v>4995</v>
      </c>
      <c r="M10" s="783"/>
      <c r="N10" s="783" t="s">
        <v>441</v>
      </c>
      <c r="O10" s="783" t="s">
        <v>238</v>
      </c>
      <c r="P10" s="783" t="s">
        <v>228</v>
      </c>
      <c r="Q10" s="788" t="s">
        <v>449</v>
      </c>
      <c r="R10" s="789" t="s">
        <v>136</v>
      </c>
      <c r="S10" s="788" t="str">
        <f>VLOOKUP(B10,Table1[],21,FALSE)</f>
        <v>SOUTH LAKE TAHOE</v>
      </c>
      <c r="T10" s="93"/>
      <c r="U10" s="93"/>
      <c r="V10" s="93"/>
    </row>
    <row r="11" spans="1:61" ht="15.6" customHeight="1" x14ac:dyDescent="0.25">
      <c r="A11" s="783">
        <v>120036474</v>
      </c>
      <c r="B11" s="783" t="s">
        <v>395</v>
      </c>
      <c r="C11" s="784">
        <v>45665</v>
      </c>
      <c r="D11" s="785" t="s">
        <v>94</v>
      </c>
      <c r="E11" s="786">
        <v>0.60781249999999998</v>
      </c>
      <c r="F11" s="786">
        <v>0.6875</v>
      </c>
      <c r="G11" s="787">
        <f t="shared" si="0"/>
        <v>7.9687500000000022E-2</v>
      </c>
      <c r="H11" s="783"/>
      <c r="I11" s="783"/>
      <c r="J11" s="783">
        <v>114.75</v>
      </c>
      <c r="K11" s="783">
        <v>1</v>
      </c>
      <c r="L11" s="783">
        <v>114.6</v>
      </c>
      <c r="M11" s="783"/>
      <c r="N11" s="783" t="s">
        <v>437</v>
      </c>
      <c r="O11" s="783" t="s">
        <v>237</v>
      </c>
      <c r="P11" s="783" t="s">
        <v>233</v>
      </c>
      <c r="Q11" s="788" t="s">
        <v>449</v>
      </c>
      <c r="R11" s="789" t="s">
        <v>226</v>
      </c>
      <c r="S11" s="788" t="str">
        <f>VLOOKUP(B11,Table1[],21,FALSE)</f>
        <v>NORTH LAKE TAHOE</v>
      </c>
      <c r="T11" s="93"/>
      <c r="U11" s="93"/>
      <c r="V11" s="93"/>
      <c r="W11" s="94" t="s">
        <v>80</v>
      </c>
      <c r="X11" t="s">
        <v>450</v>
      </c>
    </row>
    <row r="12" spans="1:61" ht="15.6" customHeight="1" x14ac:dyDescent="0.25">
      <c r="A12" s="783">
        <v>231058882</v>
      </c>
      <c r="B12" s="783" t="s">
        <v>406</v>
      </c>
      <c r="C12" s="784">
        <v>45666</v>
      </c>
      <c r="D12" s="785" t="s">
        <v>94</v>
      </c>
      <c r="E12" s="786">
        <v>0.4826388888888889</v>
      </c>
      <c r="F12" s="786">
        <v>0.72569444444444453</v>
      </c>
      <c r="G12" s="787">
        <f t="shared" si="0"/>
        <v>0.24305555555555564</v>
      </c>
      <c r="H12" s="783"/>
      <c r="I12" s="783"/>
      <c r="J12" s="783">
        <v>350</v>
      </c>
      <c r="K12" s="783">
        <v>102</v>
      </c>
      <c r="L12" s="783">
        <v>35700</v>
      </c>
      <c r="M12" s="783"/>
      <c r="N12" s="783" t="s">
        <v>436</v>
      </c>
      <c r="O12" s="783" t="s">
        <v>238</v>
      </c>
      <c r="P12" s="783" t="s">
        <v>228</v>
      </c>
      <c r="Q12" s="788" t="s">
        <v>449</v>
      </c>
      <c r="R12" s="789" t="s">
        <v>136</v>
      </c>
      <c r="S12" s="788" t="str">
        <f>VLOOKUP(B12,Table1[],21,FALSE)</f>
        <v>SOUTH LAKE TAHOE</v>
      </c>
      <c r="T12" s="93"/>
      <c r="U12" s="93"/>
      <c r="V12" s="93"/>
      <c r="BI12" s="88"/>
    </row>
    <row r="13" spans="1:61" ht="15.6" customHeight="1" x14ac:dyDescent="0.25">
      <c r="A13" s="783">
        <v>232004963</v>
      </c>
      <c r="B13" s="783" t="s">
        <v>404</v>
      </c>
      <c r="C13" s="784">
        <v>45672</v>
      </c>
      <c r="D13" s="785" t="s">
        <v>94</v>
      </c>
      <c r="E13" s="786">
        <v>0.50972222222222219</v>
      </c>
      <c r="F13" s="786">
        <v>0.66180555555555554</v>
      </c>
      <c r="G13" s="787">
        <f t="shared" si="0"/>
        <v>0.15208333333333335</v>
      </c>
      <c r="H13" s="783"/>
      <c r="I13" s="783"/>
      <c r="J13" s="783">
        <v>219</v>
      </c>
      <c r="K13" s="783">
        <v>8</v>
      </c>
      <c r="L13" s="783">
        <v>1752</v>
      </c>
      <c r="M13" s="783"/>
      <c r="N13" s="783" t="s">
        <v>432</v>
      </c>
      <c r="O13" s="783" t="s">
        <v>238</v>
      </c>
      <c r="P13" s="783" t="s">
        <v>228</v>
      </c>
      <c r="Q13" s="788" t="s">
        <v>449</v>
      </c>
      <c r="R13" s="789" t="s">
        <v>136</v>
      </c>
      <c r="S13" s="788" t="str">
        <f>VLOOKUP(B13,Table1[],21,FALSE)</f>
        <v>SOUTH LAKE TAHOE</v>
      </c>
      <c r="T13" s="93"/>
      <c r="U13" s="93"/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  <c r="AG13" s="92"/>
      <c r="AJ13" s="92"/>
    </row>
    <row r="14" spans="1:61" ht="15.6" customHeight="1" x14ac:dyDescent="0.25">
      <c r="A14" s="783">
        <v>232004964</v>
      </c>
      <c r="B14" s="783" t="s">
        <v>404</v>
      </c>
      <c r="C14" s="784">
        <v>45672</v>
      </c>
      <c r="D14" s="785" t="s">
        <v>94</v>
      </c>
      <c r="E14" s="786">
        <v>0.50972222222222219</v>
      </c>
      <c r="F14" s="786">
        <v>0.66180555555555554</v>
      </c>
      <c r="G14" s="787">
        <f t="shared" si="0"/>
        <v>0.15208333333333335</v>
      </c>
      <c r="H14" s="783"/>
      <c r="I14" s="783"/>
      <c r="J14" s="783">
        <v>219</v>
      </c>
      <c r="K14" s="783">
        <v>14</v>
      </c>
      <c r="L14" s="783">
        <v>3066</v>
      </c>
      <c r="M14" s="783"/>
      <c r="N14" s="783" t="s">
        <v>433</v>
      </c>
      <c r="O14" s="783" t="s">
        <v>238</v>
      </c>
      <c r="P14" s="783" t="s">
        <v>228</v>
      </c>
      <c r="Q14" s="788" t="s">
        <v>449</v>
      </c>
      <c r="R14" s="789" t="s">
        <v>136</v>
      </c>
      <c r="S14" s="788" t="str">
        <f>VLOOKUP(B14,Table1[],21,FALSE)</f>
        <v>SOUTH LAKE TAHOE</v>
      </c>
      <c r="T14" s="93"/>
      <c r="U14" s="93"/>
      <c r="V14" s="93"/>
      <c r="W14" s="105">
        <v>2</v>
      </c>
      <c r="X14" s="105">
        <v>34</v>
      </c>
      <c r="Y14" s="105">
        <v>722.4</v>
      </c>
      <c r="Z14" s="105">
        <f>$Z$4</f>
        <v>48925</v>
      </c>
      <c r="AA14" s="106">
        <f>Y14/Z14</f>
        <v>1.4765457332652018E-2</v>
      </c>
      <c r="AB14" s="106">
        <f>X14/Z14</f>
        <v>6.949412365866122E-4</v>
      </c>
      <c r="AC14" s="106">
        <f>Y14/X14</f>
        <v>21.247058823529411</v>
      </c>
      <c r="AD14" s="106">
        <f>X14/W14</f>
        <v>17</v>
      </c>
    </row>
    <row r="15" spans="1:61" ht="15.6" customHeight="1" x14ac:dyDescent="0.25">
      <c r="A15" s="783">
        <v>232004957</v>
      </c>
      <c r="B15" s="783" t="s">
        <v>404</v>
      </c>
      <c r="C15" s="784">
        <v>45672</v>
      </c>
      <c r="D15" s="785" t="s">
        <v>94</v>
      </c>
      <c r="E15" s="786">
        <v>0.5</v>
      </c>
      <c r="F15" s="786">
        <v>0.625</v>
      </c>
      <c r="G15" s="787">
        <f t="shared" si="0"/>
        <v>0.125</v>
      </c>
      <c r="H15" s="783"/>
      <c r="I15" s="783"/>
      <c r="J15" s="783">
        <v>180</v>
      </c>
      <c r="K15" s="783">
        <v>1</v>
      </c>
      <c r="L15" s="783">
        <v>180</v>
      </c>
      <c r="M15" s="783"/>
      <c r="N15" s="783" t="s">
        <v>434</v>
      </c>
      <c r="O15" s="783" t="s">
        <v>238</v>
      </c>
      <c r="P15" s="783" t="s">
        <v>228</v>
      </c>
      <c r="Q15" s="788" t="s">
        <v>449</v>
      </c>
      <c r="R15" s="789" t="s">
        <v>136</v>
      </c>
      <c r="S15" s="788" t="str">
        <f>VLOOKUP(B15,Table1[],21,FALSE)</f>
        <v>SOUTH LAKE TAHOE</v>
      </c>
      <c r="T15" s="93"/>
      <c r="U15" s="93"/>
      <c r="V15" s="93"/>
      <c r="AI15" s="832"/>
      <c r="AJ15" s="832"/>
      <c r="AK15" s="832"/>
      <c r="AL15" s="832"/>
      <c r="AM15" s="832"/>
      <c r="AN15" s="832"/>
      <c r="AO15" s="832"/>
      <c r="AP15" s="832"/>
      <c r="AQ15" s="832"/>
      <c r="AR15" s="832"/>
      <c r="AS15" s="832"/>
    </row>
    <row r="16" spans="1:61" ht="15.6" customHeight="1" x14ac:dyDescent="0.25">
      <c r="A16" s="783">
        <v>232004954</v>
      </c>
      <c r="B16" s="783" t="s">
        <v>406</v>
      </c>
      <c r="C16" s="784">
        <v>45672</v>
      </c>
      <c r="D16" s="785" t="s">
        <v>94</v>
      </c>
      <c r="E16" s="786">
        <v>0.49236111111111108</v>
      </c>
      <c r="F16" s="786">
        <v>0.73263888888888884</v>
      </c>
      <c r="G16" s="787">
        <f t="shared" si="0"/>
        <v>0.24027777777777776</v>
      </c>
      <c r="H16" s="783"/>
      <c r="I16" s="783"/>
      <c r="J16" s="783">
        <v>346</v>
      </c>
      <c r="K16" s="783">
        <v>27</v>
      </c>
      <c r="L16" s="783">
        <v>9342</v>
      </c>
      <c r="M16" s="783"/>
      <c r="N16" s="783" t="s">
        <v>435</v>
      </c>
      <c r="O16" s="783" t="s">
        <v>238</v>
      </c>
      <c r="P16" s="783" t="s">
        <v>228</v>
      </c>
      <c r="Q16" s="788" t="s">
        <v>449</v>
      </c>
      <c r="R16" s="789" t="s">
        <v>136</v>
      </c>
      <c r="S16" s="788" t="str">
        <f>VLOOKUP(B16,Table1[],21,FALSE)</f>
        <v>SOUTH LAKE TAHOE</v>
      </c>
      <c r="T16" s="93"/>
      <c r="U16" s="93"/>
      <c r="V16" s="93"/>
      <c r="W16" s="94" t="s">
        <v>80</v>
      </c>
      <c r="X16" t="s">
        <v>173</v>
      </c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</row>
    <row r="17" spans="1:48" ht="15.6" customHeight="1" x14ac:dyDescent="0.25">
      <c r="A17" s="783">
        <v>231059359</v>
      </c>
      <c r="B17" s="783" t="s">
        <v>404</v>
      </c>
      <c r="C17" s="784">
        <v>45673</v>
      </c>
      <c r="D17" s="785" t="s">
        <v>94</v>
      </c>
      <c r="E17" s="786">
        <v>0.82668981481481474</v>
      </c>
      <c r="F17" s="786">
        <v>0.83680555555555547</v>
      </c>
      <c r="G17" s="787">
        <f t="shared" si="0"/>
        <v>1.0115740740740731E-2</v>
      </c>
      <c r="H17" s="783"/>
      <c r="I17" s="783"/>
      <c r="J17" s="783">
        <v>14.58</v>
      </c>
      <c r="K17" s="783">
        <v>29</v>
      </c>
      <c r="L17" s="783">
        <v>422.4</v>
      </c>
      <c r="M17" s="783"/>
      <c r="N17" s="783" t="s">
        <v>430</v>
      </c>
      <c r="O17" s="783" t="s">
        <v>447</v>
      </c>
      <c r="P17" s="783" t="s">
        <v>448</v>
      </c>
      <c r="Q17" s="788" t="s">
        <v>449</v>
      </c>
      <c r="R17" s="789" t="s">
        <v>450</v>
      </c>
      <c r="S17" s="788" t="str">
        <f>VLOOKUP(B17,Table1[],21,FALSE)</f>
        <v>SOUTH LAKE TAHOE</v>
      </c>
      <c r="T17" s="93"/>
      <c r="U17" s="93"/>
      <c r="V17" s="93"/>
      <c r="AG17" s="138"/>
      <c r="AH17" s="138"/>
      <c r="AI17" s="220"/>
      <c r="AJ17" s="182"/>
      <c r="AK17" s="182"/>
      <c r="AL17" s="88"/>
      <c r="AM17" s="137"/>
      <c r="AN17" s="88"/>
      <c r="AO17" s="220"/>
      <c r="AP17" s="182"/>
      <c r="AQ17" s="182"/>
      <c r="AR17" s="88"/>
      <c r="AS17" s="137"/>
    </row>
    <row r="18" spans="1:48" ht="15.6" customHeight="1" x14ac:dyDescent="0.25">
      <c r="A18" s="783">
        <v>120036939</v>
      </c>
      <c r="B18" s="783" t="s">
        <v>412</v>
      </c>
      <c r="C18" s="784">
        <v>45673</v>
      </c>
      <c r="D18" s="785" t="s">
        <v>94</v>
      </c>
      <c r="E18" s="786">
        <v>0.59653935185185192</v>
      </c>
      <c r="F18" s="786">
        <v>0.67837962962962972</v>
      </c>
      <c r="G18" s="787">
        <f t="shared" si="0"/>
        <v>8.1840277777777803E-2</v>
      </c>
      <c r="H18" s="783"/>
      <c r="I18" s="783"/>
      <c r="J18" s="783">
        <v>117.85</v>
      </c>
      <c r="K18" s="783">
        <v>1</v>
      </c>
      <c r="L18" s="783">
        <v>117.6</v>
      </c>
      <c r="M18" s="783"/>
      <c r="N18" s="783" t="s">
        <v>431</v>
      </c>
      <c r="O18" s="783" t="s">
        <v>237</v>
      </c>
      <c r="P18" s="783" t="s">
        <v>222</v>
      </c>
      <c r="Q18" s="788" t="s">
        <v>449</v>
      </c>
      <c r="R18" s="789" t="s">
        <v>226</v>
      </c>
      <c r="S18" s="788" t="str">
        <f>VLOOKUP(B18,Table1[],21,FALSE)</f>
        <v>SOUTH LAKE TAHOE</v>
      </c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  <c r="AI18" s="88"/>
      <c r="AJ18" s="137"/>
      <c r="AK18" s="137"/>
      <c r="AL18" s="137"/>
      <c r="AM18" s="137"/>
      <c r="AN18" s="88"/>
      <c r="AO18" s="88"/>
      <c r="AP18" s="137"/>
      <c r="AQ18" s="137"/>
      <c r="AR18" s="137"/>
      <c r="AS18" s="137"/>
    </row>
    <row r="19" spans="1:48" ht="15.6" customHeight="1" x14ac:dyDescent="0.25">
      <c r="A19" s="783">
        <v>120036952</v>
      </c>
      <c r="B19" s="783" t="s">
        <v>384</v>
      </c>
      <c r="C19" s="784">
        <v>45674</v>
      </c>
      <c r="D19" s="785" t="s">
        <v>94</v>
      </c>
      <c r="E19" s="786">
        <v>8.3333333333333329E-2</v>
      </c>
      <c r="F19" s="786">
        <v>0.20833333333333334</v>
      </c>
      <c r="G19" s="787">
        <f t="shared" si="0"/>
        <v>0.125</v>
      </c>
      <c r="H19" s="783"/>
      <c r="I19" s="783"/>
      <c r="J19" s="783">
        <v>180</v>
      </c>
      <c r="K19" s="783">
        <v>1</v>
      </c>
      <c r="L19" s="783">
        <v>180</v>
      </c>
      <c r="M19" s="783"/>
      <c r="N19" s="783" t="s">
        <v>429</v>
      </c>
      <c r="O19" s="783" t="s">
        <v>237</v>
      </c>
      <c r="P19" s="783" t="s">
        <v>231</v>
      </c>
      <c r="Q19" s="788" t="s">
        <v>449</v>
      </c>
      <c r="R19" s="789" t="s">
        <v>226</v>
      </c>
      <c r="S19" s="788" t="str">
        <f>VLOOKUP(B19,Table1[],21,FALSE)</f>
        <v>NORTH LAKE TAHOE</v>
      </c>
      <c r="T19" s="93"/>
      <c r="U19" s="93"/>
      <c r="V19" s="93"/>
      <c r="W19" s="105"/>
      <c r="X19" s="105"/>
      <c r="Y19" s="105">
        <v>0</v>
      </c>
      <c r="Z19" s="105">
        <f>$Z$4</f>
        <v>48925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</row>
    <row r="20" spans="1:48" ht="15.6" customHeight="1" x14ac:dyDescent="0.25">
      <c r="A20" s="783">
        <v>231059622</v>
      </c>
      <c r="B20" s="783" t="s">
        <v>405</v>
      </c>
      <c r="C20" s="784">
        <v>45677</v>
      </c>
      <c r="D20" s="785" t="s">
        <v>94</v>
      </c>
      <c r="E20" s="786">
        <v>0.48125000000000001</v>
      </c>
      <c r="F20" s="786">
        <v>0.67013888888888884</v>
      </c>
      <c r="G20" s="787">
        <f t="shared" si="0"/>
        <v>0.18888888888888883</v>
      </c>
      <c r="H20" s="783"/>
      <c r="I20" s="783"/>
      <c r="J20" s="783">
        <v>272</v>
      </c>
      <c r="K20" s="783">
        <v>6</v>
      </c>
      <c r="L20" s="783">
        <v>1632</v>
      </c>
      <c r="M20" s="783"/>
      <c r="N20" s="783" t="s">
        <v>427</v>
      </c>
      <c r="O20" s="783" t="s">
        <v>238</v>
      </c>
      <c r="P20" s="783" t="s">
        <v>228</v>
      </c>
      <c r="Q20" s="788" t="s">
        <v>449</v>
      </c>
      <c r="R20" s="789" t="s">
        <v>136</v>
      </c>
      <c r="S20" s="788" t="str">
        <f>VLOOKUP(B20,Table1[],21,FALSE)</f>
        <v>SOUTH LAKE TAHOE</v>
      </c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</row>
    <row r="21" spans="1:48" ht="15.6" customHeight="1" x14ac:dyDescent="0.25">
      <c r="A21" s="783">
        <v>231059562</v>
      </c>
      <c r="B21" s="783" t="s">
        <v>403</v>
      </c>
      <c r="C21" s="784">
        <v>45677</v>
      </c>
      <c r="D21" s="785" t="s">
        <v>94</v>
      </c>
      <c r="E21" s="786">
        <v>0.22916666666666666</v>
      </c>
      <c r="F21" s="786">
        <v>0.29166666666666669</v>
      </c>
      <c r="G21" s="787">
        <f t="shared" si="0"/>
        <v>6.2500000000000028E-2</v>
      </c>
      <c r="H21" s="783"/>
      <c r="I21" s="783"/>
      <c r="J21" s="783">
        <v>90</v>
      </c>
      <c r="K21" s="783">
        <v>9</v>
      </c>
      <c r="L21" s="783">
        <v>810</v>
      </c>
      <c r="M21" s="783"/>
      <c r="N21" s="783" t="s">
        <v>428</v>
      </c>
      <c r="O21" s="783" t="s">
        <v>238</v>
      </c>
      <c r="P21" s="783" t="s">
        <v>228</v>
      </c>
      <c r="Q21" s="788" t="s">
        <v>449</v>
      </c>
      <c r="R21" s="789" t="s">
        <v>136</v>
      </c>
      <c r="S21" s="788" t="str">
        <f>VLOOKUP(B21,Table1[],21,FALSE)</f>
        <v>SOUTH LAKE TAHOE</v>
      </c>
      <c r="T21" s="93"/>
      <c r="U21" s="93"/>
      <c r="V21" s="93"/>
      <c r="W21" s="94" t="s">
        <v>80</v>
      </c>
      <c r="X21" t="s">
        <v>173</v>
      </c>
      <c r="AE21" s="88"/>
      <c r="AF21" s="88"/>
      <c r="AG21" s="88"/>
      <c r="AH21" s="88"/>
      <c r="AI21" s="88"/>
      <c r="AJ21" s="88"/>
    </row>
    <row r="22" spans="1:48" ht="15.6" customHeight="1" x14ac:dyDescent="0.25">
      <c r="A22" s="783">
        <v>120037222</v>
      </c>
      <c r="B22" s="783" t="s">
        <v>384</v>
      </c>
      <c r="C22" s="784">
        <v>45678</v>
      </c>
      <c r="D22" s="785" t="s">
        <v>94</v>
      </c>
      <c r="E22" s="786">
        <v>0.56388888888888888</v>
      </c>
      <c r="F22" s="786">
        <v>0.65416666666666667</v>
      </c>
      <c r="G22" s="787">
        <f t="shared" si="0"/>
        <v>9.027777777777779E-2</v>
      </c>
      <c r="H22" s="783"/>
      <c r="I22" s="783"/>
      <c r="J22" s="783">
        <v>130</v>
      </c>
      <c r="K22" s="783">
        <v>50</v>
      </c>
      <c r="L22" s="783">
        <v>6499.8</v>
      </c>
      <c r="M22" s="783"/>
      <c r="N22" s="783" t="s">
        <v>426</v>
      </c>
      <c r="O22" s="783" t="s">
        <v>235</v>
      </c>
      <c r="P22" s="783" t="s">
        <v>220</v>
      </c>
      <c r="Q22" s="788" t="s">
        <v>449</v>
      </c>
      <c r="R22" s="789" t="s">
        <v>226</v>
      </c>
      <c r="S22" s="788" t="str">
        <f>VLOOKUP(B22,Table1[],21,FALSE)</f>
        <v>NORTH LAKE TAHOE</v>
      </c>
      <c r="T22" s="93"/>
      <c r="U22" s="93"/>
      <c r="V22" s="93"/>
      <c r="AE22" s="88"/>
      <c r="AF22" s="88"/>
      <c r="AG22" s="88"/>
      <c r="AH22" s="88"/>
      <c r="AI22" s="88"/>
      <c r="AJ22" s="88"/>
      <c r="AK22" s="88"/>
    </row>
    <row r="23" spans="1:48" ht="15.6" customHeight="1" x14ac:dyDescent="0.25">
      <c r="A23" s="783">
        <v>231059796</v>
      </c>
      <c r="B23" s="783" t="s">
        <v>413</v>
      </c>
      <c r="C23" s="784">
        <v>45679</v>
      </c>
      <c r="D23" s="785" t="s">
        <v>94</v>
      </c>
      <c r="E23" s="786">
        <v>0.53125</v>
      </c>
      <c r="F23" s="786">
        <v>0.15625</v>
      </c>
      <c r="G23" s="787">
        <v>0.125</v>
      </c>
      <c r="H23" s="783"/>
      <c r="I23" s="783"/>
      <c r="J23" s="783">
        <v>900</v>
      </c>
      <c r="K23" s="783">
        <v>34</v>
      </c>
      <c r="L23" s="783">
        <v>30600</v>
      </c>
      <c r="M23" s="783"/>
      <c r="N23" s="783" t="s">
        <v>424</v>
      </c>
      <c r="O23" s="783" t="s">
        <v>238</v>
      </c>
      <c r="P23" s="783" t="s">
        <v>228</v>
      </c>
      <c r="Q23" s="788" t="s">
        <v>449</v>
      </c>
      <c r="R23" s="789" t="s">
        <v>136</v>
      </c>
      <c r="S23" s="788" t="str">
        <f>VLOOKUP(B23,Table1[],21,FALSE)</f>
        <v>SOUTH LAKE TAHOE</v>
      </c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</row>
    <row r="24" spans="1:48" ht="15.6" customHeight="1" x14ac:dyDescent="0.25">
      <c r="A24" s="783">
        <v>231059788</v>
      </c>
      <c r="B24" s="783" t="s">
        <v>408</v>
      </c>
      <c r="C24" s="784">
        <v>45679</v>
      </c>
      <c r="D24" s="785" t="s">
        <v>94</v>
      </c>
      <c r="E24" s="786">
        <v>0.4548611111111111</v>
      </c>
      <c r="F24" s="786">
        <v>0.74583333333333324</v>
      </c>
      <c r="G24" s="787">
        <f t="shared" ref="G24:G87" si="1">F24-E24</f>
        <v>0.29097222222222213</v>
      </c>
      <c r="H24" s="783"/>
      <c r="I24" s="783"/>
      <c r="J24" s="783">
        <v>419</v>
      </c>
      <c r="K24" s="783">
        <v>64</v>
      </c>
      <c r="L24" s="783">
        <v>26815.8</v>
      </c>
      <c r="M24" s="783"/>
      <c r="N24" s="783" t="s">
        <v>425</v>
      </c>
      <c r="O24" s="783" t="s">
        <v>238</v>
      </c>
      <c r="P24" s="783" t="s">
        <v>228</v>
      </c>
      <c r="Q24" s="788" t="s">
        <v>449</v>
      </c>
      <c r="R24" s="789" t="s">
        <v>136</v>
      </c>
      <c r="S24" s="788" t="str">
        <f>VLOOKUP(B24,Table1[],21,FALSE)</f>
        <v>SOUTH LAKE TAHOE</v>
      </c>
      <c r="T24" s="93"/>
      <c r="U24" s="93"/>
      <c r="V24" s="93"/>
      <c r="W24" s="105"/>
      <c r="X24" s="105"/>
      <c r="Y24" s="105">
        <v>0</v>
      </c>
      <c r="Z24" s="105">
        <f>$Z$4</f>
        <v>48925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F24" s="88"/>
      <c r="AG24" s="88"/>
      <c r="AH24" s="88"/>
      <c r="AI24" s="88"/>
      <c r="AJ24" s="88"/>
      <c r="AK24" s="88"/>
    </row>
    <row r="25" spans="1:48" ht="15.6" customHeight="1" x14ac:dyDescent="0.25">
      <c r="A25" s="783">
        <v>231059892</v>
      </c>
      <c r="B25" s="783" t="s">
        <v>411</v>
      </c>
      <c r="C25" s="784">
        <v>45680</v>
      </c>
      <c r="D25" s="785" t="s">
        <v>94</v>
      </c>
      <c r="E25" s="786">
        <v>0.70138888888888884</v>
      </c>
      <c r="F25" s="786">
        <v>0.74305555555555547</v>
      </c>
      <c r="G25" s="787">
        <f t="shared" si="1"/>
        <v>4.166666666666663E-2</v>
      </c>
      <c r="H25" s="783"/>
      <c r="I25" s="783"/>
      <c r="J25" s="783">
        <v>60</v>
      </c>
      <c r="K25" s="783">
        <v>5</v>
      </c>
      <c r="L25" s="783">
        <v>300</v>
      </c>
      <c r="M25" s="783"/>
      <c r="N25" s="783" t="s">
        <v>423</v>
      </c>
      <c r="O25" s="783" t="s">
        <v>447</v>
      </c>
      <c r="P25" s="783" t="s">
        <v>448</v>
      </c>
      <c r="Q25" s="788" t="s">
        <v>226</v>
      </c>
      <c r="R25" s="789" t="s">
        <v>450</v>
      </c>
      <c r="S25" s="788" t="str">
        <f>VLOOKUP(B25,Table1[],21,FALSE)</f>
        <v>SOUTH LAKE TAHOE</v>
      </c>
      <c r="T25" s="93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48" ht="15.6" customHeight="1" x14ac:dyDescent="0.25">
      <c r="A26" s="783">
        <v>120037297</v>
      </c>
      <c r="B26" s="783" t="s">
        <v>385</v>
      </c>
      <c r="C26" s="784">
        <v>45681</v>
      </c>
      <c r="D26" s="785" t="s">
        <v>94</v>
      </c>
      <c r="E26" s="786">
        <v>0.59166666666666667</v>
      </c>
      <c r="F26" s="786">
        <v>0.73749999999999993</v>
      </c>
      <c r="G26" s="787">
        <f t="shared" si="1"/>
        <v>0.14583333333333326</v>
      </c>
      <c r="H26" s="783"/>
      <c r="I26" s="783"/>
      <c r="J26" s="783">
        <v>210</v>
      </c>
      <c r="K26" s="783">
        <v>54</v>
      </c>
      <c r="L26" s="783">
        <v>11340</v>
      </c>
      <c r="M26" s="783"/>
      <c r="N26" s="783" t="s">
        <v>422</v>
      </c>
      <c r="O26" s="783" t="s">
        <v>237</v>
      </c>
      <c r="P26" s="783" t="s">
        <v>225</v>
      </c>
      <c r="Q26" s="788" t="s">
        <v>226</v>
      </c>
      <c r="R26" s="789" t="s">
        <v>226</v>
      </c>
      <c r="S26" s="788" t="str">
        <f>VLOOKUP(B26,Table1[],21,FALSE)</f>
        <v>NORTH LAKE TAHOE</v>
      </c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</row>
    <row r="27" spans="1:48" ht="15.6" customHeight="1" x14ac:dyDescent="0.25">
      <c r="A27" s="783">
        <v>120037497</v>
      </c>
      <c r="B27" s="783" t="s">
        <v>387</v>
      </c>
      <c r="C27" s="784">
        <v>45686</v>
      </c>
      <c r="D27" s="785" t="s">
        <v>94</v>
      </c>
      <c r="E27" s="786">
        <v>0.50138888888888888</v>
      </c>
      <c r="F27" s="786">
        <v>0.62916666666666665</v>
      </c>
      <c r="G27" s="787">
        <f t="shared" si="1"/>
        <v>0.12777777777777777</v>
      </c>
      <c r="H27" s="783"/>
      <c r="I27" s="783"/>
      <c r="J27" s="783">
        <v>184</v>
      </c>
      <c r="K27" s="783">
        <v>232</v>
      </c>
      <c r="L27" s="783">
        <v>42688.200000000004</v>
      </c>
      <c r="M27" s="783"/>
      <c r="N27" s="783" t="s">
        <v>420</v>
      </c>
      <c r="O27" s="783" t="s">
        <v>238</v>
      </c>
      <c r="P27" s="783" t="s">
        <v>228</v>
      </c>
      <c r="Q27" s="788" t="s">
        <v>449</v>
      </c>
      <c r="R27" s="789" t="s">
        <v>136</v>
      </c>
      <c r="S27" s="788" t="str">
        <f>VLOOKUP(B27,Table1[],21,FALSE)</f>
        <v>NORTH LAKE TAHOE</v>
      </c>
      <c r="T27" s="93"/>
      <c r="U27" s="93"/>
      <c r="V27" s="93"/>
      <c r="AE27" s="88"/>
      <c r="AF27" s="88"/>
      <c r="AG27" s="88"/>
      <c r="AH27" s="88"/>
      <c r="AI27" s="88"/>
      <c r="AJ27" s="88"/>
      <c r="AK27" s="88"/>
    </row>
    <row r="28" spans="1:48" ht="15.6" customHeight="1" x14ac:dyDescent="0.25">
      <c r="A28" s="783">
        <v>231060227</v>
      </c>
      <c r="B28" s="783" t="s">
        <v>408</v>
      </c>
      <c r="C28" s="784">
        <v>45686</v>
      </c>
      <c r="D28" s="785" t="s">
        <v>94</v>
      </c>
      <c r="E28" s="786">
        <v>0.49305555555555558</v>
      </c>
      <c r="F28" s="786">
        <v>0.61875000000000002</v>
      </c>
      <c r="G28" s="787">
        <f t="shared" si="1"/>
        <v>0.12569444444444444</v>
      </c>
      <c r="H28" s="783"/>
      <c r="I28" s="783"/>
      <c r="J28" s="783">
        <v>181</v>
      </c>
      <c r="K28" s="783">
        <v>3</v>
      </c>
      <c r="L28" s="783">
        <v>543</v>
      </c>
      <c r="M28" s="783"/>
      <c r="N28" s="783" t="s">
        <v>421</v>
      </c>
      <c r="O28" s="783" t="s">
        <v>238</v>
      </c>
      <c r="P28" s="783" t="s">
        <v>228</v>
      </c>
      <c r="Q28" s="788" t="s">
        <v>449</v>
      </c>
      <c r="R28" s="789" t="s">
        <v>136</v>
      </c>
      <c r="S28" s="788" t="str">
        <f>VLOOKUP(B28,Table1[],21,FALSE)</f>
        <v>SOUTH LAKE TAHOE</v>
      </c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F28" s="88"/>
      <c r="AG28" s="88"/>
      <c r="AH28" s="88"/>
      <c r="AI28" s="88"/>
      <c r="AJ28" s="88"/>
      <c r="AK28" s="88"/>
    </row>
    <row r="29" spans="1:48" ht="15.6" customHeight="1" x14ac:dyDescent="0.25">
      <c r="A29" s="783">
        <v>231060384</v>
      </c>
      <c r="B29" s="783" t="s">
        <v>376</v>
      </c>
      <c r="C29" s="784">
        <v>45687</v>
      </c>
      <c r="D29" s="785" t="s">
        <v>94</v>
      </c>
      <c r="E29" s="786">
        <v>0.7416666666666667</v>
      </c>
      <c r="F29" s="786">
        <v>0.74652777777777779</v>
      </c>
      <c r="G29" s="787">
        <f t="shared" si="1"/>
        <v>4.8611111111110938E-3</v>
      </c>
      <c r="H29" s="783"/>
      <c r="I29" s="783"/>
      <c r="J29" s="783">
        <v>7</v>
      </c>
      <c r="K29" s="783">
        <v>22</v>
      </c>
      <c r="L29" s="783">
        <v>154.19999999999999</v>
      </c>
      <c r="M29" s="783"/>
      <c r="N29" s="783" t="s">
        <v>416</v>
      </c>
      <c r="O29" s="783" t="s">
        <v>237</v>
      </c>
      <c r="P29" s="783" t="s">
        <v>225</v>
      </c>
      <c r="Q29" s="788" t="s">
        <v>449</v>
      </c>
      <c r="R29" s="789" t="s">
        <v>226</v>
      </c>
      <c r="S29" s="788" t="str">
        <f>VLOOKUP(B29,Table1[],21,FALSE)</f>
        <v>NORTH LAKE TAHOE</v>
      </c>
      <c r="T29" s="93"/>
      <c r="U29" s="93"/>
      <c r="V29" s="93"/>
      <c r="W29" s="105"/>
      <c r="X29" s="105"/>
      <c r="Y29" s="105">
        <v>0</v>
      </c>
      <c r="Z29" s="105">
        <f>$Z$4</f>
        <v>48925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V29" s="88"/>
    </row>
    <row r="30" spans="1:48" ht="15.6" customHeight="1" x14ac:dyDescent="0.25">
      <c r="A30" s="783">
        <v>231060345</v>
      </c>
      <c r="B30" s="783" t="s">
        <v>407</v>
      </c>
      <c r="C30" s="784">
        <v>45687</v>
      </c>
      <c r="D30" s="785" t="s">
        <v>94</v>
      </c>
      <c r="E30" s="786">
        <v>0.60416666666666663</v>
      </c>
      <c r="F30" s="786">
        <v>0.75</v>
      </c>
      <c r="G30" s="787">
        <f t="shared" si="1"/>
        <v>0.14583333333333337</v>
      </c>
      <c r="H30" s="783"/>
      <c r="I30" s="783"/>
      <c r="J30" s="783">
        <v>210</v>
      </c>
      <c r="K30" s="783">
        <v>10</v>
      </c>
      <c r="L30" s="783">
        <v>2100</v>
      </c>
      <c r="M30" s="783"/>
      <c r="N30" s="783" t="s">
        <v>417</v>
      </c>
      <c r="O30" s="783" t="s">
        <v>238</v>
      </c>
      <c r="P30" s="783" t="s">
        <v>228</v>
      </c>
      <c r="Q30" s="788" t="s">
        <v>449</v>
      </c>
      <c r="R30" s="789" t="s">
        <v>136</v>
      </c>
      <c r="S30" s="788" t="str">
        <f>VLOOKUP(B30,Table1[],21,FALSE)</f>
        <v>SOUTH LAKE TAHOE</v>
      </c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382"/>
      <c r="AI30" s="383"/>
      <c r="AJ30" s="248"/>
      <c r="AK30" s="248"/>
      <c r="AL30" s="88"/>
      <c r="AM30" s="137"/>
      <c r="AN30" s="88"/>
      <c r="AO30" s="383"/>
      <c r="AP30" s="248"/>
      <c r="AQ30" s="248"/>
      <c r="AR30" s="88"/>
      <c r="AS30" s="137"/>
    </row>
    <row r="31" spans="1:48" ht="15.6" customHeight="1" x14ac:dyDescent="0.25">
      <c r="A31" s="783">
        <v>231060332</v>
      </c>
      <c r="B31" s="783" t="s">
        <v>408</v>
      </c>
      <c r="C31" s="784">
        <v>45687</v>
      </c>
      <c r="D31" s="785" t="s">
        <v>94</v>
      </c>
      <c r="E31" s="786">
        <v>0.45833333333333331</v>
      </c>
      <c r="F31" s="786">
        <v>0.70833333333333337</v>
      </c>
      <c r="G31" s="787">
        <f t="shared" si="1"/>
        <v>0.25000000000000006</v>
      </c>
      <c r="H31" s="783"/>
      <c r="I31" s="783"/>
      <c r="J31" s="783">
        <v>360</v>
      </c>
      <c r="K31" s="783">
        <v>2</v>
      </c>
      <c r="L31" s="783">
        <v>720</v>
      </c>
      <c r="M31" s="783"/>
      <c r="N31" s="783" t="s">
        <v>418</v>
      </c>
      <c r="O31" s="783" t="s">
        <v>238</v>
      </c>
      <c r="P31" s="783" t="s">
        <v>228</v>
      </c>
      <c r="Q31" s="788" t="s">
        <v>449</v>
      </c>
      <c r="R31" s="789" t="s">
        <v>136</v>
      </c>
      <c r="S31" s="788" t="str">
        <f>VLOOKUP(B31,Table1[],21,FALSE)</f>
        <v>SOUTH LAKE TAHOE</v>
      </c>
      <c r="T31" s="93"/>
      <c r="U31" s="93"/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137"/>
      <c r="AK31" s="137"/>
      <c r="AL31" s="137"/>
      <c r="AM31" s="137"/>
      <c r="AN31" s="88"/>
      <c r="AO31" s="88"/>
      <c r="AP31" s="137"/>
      <c r="AQ31" s="137"/>
      <c r="AR31" s="137"/>
      <c r="AS31" s="137"/>
      <c r="AV31" s="137"/>
    </row>
    <row r="32" spans="1:48" ht="15.6" customHeight="1" x14ac:dyDescent="0.25">
      <c r="A32" s="783">
        <v>231060349</v>
      </c>
      <c r="B32" s="783" t="s">
        <v>408</v>
      </c>
      <c r="C32" s="784">
        <v>45687</v>
      </c>
      <c r="D32" s="785" t="s">
        <v>94</v>
      </c>
      <c r="E32" s="786">
        <v>0.375</v>
      </c>
      <c r="F32" s="786">
        <v>0.68055555555555547</v>
      </c>
      <c r="G32" s="787">
        <f t="shared" si="1"/>
        <v>0.30555555555555547</v>
      </c>
      <c r="H32" s="783"/>
      <c r="I32" s="783"/>
      <c r="J32" s="783">
        <v>440</v>
      </c>
      <c r="K32" s="783">
        <v>23</v>
      </c>
      <c r="L32" s="783">
        <v>10120.199999999999</v>
      </c>
      <c r="M32" s="783"/>
      <c r="N32" s="783" t="s">
        <v>419</v>
      </c>
      <c r="O32" s="783" t="s">
        <v>238</v>
      </c>
      <c r="P32" s="783" t="s">
        <v>228</v>
      </c>
      <c r="Q32" s="788" t="s">
        <v>449</v>
      </c>
      <c r="R32" s="789" t="s">
        <v>136</v>
      </c>
      <c r="S32" s="788" t="str">
        <f>VLOOKUP(B32,Table1[],21,FALSE)</f>
        <v>SOUTH LAKE TAHOE</v>
      </c>
      <c r="T32" s="93"/>
      <c r="U32" s="93"/>
      <c r="V32" s="93"/>
      <c r="AE32" s="88"/>
      <c r="AF32" s="88"/>
      <c r="AG32" s="88"/>
      <c r="AH32" s="88"/>
      <c r="AI32" s="88"/>
      <c r="AJ32" s="88"/>
      <c r="AK32" s="88"/>
    </row>
    <row r="33" spans="1:67" ht="15.6" customHeight="1" x14ac:dyDescent="0.25">
      <c r="A33" s="783">
        <v>231060455</v>
      </c>
      <c r="B33" s="783" t="s">
        <v>408</v>
      </c>
      <c r="C33" s="784">
        <v>45688</v>
      </c>
      <c r="D33" s="785" t="s">
        <v>94</v>
      </c>
      <c r="E33" s="786">
        <v>0.46527777777777773</v>
      </c>
      <c r="F33" s="786">
        <v>0.55902777777777779</v>
      </c>
      <c r="G33" s="787">
        <f t="shared" si="1"/>
        <v>9.3750000000000056E-2</v>
      </c>
      <c r="H33" s="783"/>
      <c r="I33" s="783"/>
      <c r="J33" s="783">
        <v>135</v>
      </c>
      <c r="K33" s="783">
        <v>1</v>
      </c>
      <c r="L33" s="783">
        <v>135</v>
      </c>
      <c r="M33" s="783"/>
      <c r="N33" s="783" t="s">
        <v>415</v>
      </c>
      <c r="O33" s="783" t="s">
        <v>238</v>
      </c>
      <c r="P33" s="783" t="s">
        <v>228</v>
      </c>
      <c r="Q33" s="788" t="s">
        <v>449</v>
      </c>
      <c r="R33" s="789" t="s">
        <v>136</v>
      </c>
      <c r="S33" s="788" t="str">
        <f>VLOOKUP(B33,Table1[],21,FALSE)</f>
        <v>SOUTH LAKE TAHOE</v>
      </c>
      <c r="T33" s="93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O33" s="92"/>
    </row>
    <row r="34" spans="1:67" ht="15.6" customHeight="1" x14ac:dyDescent="0.25">
      <c r="A34" s="783"/>
      <c r="B34" s="783"/>
      <c r="C34" s="784"/>
      <c r="D34" s="785" t="s">
        <v>94</v>
      </c>
      <c r="E34" s="786"/>
      <c r="F34" s="786"/>
      <c r="G34" s="787">
        <f t="shared" si="1"/>
        <v>0</v>
      </c>
      <c r="H34" s="783"/>
      <c r="I34" s="783"/>
      <c r="J34" s="132" t="e">
        <f t="shared" ref="J34:J97" si="2">L34/K34</f>
        <v>#DIV/0!</v>
      </c>
      <c r="K34" s="783"/>
      <c r="L34" s="783"/>
      <c r="M34" s="783"/>
      <c r="N34" s="783"/>
      <c r="O34" s="783"/>
      <c r="P34" s="783"/>
      <c r="Q34" s="788"/>
      <c r="R34" s="789"/>
      <c r="S34" s="788" t="e">
        <f>VLOOKUP(B34,Table1[],21,FALSE)</f>
        <v>#N/A</v>
      </c>
      <c r="T34" s="93"/>
      <c r="U34" s="93"/>
      <c r="V34" s="93"/>
      <c r="W34" s="105"/>
      <c r="X34" s="105"/>
      <c r="Y34" s="105">
        <v>0</v>
      </c>
      <c r="Z34" s="105">
        <f>$Z$4</f>
        <v>48925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5.6" customHeight="1" thickBot="1" x14ac:dyDescent="0.3">
      <c r="A35" s="783"/>
      <c r="B35" s="783"/>
      <c r="C35" s="784"/>
      <c r="D35" s="785" t="s">
        <v>94</v>
      </c>
      <c r="E35" s="786"/>
      <c r="F35" s="786"/>
      <c r="G35" s="787">
        <f t="shared" si="1"/>
        <v>0</v>
      </c>
      <c r="H35" s="783"/>
      <c r="I35" s="783"/>
      <c r="J35" s="132" t="e">
        <f t="shared" si="2"/>
        <v>#DIV/0!</v>
      </c>
      <c r="K35" s="783"/>
      <c r="L35" s="783"/>
      <c r="M35" s="783"/>
      <c r="N35" s="783"/>
      <c r="O35" s="783"/>
      <c r="P35" s="783"/>
      <c r="Q35" s="788"/>
      <c r="R35" s="789"/>
      <c r="S35" s="788" t="e">
        <f>VLOOKUP(B35,Table1[],21,FALSE)</f>
        <v>#N/A</v>
      </c>
      <c r="T35" s="141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5.6" customHeight="1" thickBot="1" x14ac:dyDescent="0.3">
      <c r="A36" s="783"/>
      <c r="B36" s="783"/>
      <c r="C36" s="784"/>
      <c r="D36" s="785" t="s">
        <v>94</v>
      </c>
      <c r="E36" s="786"/>
      <c r="F36" s="786"/>
      <c r="G36" s="787">
        <f t="shared" si="1"/>
        <v>0</v>
      </c>
      <c r="H36" s="783"/>
      <c r="I36" s="783"/>
      <c r="J36" s="132" t="e">
        <f t="shared" si="2"/>
        <v>#DIV/0!</v>
      </c>
      <c r="K36" s="783"/>
      <c r="L36" s="783"/>
      <c r="M36" s="783"/>
      <c r="N36" s="783"/>
      <c r="O36" s="783"/>
      <c r="P36" s="783"/>
      <c r="Q36" s="788"/>
      <c r="R36" s="789"/>
      <c r="S36" s="788" t="e">
        <f>VLOOKUP(B36,Table1[],21,FALSE)</f>
        <v>#N/A</v>
      </c>
      <c r="T36" s="93"/>
      <c r="U36" s="93"/>
      <c r="V36" s="93"/>
      <c r="W36" s="121" t="s">
        <v>80</v>
      </c>
      <c r="X36" s="122" t="s">
        <v>226</v>
      </c>
      <c r="Y36" s="113"/>
      <c r="Z36" s="113"/>
      <c r="AA36" s="113"/>
      <c r="AB36" s="113"/>
      <c r="AC36" s="113"/>
      <c r="AD36" s="114"/>
      <c r="AE36" s="88" t="s">
        <v>834</v>
      </c>
      <c r="AF36" s="88"/>
      <c r="AG36" s="88"/>
      <c r="AH36" s="88"/>
      <c r="AI36" s="88"/>
      <c r="AJ36" s="88"/>
      <c r="AK36" s="88"/>
    </row>
    <row r="37" spans="1:67" ht="15.6" customHeight="1" thickBot="1" x14ac:dyDescent="0.3">
      <c r="A37" s="783"/>
      <c r="B37" s="783"/>
      <c r="C37" s="784"/>
      <c r="D37" s="785" t="s">
        <v>94</v>
      </c>
      <c r="E37" s="786"/>
      <c r="F37" s="786"/>
      <c r="G37" s="787">
        <f t="shared" si="1"/>
        <v>0</v>
      </c>
      <c r="H37" s="783"/>
      <c r="I37" s="783"/>
      <c r="J37" s="132" t="e">
        <f t="shared" si="2"/>
        <v>#DIV/0!</v>
      </c>
      <c r="K37" s="783"/>
      <c r="L37" s="783"/>
      <c r="M37" s="783"/>
      <c r="N37" s="783"/>
      <c r="O37" s="783"/>
      <c r="P37" s="783"/>
      <c r="Q37" s="788"/>
      <c r="R37" s="789"/>
      <c r="S37" s="788" t="e">
        <f>VLOOKUP(B37,Table1[],21,FALSE)</f>
        <v>#N/A</v>
      </c>
      <c r="T37" s="93"/>
      <c r="U37" s="93"/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</row>
    <row r="38" spans="1:67" ht="15.6" customHeight="1" thickBot="1" x14ac:dyDescent="0.3">
      <c r="A38" s="783"/>
      <c r="B38" s="783"/>
      <c r="C38" s="784"/>
      <c r="D38" s="785" t="s">
        <v>94</v>
      </c>
      <c r="E38" s="786"/>
      <c r="F38" s="786"/>
      <c r="G38" s="787">
        <f t="shared" si="1"/>
        <v>0</v>
      </c>
      <c r="H38" s="783"/>
      <c r="I38" s="783"/>
      <c r="J38" s="132" t="e">
        <f t="shared" si="2"/>
        <v>#DIV/0!</v>
      </c>
      <c r="K38" s="783"/>
      <c r="L38" s="783"/>
      <c r="M38" s="783"/>
      <c r="N38" s="783"/>
      <c r="O38" s="783"/>
      <c r="P38" s="783"/>
      <c r="Q38" s="788"/>
      <c r="R38" s="789"/>
      <c r="S38" s="788" t="e">
        <f>VLOOKUP(B38,Table1[],21,FALSE)</f>
        <v>#N/A</v>
      </c>
      <c r="T38" s="93"/>
      <c r="U38" s="93"/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174</v>
      </c>
      <c r="AF38" s="88"/>
      <c r="AG38" s="88"/>
      <c r="AH38" s="88"/>
      <c r="AI38" s="88"/>
      <c r="AJ38" s="88"/>
      <c r="AK38" s="88"/>
      <c r="BO38" s="92"/>
    </row>
    <row r="39" spans="1:67" ht="15.6" customHeight="1" thickBot="1" x14ac:dyDescent="0.3">
      <c r="A39" s="428"/>
      <c r="B39" s="428"/>
      <c r="C39" s="429"/>
      <c r="D39" s="404" t="s">
        <v>94</v>
      </c>
      <c r="E39" s="430"/>
      <c r="F39" s="430"/>
      <c r="G39" s="405">
        <f t="shared" si="1"/>
        <v>0</v>
      </c>
      <c r="H39" s="406">
        <f t="shared" ref="H39:H102" si="3">HOUR(G39)</f>
        <v>0</v>
      </c>
      <c r="I39" s="406">
        <f t="shared" ref="I39:I102" si="4">MINUTE(G39)</f>
        <v>0</v>
      </c>
      <c r="J39" s="132" t="e">
        <f t="shared" si="2"/>
        <v>#DIV/0!</v>
      </c>
      <c r="K39" s="428"/>
      <c r="L39" s="434"/>
      <c r="M39" s="428"/>
      <c r="N39" s="428"/>
      <c r="O39" s="428"/>
      <c r="P39" s="742"/>
      <c r="Q39" s="406"/>
      <c r="R39" s="409"/>
      <c r="S39" s="406" t="e">
        <f>VLOOKUP(B39,Table1[],21,FALSE)</f>
        <v>#N/A</v>
      </c>
      <c r="U39" s="93"/>
      <c r="V39" s="93"/>
      <c r="W39" s="123">
        <v>10</v>
      </c>
      <c r="X39" s="124">
        <v>175</v>
      </c>
      <c r="Y39" s="125">
        <v>24483.600000000002</v>
      </c>
      <c r="Z39" s="118">
        <f>$Z$4</f>
        <v>48925</v>
      </c>
      <c r="AA39" s="119">
        <f>Y39/Z39</f>
        <v>0.50043127235564644</v>
      </c>
      <c r="AB39" s="256">
        <f>X39/Z39</f>
        <v>3.5769034236075624E-3</v>
      </c>
      <c r="AC39" s="119">
        <f>Y39/X39</f>
        <v>139.90628571428573</v>
      </c>
      <c r="AD39" s="120">
        <f>X39/W39</f>
        <v>17.5</v>
      </c>
      <c r="AE39" s="88"/>
      <c r="AF39" s="88"/>
      <c r="AG39" s="88"/>
      <c r="AH39" s="88"/>
      <c r="AI39" s="88"/>
      <c r="AJ39" s="88"/>
      <c r="AK39" s="88"/>
    </row>
    <row r="40" spans="1:67" ht="15.6" customHeight="1" x14ac:dyDescent="0.25">
      <c r="A40" s="428"/>
      <c r="B40" s="428"/>
      <c r="C40" s="429"/>
      <c r="D40" s="404" t="s">
        <v>94</v>
      </c>
      <c r="E40" s="430"/>
      <c r="F40" s="430"/>
      <c r="G40" s="405">
        <f t="shared" si="1"/>
        <v>0</v>
      </c>
      <c r="H40" s="406">
        <f t="shared" si="3"/>
        <v>0</v>
      </c>
      <c r="I40" s="406">
        <f t="shared" si="4"/>
        <v>0</v>
      </c>
      <c r="J40" s="132" t="e">
        <f t="shared" si="2"/>
        <v>#DIV/0!</v>
      </c>
      <c r="K40" s="428"/>
      <c r="L40" s="434"/>
      <c r="M40" s="428"/>
      <c r="N40" s="428"/>
      <c r="O40" s="428"/>
      <c r="P40" s="742"/>
      <c r="Q40" s="406"/>
      <c r="R40" s="409"/>
      <c r="S40" s="406" t="e">
        <f>VLOOKUP(B40,Table1[],21,FALSE)</f>
        <v>#N/A</v>
      </c>
      <c r="U40" s="93"/>
      <c r="V40" s="93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</row>
    <row r="41" spans="1:67" ht="15.6" customHeight="1" x14ac:dyDescent="0.25">
      <c r="A41" s="428"/>
      <c r="B41" s="428"/>
      <c r="C41" s="429"/>
      <c r="D41" s="404" t="s">
        <v>94</v>
      </c>
      <c r="E41" s="430"/>
      <c r="F41" s="430"/>
      <c r="G41" s="405">
        <f t="shared" si="1"/>
        <v>0</v>
      </c>
      <c r="H41" s="406">
        <f t="shared" si="3"/>
        <v>0</v>
      </c>
      <c r="I41" s="406">
        <f t="shared" si="4"/>
        <v>0</v>
      </c>
      <c r="J41" s="132" t="e">
        <f t="shared" si="2"/>
        <v>#DIV/0!</v>
      </c>
      <c r="K41" s="428"/>
      <c r="L41" s="434"/>
      <c r="M41" s="428"/>
      <c r="N41" s="428"/>
      <c r="O41" s="428"/>
      <c r="P41" s="742"/>
      <c r="Q41" s="406"/>
      <c r="R41" s="409"/>
      <c r="S41" s="406" t="e">
        <f>VLOOKUP(B41,Table1[],21,FALSE)</f>
        <v>#N/A</v>
      </c>
      <c r="U41" s="93"/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67" ht="15.6" customHeight="1" x14ac:dyDescent="0.25">
      <c r="A42" s="428"/>
      <c r="B42" s="428"/>
      <c r="C42" s="429"/>
      <c r="D42" s="404" t="s">
        <v>94</v>
      </c>
      <c r="E42" s="430"/>
      <c r="F42" s="430"/>
      <c r="G42" s="405">
        <f t="shared" si="1"/>
        <v>0</v>
      </c>
      <c r="H42" s="406">
        <f t="shared" si="3"/>
        <v>0</v>
      </c>
      <c r="I42" s="406">
        <f t="shared" si="4"/>
        <v>0</v>
      </c>
      <c r="J42" s="132" t="e">
        <f t="shared" si="2"/>
        <v>#DIV/0!</v>
      </c>
      <c r="K42" s="428"/>
      <c r="L42" s="434"/>
      <c r="M42" s="428"/>
      <c r="N42" s="428"/>
      <c r="O42" s="428"/>
      <c r="P42" s="742"/>
      <c r="Q42" s="406"/>
      <c r="R42" s="409"/>
      <c r="S42" s="406" t="e">
        <f>VLOOKUP(B42,Table1[],21,FALSE)</f>
        <v>#N/A</v>
      </c>
      <c r="U42" s="93"/>
      <c r="V42" s="93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67" ht="15.6" customHeight="1" x14ac:dyDescent="0.25">
      <c r="A43" s="428"/>
      <c r="B43" s="428"/>
      <c r="C43" s="429"/>
      <c r="D43" s="404" t="s">
        <v>94</v>
      </c>
      <c r="E43" s="430"/>
      <c r="F43" s="430"/>
      <c r="G43" s="405">
        <f t="shared" si="1"/>
        <v>0</v>
      </c>
      <c r="H43" s="406">
        <f t="shared" si="3"/>
        <v>0</v>
      </c>
      <c r="I43" s="406">
        <f t="shared" si="4"/>
        <v>0</v>
      </c>
      <c r="J43" s="132" t="e">
        <f t="shared" si="2"/>
        <v>#DIV/0!</v>
      </c>
      <c r="K43" s="428"/>
      <c r="L43" s="434"/>
      <c r="M43" s="428"/>
      <c r="N43" s="428"/>
      <c r="O43" s="428"/>
      <c r="P43" s="742"/>
      <c r="Q43" s="406"/>
      <c r="R43" s="409"/>
      <c r="S43" s="406" t="e">
        <f>VLOOKUP(B43,Table1[],21,FALSE)</f>
        <v>#N/A</v>
      </c>
      <c r="T43" s="93"/>
      <c r="U43" s="93"/>
      <c r="V43" s="93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</row>
    <row r="44" spans="1:67" ht="15.6" customHeight="1" x14ac:dyDescent="0.25">
      <c r="A44" s="428"/>
      <c r="B44" s="428"/>
      <c r="C44" s="429"/>
      <c r="D44" s="404" t="s">
        <v>94</v>
      </c>
      <c r="E44" s="430"/>
      <c r="F44" s="430"/>
      <c r="G44" s="405">
        <f t="shared" si="1"/>
        <v>0</v>
      </c>
      <c r="H44" s="406">
        <f t="shared" si="3"/>
        <v>0</v>
      </c>
      <c r="I44" s="406">
        <f t="shared" si="4"/>
        <v>0</v>
      </c>
      <c r="J44" s="132" t="e">
        <f t="shared" si="2"/>
        <v>#DIV/0!</v>
      </c>
      <c r="K44" s="428"/>
      <c r="L44" s="434"/>
      <c r="M44" s="428"/>
      <c r="N44" s="428"/>
      <c r="O44" s="428"/>
      <c r="P44" s="742"/>
      <c r="Q44" s="406"/>
      <c r="R44" s="409"/>
      <c r="S44" s="406" t="e">
        <f>VLOOKUP(B44,Table1[],21,FALSE)</f>
        <v>#N/A</v>
      </c>
      <c r="T44" s="93"/>
      <c r="U44" s="93"/>
      <c r="V44" s="93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</row>
    <row r="45" spans="1:67" ht="15.6" customHeight="1" x14ac:dyDescent="0.25">
      <c r="A45" s="428"/>
      <c r="B45" s="428"/>
      <c r="C45" s="429"/>
      <c r="D45" s="404" t="s">
        <v>94</v>
      </c>
      <c r="E45" s="430"/>
      <c r="F45" s="430"/>
      <c r="G45" s="405">
        <f t="shared" si="1"/>
        <v>0</v>
      </c>
      <c r="H45" s="406">
        <f t="shared" si="3"/>
        <v>0</v>
      </c>
      <c r="I45" s="406">
        <f t="shared" si="4"/>
        <v>0</v>
      </c>
      <c r="J45" s="132" t="e">
        <f t="shared" si="2"/>
        <v>#DIV/0!</v>
      </c>
      <c r="K45" s="428"/>
      <c r="L45" s="434"/>
      <c r="M45" s="428"/>
      <c r="N45" s="428"/>
      <c r="O45" s="428"/>
      <c r="P45" s="742"/>
      <c r="Q45" s="406"/>
      <c r="R45" s="409"/>
      <c r="S45" s="406" t="e">
        <f>VLOOKUP(B45,Table1[],21,FALSE)</f>
        <v>#N/A</v>
      </c>
      <c r="T45" s="93"/>
      <c r="U45" s="93"/>
      <c r="V45" s="93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67" ht="15.6" customHeight="1" x14ac:dyDescent="0.25">
      <c r="A46" s="428"/>
      <c r="B46" s="428"/>
      <c r="C46" s="429"/>
      <c r="D46" s="404" t="s">
        <v>94</v>
      </c>
      <c r="E46" s="430"/>
      <c r="F46" s="430"/>
      <c r="G46" s="405">
        <f t="shared" si="1"/>
        <v>0</v>
      </c>
      <c r="H46" s="406">
        <f t="shared" si="3"/>
        <v>0</v>
      </c>
      <c r="I46" s="406">
        <f t="shared" si="4"/>
        <v>0</v>
      </c>
      <c r="J46" s="132" t="e">
        <f t="shared" si="2"/>
        <v>#DIV/0!</v>
      </c>
      <c r="K46" s="428"/>
      <c r="L46" s="434"/>
      <c r="M46" s="428"/>
      <c r="N46" s="428"/>
      <c r="O46" s="428"/>
      <c r="P46" s="742"/>
      <c r="Q46" s="406"/>
      <c r="R46" s="409"/>
      <c r="S46" s="406" t="e">
        <f>VLOOKUP(B46,Table1[],21,FALSE)</f>
        <v>#N/A</v>
      </c>
      <c r="T46" s="93"/>
      <c r="U46" s="93"/>
      <c r="V46" s="93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BI46" s="138"/>
      <c r="BL46" s="138"/>
    </row>
    <row r="47" spans="1:67" ht="15.6" customHeight="1" x14ac:dyDescent="0.25">
      <c r="A47" s="428"/>
      <c r="B47" s="428"/>
      <c r="C47" s="429"/>
      <c r="D47" s="404" t="s">
        <v>94</v>
      </c>
      <c r="E47" s="430"/>
      <c r="F47" s="430"/>
      <c r="G47" s="405">
        <f t="shared" si="1"/>
        <v>0</v>
      </c>
      <c r="H47" s="406">
        <f t="shared" si="3"/>
        <v>0</v>
      </c>
      <c r="I47" s="406">
        <f t="shared" si="4"/>
        <v>0</v>
      </c>
      <c r="J47" s="132" t="e">
        <f t="shared" si="2"/>
        <v>#DIV/0!</v>
      </c>
      <c r="K47" s="428"/>
      <c r="L47" s="434"/>
      <c r="M47" s="428"/>
      <c r="N47" s="428"/>
      <c r="O47" s="428"/>
      <c r="P47" s="742"/>
      <c r="Q47" s="406"/>
      <c r="R47" s="409"/>
      <c r="S47" s="406" t="e">
        <f>VLOOKUP(B47,Table1[],21,FALSE)</f>
        <v>#N/A</v>
      </c>
      <c r="T47" s="93"/>
      <c r="U47" s="93"/>
      <c r="V47" s="93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</row>
    <row r="48" spans="1:67" ht="15.6" customHeight="1" x14ac:dyDescent="0.25">
      <c r="A48" s="428"/>
      <c r="B48" s="428"/>
      <c r="C48" s="429"/>
      <c r="D48" s="404" t="s">
        <v>94</v>
      </c>
      <c r="E48" s="430"/>
      <c r="F48" s="430"/>
      <c r="G48" s="405">
        <f t="shared" si="1"/>
        <v>0</v>
      </c>
      <c r="H48" s="406">
        <f t="shared" si="3"/>
        <v>0</v>
      </c>
      <c r="I48" s="406">
        <f t="shared" si="4"/>
        <v>0</v>
      </c>
      <c r="J48" s="132" t="e">
        <f t="shared" si="2"/>
        <v>#DIV/0!</v>
      </c>
      <c r="K48" s="428"/>
      <c r="L48" s="434"/>
      <c r="M48" s="428"/>
      <c r="N48" s="428"/>
      <c r="O48" s="428"/>
      <c r="P48" s="742"/>
      <c r="Q48" s="406"/>
      <c r="R48" s="409"/>
      <c r="S48" s="406" t="e">
        <f>VLOOKUP(B48,Table1[],21,FALSE)</f>
        <v>#N/A</v>
      </c>
      <c r="T48" s="93"/>
      <c r="U48" s="93"/>
      <c r="V48" s="93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</row>
    <row r="49" spans="1:37" ht="15.6" customHeight="1" x14ac:dyDescent="0.25">
      <c r="A49" s="428"/>
      <c r="B49" s="428"/>
      <c r="C49" s="429"/>
      <c r="D49" s="404" t="s">
        <v>94</v>
      </c>
      <c r="E49" s="430"/>
      <c r="F49" s="430"/>
      <c r="G49" s="405">
        <f t="shared" si="1"/>
        <v>0</v>
      </c>
      <c r="H49" s="406">
        <f t="shared" si="3"/>
        <v>0</v>
      </c>
      <c r="I49" s="406">
        <f t="shared" si="4"/>
        <v>0</v>
      </c>
      <c r="J49" s="132" t="e">
        <f t="shared" si="2"/>
        <v>#DIV/0!</v>
      </c>
      <c r="K49" s="428"/>
      <c r="L49" s="434"/>
      <c r="M49" s="428"/>
      <c r="N49" s="428"/>
      <c r="O49" s="428"/>
      <c r="P49" s="742"/>
      <c r="Q49" s="406"/>
      <c r="R49" s="409"/>
      <c r="S49" s="406" t="e">
        <f>VLOOKUP(B49,Table1[],21,FALSE)</f>
        <v>#N/A</v>
      </c>
      <c r="T49" s="93"/>
      <c r="U49" s="93"/>
      <c r="V49" s="93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37" ht="15.6" customHeight="1" x14ac:dyDescent="0.25">
      <c r="A50" s="428"/>
      <c r="B50" s="428"/>
      <c r="C50" s="429"/>
      <c r="D50" s="404" t="s">
        <v>94</v>
      </c>
      <c r="E50" s="430"/>
      <c r="F50" s="433"/>
      <c r="G50" s="405">
        <f t="shared" si="1"/>
        <v>0</v>
      </c>
      <c r="H50" s="406">
        <f t="shared" si="3"/>
        <v>0</v>
      </c>
      <c r="I50" s="406">
        <f t="shared" si="4"/>
        <v>0</v>
      </c>
      <c r="J50" s="132" t="e">
        <f t="shared" si="2"/>
        <v>#DIV/0!</v>
      </c>
      <c r="K50" s="428"/>
      <c r="L50" s="434"/>
      <c r="M50" s="428"/>
      <c r="N50" s="428"/>
      <c r="O50" s="428"/>
      <c r="P50" s="742"/>
      <c r="Q50" s="406"/>
      <c r="R50" s="409"/>
      <c r="S50" s="406" t="e">
        <f>VLOOKUP(B50,Table1[],21,FALSE)</f>
        <v>#N/A</v>
      </c>
      <c r="T50" s="93"/>
      <c r="U50" s="93"/>
      <c r="V50" s="93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37" ht="15.6" customHeight="1" x14ac:dyDescent="0.25">
      <c r="A51" s="428"/>
      <c r="B51" s="428"/>
      <c r="C51" s="429"/>
      <c r="D51" s="404" t="s">
        <v>94</v>
      </c>
      <c r="E51" s="430"/>
      <c r="F51" s="430"/>
      <c r="G51" s="405">
        <f t="shared" si="1"/>
        <v>0</v>
      </c>
      <c r="H51" s="406">
        <f t="shared" si="3"/>
        <v>0</v>
      </c>
      <c r="I51" s="406">
        <f t="shared" si="4"/>
        <v>0</v>
      </c>
      <c r="J51" s="132" t="e">
        <f t="shared" si="2"/>
        <v>#DIV/0!</v>
      </c>
      <c r="K51" s="428"/>
      <c r="L51" s="434"/>
      <c r="M51" s="428"/>
      <c r="N51" s="428"/>
      <c r="O51" s="428"/>
      <c r="P51" s="742"/>
      <c r="Q51" s="406"/>
      <c r="R51" s="409"/>
      <c r="S51" s="406" t="e">
        <f>VLOOKUP(B51,Table1[],21,FALSE)</f>
        <v>#N/A</v>
      </c>
      <c r="T51" s="93"/>
      <c r="U51" s="93"/>
      <c r="V51" s="93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</row>
    <row r="52" spans="1:37" ht="15.6" customHeight="1" x14ac:dyDescent="0.25">
      <c r="A52" s="428"/>
      <c r="B52" s="428"/>
      <c r="C52" s="429"/>
      <c r="D52" s="404" t="s">
        <v>94</v>
      </c>
      <c r="E52" s="430"/>
      <c r="F52" s="430"/>
      <c r="G52" s="405">
        <f t="shared" si="1"/>
        <v>0</v>
      </c>
      <c r="H52" s="406">
        <f t="shared" si="3"/>
        <v>0</v>
      </c>
      <c r="I52" s="406">
        <f t="shared" si="4"/>
        <v>0</v>
      </c>
      <c r="J52" s="132" t="e">
        <f t="shared" si="2"/>
        <v>#DIV/0!</v>
      </c>
      <c r="K52" s="428"/>
      <c r="L52" s="434"/>
      <c r="M52" s="428"/>
      <c r="N52" s="428"/>
      <c r="O52" s="428"/>
      <c r="P52" s="742"/>
      <c r="Q52" s="406"/>
      <c r="R52" s="409"/>
      <c r="S52" s="406" t="e">
        <f>VLOOKUP(B52,Table1[],21,FALSE)</f>
        <v>#N/A</v>
      </c>
      <c r="T52" s="93"/>
      <c r="V52" s="93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</row>
    <row r="53" spans="1:37" ht="15.6" customHeight="1" x14ac:dyDescent="0.25">
      <c r="A53" s="428"/>
      <c r="B53" s="428"/>
      <c r="C53" s="429"/>
      <c r="D53" s="404" t="s">
        <v>94</v>
      </c>
      <c r="E53" s="430"/>
      <c r="F53" s="430"/>
      <c r="G53" s="405">
        <f t="shared" si="1"/>
        <v>0</v>
      </c>
      <c r="H53" s="406">
        <f t="shared" si="3"/>
        <v>0</v>
      </c>
      <c r="I53" s="406">
        <f t="shared" si="4"/>
        <v>0</v>
      </c>
      <c r="J53" s="132" t="e">
        <f t="shared" si="2"/>
        <v>#DIV/0!</v>
      </c>
      <c r="K53" s="428"/>
      <c r="L53" s="434"/>
      <c r="M53" s="428"/>
      <c r="N53" s="428"/>
      <c r="O53" s="428"/>
      <c r="P53" s="742"/>
      <c r="Q53" s="406"/>
      <c r="R53" s="409"/>
      <c r="S53" s="406" t="e">
        <f>VLOOKUP(B53,Table1[],21,FALSE)</f>
        <v>#N/A</v>
      </c>
      <c r="T53" s="93"/>
      <c r="V53" s="93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1:37" ht="15.6" customHeight="1" x14ac:dyDescent="0.25">
      <c r="A54" s="428"/>
      <c r="B54" s="428"/>
      <c r="C54" s="429"/>
      <c r="D54" s="404" t="s">
        <v>94</v>
      </c>
      <c r="E54" s="430"/>
      <c r="F54" s="430"/>
      <c r="G54" s="405">
        <f t="shared" si="1"/>
        <v>0</v>
      </c>
      <c r="H54" s="406">
        <f t="shared" si="3"/>
        <v>0</v>
      </c>
      <c r="I54" s="406">
        <f t="shared" si="4"/>
        <v>0</v>
      </c>
      <c r="J54" s="132" t="e">
        <f t="shared" si="2"/>
        <v>#DIV/0!</v>
      </c>
      <c r="K54" s="428"/>
      <c r="L54" s="434"/>
      <c r="M54" s="428"/>
      <c r="N54" s="428"/>
      <c r="O54" s="428"/>
      <c r="P54" s="742"/>
      <c r="Q54" s="406"/>
      <c r="R54" s="409"/>
      <c r="S54" s="406" t="e">
        <f>VLOOKUP(B54,Table1[],21,FALSE)</f>
        <v>#N/A</v>
      </c>
      <c r="T54" s="93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1:37" ht="15.6" customHeight="1" x14ac:dyDescent="0.25">
      <c r="A55" s="428"/>
      <c r="B55" s="428"/>
      <c r="C55" s="429"/>
      <c r="D55" s="404" t="s">
        <v>94</v>
      </c>
      <c r="E55" s="432"/>
      <c r="F55" s="432"/>
      <c r="G55" s="405">
        <f t="shared" si="1"/>
        <v>0</v>
      </c>
      <c r="H55" s="406">
        <f t="shared" si="3"/>
        <v>0</v>
      </c>
      <c r="I55" s="406">
        <f t="shared" si="4"/>
        <v>0</v>
      </c>
      <c r="J55" s="132" t="e">
        <f t="shared" si="2"/>
        <v>#DIV/0!</v>
      </c>
      <c r="K55" s="428"/>
      <c r="L55" s="434"/>
      <c r="M55" s="428"/>
      <c r="N55" s="428"/>
      <c r="O55" s="428"/>
      <c r="P55" s="742"/>
      <c r="Q55" s="406"/>
      <c r="R55" s="409"/>
      <c r="S55" s="406" t="e">
        <f>VLOOKUP(B55,Table1[],21,FALSE)</f>
        <v>#N/A</v>
      </c>
      <c r="T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1:37" ht="15.6" customHeight="1" x14ac:dyDescent="0.25">
      <c r="A56" s="428"/>
      <c r="B56" s="428"/>
      <c r="C56" s="429"/>
      <c r="D56" s="404" t="s">
        <v>94</v>
      </c>
      <c r="E56" s="430"/>
      <c r="F56" s="430"/>
      <c r="G56" s="405">
        <f t="shared" si="1"/>
        <v>0</v>
      </c>
      <c r="H56" s="406">
        <f t="shared" si="3"/>
        <v>0</v>
      </c>
      <c r="I56" s="406">
        <f t="shared" si="4"/>
        <v>0</v>
      </c>
      <c r="J56" s="132" t="e">
        <f t="shared" si="2"/>
        <v>#DIV/0!</v>
      </c>
      <c r="K56" s="428"/>
      <c r="L56" s="434"/>
      <c r="M56" s="428"/>
      <c r="N56" s="428"/>
      <c r="O56" s="428"/>
      <c r="P56" s="742"/>
      <c r="Q56" s="406"/>
      <c r="R56" s="409"/>
      <c r="S56" s="406" t="e">
        <f>VLOOKUP(B56,Table1[],21,FALSE)</f>
        <v>#N/A</v>
      </c>
      <c r="T56" s="93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1:37" ht="15.6" customHeight="1" x14ac:dyDescent="0.25">
      <c r="A57" s="428"/>
      <c r="B57" s="428"/>
      <c r="C57" s="429"/>
      <c r="D57" s="404" t="s">
        <v>94</v>
      </c>
      <c r="E57" s="430"/>
      <c r="F57" s="430"/>
      <c r="G57" s="405">
        <f t="shared" si="1"/>
        <v>0</v>
      </c>
      <c r="H57" s="406">
        <f t="shared" si="3"/>
        <v>0</v>
      </c>
      <c r="I57" s="406">
        <f t="shared" si="4"/>
        <v>0</v>
      </c>
      <c r="J57" s="132" t="e">
        <f t="shared" si="2"/>
        <v>#DIV/0!</v>
      </c>
      <c r="K57" s="428"/>
      <c r="L57" s="434"/>
      <c r="M57" s="428"/>
      <c r="N57" s="428"/>
      <c r="O57" s="428"/>
      <c r="P57" s="742"/>
      <c r="Q57" s="406"/>
      <c r="R57" s="409"/>
      <c r="S57" s="406" t="e">
        <f>VLOOKUP(B57,Table1[],21,FALSE)</f>
        <v>#N/A</v>
      </c>
      <c r="T57" s="93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1:37" ht="15.6" customHeight="1" x14ac:dyDescent="0.25">
      <c r="A58" s="428"/>
      <c r="B58" s="428"/>
      <c r="C58" s="429"/>
      <c r="D58" s="404" t="s">
        <v>94</v>
      </c>
      <c r="E58" s="432"/>
      <c r="F58" s="432"/>
      <c r="G58" s="405">
        <f t="shared" si="1"/>
        <v>0</v>
      </c>
      <c r="H58" s="406">
        <f t="shared" si="3"/>
        <v>0</v>
      </c>
      <c r="I58" s="406">
        <f t="shared" si="4"/>
        <v>0</v>
      </c>
      <c r="J58" s="132" t="e">
        <f t="shared" si="2"/>
        <v>#DIV/0!</v>
      </c>
      <c r="K58" s="428"/>
      <c r="L58" s="434"/>
      <c r="M58" s="428"/>
      <c r="N58" s="428"/>
      <c r="O58" s="428"/>
      <c r="P58" s="742"/>
      <c r="Q58" s="406"/>
      <c r="R58" s="409"/>
      <c r="S58" s="406" t="e">
        <f>VLOOKUP(B58,Table1[],21,FALSE)</f>
        <v>#N/A</v>
      </c>
      <c r="T58" s="93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1:37" ht="15.6" customHeight="1" x14ac:dyDescent="0.25">
      <c r="A59" s="428"/>
      <c r="B59" s="428"/>
      <c r="C59" s="429"/>
      <c r="D59" s="404" t="s">
        <v>94</v>
      </c>
      <c r="E59" s="430"/>
      <c r="F59" s="430"/>
      <c r="G59" s="405">
        <f t="shared" si="1"/>
        <v>0</v>
      </c>
      <c r="H59" s="406">
        <f t="shared" si="3"/>
        <v>0</v>
      </c>
      <c r="I59" s="406">
        <f t="shared" si="4"/>
        <v>0</v>
      </c>
      <c r="J59" s="132" t="e">
        <f t="shared" si="2"/>
        <v>#DIV/0!</v>
      </c>
      <c r="K59" s="428"/>
      <c r="L59" s="434"/>
      <c r="M59" s="428"/>
      <c r="N59" s="428"/>
      <c r="O59" s="428"/>
      <c r="P59" s="742"/>
      <c r="Q59" s="406"/>
      <c r="R59" s="409"/>
      <c r="S59" s="406" t="e">
        <f>VLOOKUP(B59,Table1[],21,FALSE)</f>
        <v>#N/A</v>
      </c>
      <c r="T59" s="93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1:37" ht="15.6" customHeight="1" x14ac:dyDescent="0.25">
      <c r="A60" s="428"/>
      <c r="B60" s="428"/>
      <c r="C60" s="429"/>
      <c r="D60" s="404" t="s">
        <v>94</v>
      </c>
      <c r="E60" s="430"/>
      <c r="F60" s="430"/>
      <c r="G60" s="405">
        <f t="shared" si="1"/>
        <v>0</v>
      </c>
      <c r="H60" s="406">
        <f t="shared" si="3"/>
        <v>0</v>
      </c>
      <c r="I60" s="406">
        <f t="shared" si="4"/>
        <v>0</v>
      </c>
      <c r="J60" s="132" t="e">
        <f t="shared" si="2"/>
        <v>#DIV/0!</v>
      </c>
      <c r="K60" s="428"/>
      <c r="L60" s="434"/>
      <c r="M60" s="428"/>
      <c r="N60" s="428"/>
      <c r="O60" s="428"/>
      <c r="P60" s="742"/>
      <c r="Q60" s="406"/>
      <c r="R60" s="409"/>
      <c r="S60" s="406" t="e">
        <f>VLOOKUP(B60,Table1[],21,FALSE)</f>
        <v>#N/A</v>
      </c>
      <c r="T60" s="93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1:37" ht="15.6" customHeight="1" x14ac:dyDescent="0.25">
      <c r="A61" s="428"/>
      <c r="B61" s="428"/>
      <c r="C61" s="429"/>
      <c r="D61" s="404" t="s">
        <v>94</v>
      </c>
      <c r="E61" s="432"/>
      <c r="F61" s="432"/>
      <c r="G61" s="405">
        <f t="shared" si="1"/>
        <v>0</v>
      </c>
      <c r="H61" s="406">
        <f t="shared" si="3"/>
        <v>0</v>
      </c>
      <c r="I61" s="406">
        <f t="shared" si="4"/>
        <v>0</v>
      </c>
      <c r="J61" s="132" t="e">
        <f t="shared" si="2"/>
        <v>#DIV/0!</v>
      </c>
      <c r="K61" s="428"/>
      <c r="L61" s="434"/>
      <c r="M61" s="428"/>
      <c r="N61" s="428"/>
      <c r="O61" s="428"/>
      <c r="P61" s="742"/>
      <c r="Q61" s="406"/>
      <c r="R61" s="409"/>
      <c r="S61" s="406" t="e">
        <f>VLOOKUP(B61,Table1[],21,FALSE)</f>
        <v>#N/A</v>
      </c>
      <c r="T61" s="93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1:37" ht="15.6" customHeight="1" x14ac:dyDescent="0.25">
      <c r="A62" s="428"/>
      <c r="B62" s="428"/>
      <c r="C62" s="429"/>
      <c r="D62" s="404" t="s">
        <v>94</v>
      </c>
      <c r="E62" s="432"/>
      <c r="F62" s="432"/>
      <c r="G62" s="405">
        <f t="shared" si="1"/>
        <v>0</v>
      </c>
      <c r="H62" s="406">
        <f t="shared" si="3"/>
        <v>0</v>
      </c>
      <c r="I62" s="406">
        <f t="shared" si="4"/>
        <v>0</v>
      </c>
      <c r="J62" s="132" t="e">
        <f t="shared" si="2"/>
        <v>#DIV/0!</v>
      </c>
      <c r="K62" s="428"/>
      <c r="L62" s="434"/>
      <c r="M62" s="428"/>
      <c r="N62" s="428"/>
      <c r="O62" s="428"/>
      <c r="P62" s="742"/>
      <c r="Q62" s="406"/>
      <c r="R62" s="409"/>
      <c r="S62" s="406" t="e">
        <f>VLOOKUP(B62,Table1[],21,FALSE)</f>
        <v>#N/A</v>
      </c>
      <c r="T62" s="93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1:37" ht="15.6" customHeight="1" x14ac:dyDescent="0.25">
      <c r="A63" s="428"/>
      <c r="B63" s="428"/>
      <c r="C63" s="429"/>
      <c r="D63" s="404" t="s">
        <v>94</v>
      </c>
      <c r="E63" s="430"/>
      <c r="F63" s="430"/>
      <c r="G63" s="405">
        <f t="shared" si="1"/>
        <v>0</v>
      </c>
      <c r="H63" s="406">
        <f t="shared" si="3"/>
        <v>0</v>
      </c>
      <c r="I63" s="406">
        <f t="shared" si="4"/>
        <v>0</v>
      </c>
      <c r="J63" s="132" t="e">
        <f t="shared" si="2"/>
        <v>#DIV/0!</v>
      </c>
      <c r="K63" s="428"/>
      <c r="L63" s="434"/>
      <c r="M63" s="428"/>
      <c r="N63" s="428"/>
      <c r="O63" s="428"/>
      <c r="P63" s="742"/>
      <c r="Q63" s="406"/>
      <c r="R63" s="409"/>
      <c r="S63" s="406" t="e">
        <f>VLOOKUP(B63,Table1[],21,FALSE)</f>
        <v>#N/A</v>
      </c>
      <c r="T63" s="93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1:37" ht="15.6" customHeight="1" x14ac:dyDescent="0.25">
      <c r="A64" s="428"/>
      <c r="B64" s="428"/>
      <c r="C64" s="429"/>
      <c r="D64" s="404" t="s">
        <v>94</v>
      </c>
      <c r="E64" s="430"/>
      <c r="F64" s="430"/>
      <c r="G64" s="405">
        <f t="shared" si="1"/>
        <v>0</v>
      </c>
      <c r="H64" s="406">
        <f t="shared" si="3"/>
        <v>0</v>
      </c>
      <c r="I64" s="406">
        <f t="shared" si="4"/>
        <v>0</v>
      </c>
      <c r="J64" s="132" t="e">
        <f t="shared" si="2"/>
        <v>#DIV/0!</v>
      </c>
      <c r="K64" s="428"/>
      <c r="L64" s="434"/>
      <c r="M64" s="428"/>
      <c r="N64" s="428"/>
      <c r="O64" s="428"/>
      <c r="P64" s="742"/>
      <c r="Q64" s="406"/>
      <c r="R64" s="409"/>
      <c r="S64" s="406" t="e">
        <f>VLOOKUP(B64,Table1[],21,FALSE)</f>
        <v>#N/A</v>
      </c>
      <c r="T64" s="93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1:52" ht="15.6" customHeight="1" x14ac:dyDescent="0.25">
      <c r="A65" s="428"/>
      <c r="B65" s="428"/>
      <c r="C65" s="429"/>
      <c r="D65" s="404" t="s">
        <v>94</v>
      </c>
      <c r="E65" s="430"/>
      <c r="F65" s="430"/>
      <c r="G65" s="405">
        <f t="shared" si="1"/>
        <v>0</v>
      </c>
      <c r="H65" s="406">
        <f t="shared" si="3"/>
        <v>0</v>
      </c>
      <c r="I65" s="406">
        <f t="shared" si="4"/>
        <v>0</v>
      </c>
      <c r="J65" s="132" t="e">
        <f t="shared" si="2"/>
        <v>#DIV/0!</v>
      </c>
      <c r="K65" s="428"/>
      <c r="L65" s="434"/>
      <c r="M65" s="428"/>
      <c r="N65" s="428"/>
      <c r="O65" s="428"/>
      <c r="P65" s="742"/>
      <c r="Q65" s="406"/>
      <c r="R65" s="409"/>
      <c r="S65" s="406" t="e">
        <f>VLOOKUP(B65,Table1[],21,FALSE)</f>
        <v>#N/A</v>
      </c>
      <c r="T65" s="93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1:52" ht="15.6" customHeight="1" x14ac:dyDescent="0.25">
      <c r="A66" s="428"/>
      <c r="B66" s="428"/>
      <c r="C66" s="429"/>
      <c r="D66" s="404" t="s">
        <v>94</v>
      </c>
      <c r="E66" s="430"/>
      <c r="F66" s="430"/>
      <c r="G66" s="405">
        <f t="shared" si="1"/>
        <v>0</v>
      </c>
      <c r="H66" s="406">
        <f t="shared" si="3"/>
        <v>0</v>
      </c>
      <c r="I66" s="406">
        <f t="shared" si="4"/>
        <v>0</v>
      </c>
      <c r="J66" s="132" t="e">
        <f t="shared" si="2"/>
        <v>#DIV/0!</v>
      </c>
      <c r="K66" s="428"/>
      <c r="L66" s="434"/>
      <c r="M66" s="428"/>
      <c r="N66" s="428"/>
      <c r="O66" s="428"/>
      <c r="P66" s="742"/>
      <c r="Q66" s="406"/>
      <c r="R66" s="409"/>
      <c r="S66" s="406" t="e">
        <f>VLOOKUP(B66,Table1[],21,FALSE)</f>
        <v>#N/A</v>
      </c>
      <c r="T66" s="93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1:52" ht="15.6" customHeight="1" x14ac:dyDescent="0.25">
      <c r="A67" s="428"/>
      <c r="B67" s="428"/>
      <c r="C67" s="429"/>
      <c r="D67" s="404" t="s">
        <v>94</v>
      </c>
      <c r="E67" s="430"/>
      <c r="F67" s="430"/>
      <c r="G67" s="405">
        <f t="shared" si="1"/>
        <v>0</v>
      </c>
      <c r="H67" s="406">
        <f t="shared" si="3"/>
        <v>0</v>
      </c>
      <c r="I67" s="406">
        <f t="shared" si="4"/>
        <v>0</v>
      </c>
      <c r="J67" s="132" t="e">
        <f t="shared" si="2"/>
        <v>#DIV/0!</v>
      </c>
      <c r="K67" s="428"/>
      <c r="L67" s="434"/>
      <c r="M67" s="428"/>
      <c r="N67" s="428"/>
      <c r="O67" s="428"/>
      <c r="P67" s="742"/>
      <c r="Q67" s="406"/>
      <c r="R67" s="409"/>
      <c r="S67" s="406" t="e">
        <f>VLOOKUP(B67,Table1[],21,FALSE)</f>
        <v>#N/A</v>
      </c>
      <c r="T67" s="93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1:52" ht="15.6" customHeight="1" x14ac:dyDescent="0.25">
      <c r="A68" s="428"/>
      <c r="B68" s="428"/>
      <c r="C68" s="429"/>
      <c r="D68" s="404" t="s">
        <v>94</v>
      </c>
      <c r="E68" s="430"/>
      <c r="F68" s="430"/>
      <c r="G68" s="405">
        <f t="shared" si="1"/>
        <v>0</v>
      </c>
      <c r="H68" s="406">
        <f t="shared" si="3"/>
        <v>0</v>
      </c>
      <c r="I68" s="406">
        <f t="shared" si="4"/>
        <v>0</v>
      </c>
      <c r="J68" s="132" t="e">
        <f t="shared" si="2"/>
        <v>#DIV/0!</v>
      </c>
      <c r="K68" s="428"/>
      <c r="L68" s="434"/>
      <c r="M68" s="428"/>
      <c r="N68" s="428"/>
      <c r="O68" s="428"/>
      <c r="P68" s="742"/>
      <c r="Q68" s="406"/>
      <c r="R68" s="409"/>
      <c r="S68" s="406" t="e">
        <f>VLOOKUP(B68,Table1[],21,FALSE)</f>
        <v>#N/A</v>
      </c>
      <c r="T68" s="93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1:52" ht="15.6" customHeight="1" x14ac:dyDescent="0.25">
      <c r="A69" s="428"/>
      <c r="B69" s="428"/>
      <c r="C69" s="429"/>
      <c r="D69" s="404" t="s">
        <v>94</v>
      </c>
      <c r="E69" s="430"/>
      <c r="F69" s="430"/>
      <c r="G69" s="405">
        <f t="shared" si="1"/>
        <v>0</v>
      </c>
      <c r="H69" s="406">
        <f t="shared" si="3"/>
        <v>0</v>
      </c>
      <c r="I69" s="406">
        <f t="shared" si="4"/>
        <v>0</v>
      </c>
      <c r="J69" s="132" t="e">
        <f t="shared" si="2"/>
        <v>#DIV/0!</v>
      </c>
      <c r="K69" s="428"/>
      <c r="L69" s="434"/>
      <c r="M69" s="428"/>
      <c r="N69" s="428"/>
      <c r="O69" s="428"/>
      <c r="P69" s="742"/>
      <c r="Q69" s="406"/>
      <c r="R69" s="409"/>
      <c r="S69" s="406" t="e">
        <f>VLOOKUP(B69,Table1[],21,FALSE)</f>
        <v>#N/A</v>
      </c>
      <c r="T69" s="93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1:52" ht="15.6" customHeight="1" x14ac:dyDescent="0.25">
      <c r="A70" s="428"/>
      <c r="B70" s="428"/>
      <c r="C70" s="429"/>
      <c r="D70" s="404" t="s">
        <v>94</v>
      </c>
      <c r="E70" s="430"/>
      <c r="F70" s="430"/>
      <c r="G70" s="405">
        <f t="shared" si="1"/>
        <v>0</v>
      </c>
      <c r="H70" s="406">
        <f t="shared" si="3"/>
        <v>0</v>
      </c>
      <c r="I70" s="406">
        <f t="shared" si="4"/>
        <v>0</v>
      </c>
      <c r="J70" s="132" t="e">
        <f t="shared" si="2"/>
        <v>#DIV/0!</v>
      </c>
      <c r="K70" s="428"/>
      <c r="L70" s="434"/>
      <c r="M70" s="428"/>
      <c r="N70" s="428"/>
      <c r="O70" s="428"/>
      <c r="P70" s="742"/>
      <c r="Q70" s="406"/>
      <c r="R70" s="409"/>
      <c r="S70" s="406" t="e">
        <f>VLOOKUP(B70,Table1[],21,FALSE)</f>
        <v>#N/A</v>
      </c>
      <c r="T70" s="93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1:52" ht="15.6" customHeight="1" x14ac:dyDescent="0.25">
      <c r="A71" s="428"/>
      <c r="B71" s="428"/>
      <c r="C71" s="429"/>
      <c r="D71" s="404" t="s">
        <v>94</v>
      </c>
      <c r="E71" s="430"/>
      <c r="F71" s="430"/>
      <c r="G71" s="405">
        <f t="shared" si="1"/>
        <v>0</v>
      </c>
      <c r="H71" s="406">
        <f t="shared" si="3"/>
        <v>0</v>
      </c>
      <c r="I71" s="406">
        <f t="shared" si="4"/>
        <v>0</v>
      </c>
      <c r="J71" s="132" t="e">
        <f t="shared" si="2"/>
        <v>#DIV/0!</v>
      </c>
      <c r="K71" s="428"/>
      <c r="L71" s="434"/>
      <c r="M71" s="428"/>
      <c r="N71" s="428"/>
      <c r="O71" s="428"/>
      <c r="P71" s="742"/>
      <c r="Q71" s="406"/>
      <c r="R71" s="409"/>
      <c r="S71" s="406" t="e">
        <f>VLOOKUP(B71,Table1[],21,FALSE)</f>
        <v>#N/A</v>
      </c>
      <c r="T71" s="93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1:52" ht="15.6" customHeight="1" x14ac:dyDescent="0.25">
      <c r="A72" s="428"/>
      <c r="B72" s="428"/>
      <c r="C72" s="429"/>
      <c r="D72" s="404" t="s">
        <v>94</v>
      </c>
      <c r="E72" s="430"/>
      <c r="F72" s="430"/>
      <c r="G72" s="405">
        <f t="shared" si="1"/>
        <v>0</v>
      </c>
      <c r="H72" s="406">
        <f t="shared" si="3"/>
        <v>0</v>
      </c>
      <c r="I72" s="406">
        <f t="shared" si="4"/>
        <v>0</v>
      </c>
      <c r="J72" s="132" t="e">
        <f t="shared" si="2"/>
        <v>#DIV/0!</v>
      </c>
      <c r="K72" s="428"/>
      <c r="L72" s="434"/>
      <c r="M72" s="428"/>
      <c r="N72" s="428"/>
      <c r="O72" s="428"/>
      <c r="P72" s="742"/>
      <c r="Q72" s="406"/>
      <c r="R72" s="409"/>
      <c r="S72" s="406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1:52" ht="15.6" customHeight="1" x14ac:dyDescent="0.25">
      <c r="A73" s="428"/>
      <c r="B73" s="428"/>
      <c r="C73" s="429"/>
      <c r="D73" s="404" t="s">
        <v>94</v>
      </c>
      <c r="E73" s="430"/>
      <c r="F73" s="430"/>
      <c r="G73" s="405">
        <f t="shared" si="1"/>
        <v>0</v>
      </c>
      <c r="H73" s="406">
        <f t="shared" si="3"/>
        <v>0</v>
      </c>
      <c r="I73" s="406">
        <f t="shared" si="4"/>
        <v>0</v>
      </c>
      <c r="J73" s="132" t="e">
        <f t="shared" si="2"/>
        <v>#DIV/0!</v>
      </c>
      <c r="K73" s="428"/>
      <c r="L73" s="434"/>
      <c r="M73" s="428"/>
      <c r="N73" s="428"/>
      <c r="O73" s="428"/>
      <c r="P73" s="742"/>
      <c r="Q73" s="406"/>
      <c r="R73" s="409"/>
      <c r="S73" s="406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</row>
    <row r="74" spans="1:52" ht="15.6" customHeight="1" x14ac:dyDescent="0.25">
      <c r="A74" s="428"/>
      <c r="B74" s="428"/>
      <c r="C74" s="429"/>
      <c r="D74" s="404" t="s">
        <v>94</v>
      </c>
      <c r="E74" s="432"/>
      <c r="F74" s="432"/>
      <c r="G74" s="405">
        <f t="shared" si="1"/>
        <v>0</v>
      </c>
      <c r="H74" s="406">
        <f t="shared" si="3"/>
        <v>0</v>
      </c>
      <c r="I74" s="406">
        <f t="shared" si="4"/>
        <v>0</v>
      </c>
      <c r="J74" s="132" t="e">
        <f t="shared" si="2"/>
        <v>#DIV/0!</v>
      </c>
      <c r="K74" s="428"/>
      <c r="L74" s="434"/>
      <c r="M74" s="428"/>
      <c r="N74" s="428"/>
      <c r="O74" s="428"/>
      <c r="P74" s="742"/>
      <c r="Q74" s="406"/>
      <c r="R74" s="409"/>
      <c r="S74" s="406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</row>
    <row r="75" spans="1:52" ht="15.6" customHeight="1" x14ac:dyDescent="0.25">
      <c r="A75" s="428"/>
      <c r="B75" s="428"/>
      <c r="C75" s="429"/>
      <c r="D75" s="404" t="s">
        <v>94</v>
      </c>
      <c r="E75" s="430"/>
      <c r="F75" s="430"/>
      <c r="G75" s="405">
        <f t="shared" si="1"/>
        <v>0</v>
      </c>
      <c r="H75" s="406">
        <f t="shared" si="3"/>
        <v>0</v>
      </c>
      <c r="I75" s="406">
        <f t="shared" si="4"/>
        <v>0</v>
      </c>
      <c r="J75" s="132" t="e">
        <f t="shared" si="2"/>
        <v>#DIV/0!</v>
      </c>
      <c r="K75" s="428"/>
      <c r="L75" s="434"/>
      <c r="M75" s="428"/>
      <c r="N75" s="428"/>
      <c r="O75" s="428"/>
      <c r="P75" s="742"/>
      <c r="Q75" s="406"/>
      <c r="R75" s="409"/>
      <c r="S75" s="406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M75" s="88"/>
      <c r="AN75" s="88" t="s">
        <v>181</v>
      </c>
      <c r="AO75" s="88" t="s">
        <v>182</v>
      </c>
      <c r="AP75" s="88" t="s">
        <v>183</v>
      </c>
      <c r="AQ75" s="88" t="s">
        <v>184</v>
      </c>
      <c r="AR75" s="88"/>
      <c r="AS75" s="88"/>
      <c r="AT75" s="88" t="s">
        <v>181</v>
      </c>
      <c r="AU75" s="88" t="s">
        <v>182</v>
      </c>
      <c r="AV75" s="88" t="s">
        <v>183</v>
      </c>
      <c r="AW75" s="88" t="s">
        <v>184</v>
      </c>
      <c r="AZ75" s="88" t="s">
        <v>62</v>
      </c>
    </row>
    <row r="76" spans="1:52" ht="15.6" customHeight="1" x14ac:dyDescent="0.25">
      <c r="A76" s="428"/>
      <c r="B76" s="428"/>
      <c r="C76" s="429"/>
      <c r="D76" s="404" t="s">
        <v>94</v>
      </c>
      <c r="E76" s="430"/>
      <c r="F76" s="430"/>
      <c r="G76" s="405">
        <f t="shared" si="1"/>
        <v>0</v>
      </c>
      <c r="H76" s="406">
        <f t="shared" si="3"/>
        <v>0</v>
      </c>
      <c r="I76" s="406">
        <f t="shared" si="4"/>
        <v>0</v>
      </c>
      <c r="J76" s="132" t="e">
        <f t="shared" si="2"/>
        <v>#DIV/0!</v>
      </c>
      <c r="K76" s="428"/>
      <c r="L76" s="434"/>
      <c r="M76" s="428"/>
      <c r="N76" s="431"/>
      <c r="O76" s="428"/>
      <c r="P76" s="742"/>
      <c r="Q76" s="406"/>
      <c r="R76" s="409"/>
      <c r="S76" s="406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247" t="s">
        <v>216</v>
      </c>
      <c r="AN76" s="248">
        <v>0.62083333333333335</v>
      </c>
      <c r="AO76" s="248">
        <v>0.63055555555555554</v>
      </c>
      <c r="AP76" s="88">
        <f>AO76-AN76</f>
        <v>9.7222222222221877E-3</v>
      </c>
      <c r="AQ76" s="137">
        <v>224</v>
      </c>
      <c r="AR76" s="88"/>
      <c r="AS76" s="247" t="s">
        <v>97</v>
      </c>
      <c r="AT76" s="248">
        <v>0.63055555555555554</v>
      </c>
      <c r="AU76" s="248">
        <v>0.6777777777777777</v>
      </c>
      <c r="AV76" s="88">
        <f>AU76-AT76</f>
        <v>4.7222222222222165E-2</v>
      </c>
      <c r="AW76" s="137">
        <v>291</v>
      </c>
    </row>
    <row r="77" spans="1:52" ht="15.6" customHeight="1" x14ac:dyDescent="0.25">
      <c r="A77" s="428"/>
      <c r="B77" s="428"/>
      <c r="C77" s="429"/>
      <c r="D77" s="404" t="s">
        <v>94</v>
      </c>
      <c r="E77" s="430"/>
      <c r="F77" s="430"/>
      <c r="G77" s="405">
        <f t="shared" si="1"/>
        <v>0</v>
      </c>
      <c r="H77" s="406">
        <f t="shared" si="3"/>
        <v>0</v>
      </c>
      <c r="I77" s="406">
        <f t="shared" si="4"/>
        <v>0</v>
      </c>
      <c r="J77" s="132" t="e">
        <f t="shared" si="2"/>
        <v>#DIV/0!</v>
      </c>
      <c r="K77" s="428"/>
      <c r="L77" s="434"/>
      <c r="M77" s="428"/>
      <c r="N77" s="428"/>
      <c r="O77" s="428"/>
      <c r="P77" s="742"/>
      <c r="Q77" s="406"/>
      <c r="R77" s="409"/>
      <c r="S77" s="406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137">
        <f>HOUR(AP76)</f>
        <v>0</v>
      </c>
      <c r="AO77" s="137">
        <f>MINUTE(AP76)</f>
        <v>14</v>
      </c>
      <c r="AP77" s="137">
        <f>(AN77*60)+AO77</f>
        <v>14</v>
      </c>
      <c r="AQ77" s="137">
        <f>AQ76*AP77</f>
        <v>3136</v>
      </c>
      <c r="AR77" s="88"/>
      <c r="AS77" s="88"/>
      <c r="AT77" s="137">
        <f>HOUR(AV76)</f>
        <v>1</v>
      </c>
      <c r="AU77" s="137">
        <f>MINUTE(AV76)</f>
        <v>8</v>
      </c>
      <c r="AV77" s="137">
        <f>(AT77*60)+AU77</f>
        <v>68</v>
      </c>
      <c r="AW77" s="137">
        <f>AW76*AV77</f>
        <v>19788</v>
      </c>
      <c r="AZ77" s="137">
        <f>SUM(AQ77,AW77)</f>
        <v>22924</v>
      </c>
    </row>
    <row r="78" spans="1:52" ht="15.6" customHeight="1" x14ac:dyDescent="0.25">
      <c r="A78" s="428"/>
      <c r="B78" s="428"/>
      <c r="C78" s="429"/>
      <c r="D78" s="404" t="s">
        <v>94</v>
      </c>
      <c r="E78" s="430"/>
      <c r="F78" s="430"/>
      <c r="G78" s="405">
        <f t="shared" si="1"/>
        <v>0</v>
      </c>
      <c r="H78" s="406">
        <f t="shared" si="3"/>
        <v>0</v>
      </c>
      <c r="I78" s="406">
        <f t="shared" si="4"/>
        <v>0</v>
      </c>
      <c r="J78" s="132" t="e">
        <f t="shared" si="2"/>
        <v>#DIV/0!</v>
      </c>
      <c r="K78" s="428"/>
      <c r="L78" s="434"/>
      <c r="M78" s="428"/>
      <c r="N78" s="428"/>
      <c r="O78" s="428"/>
      <c r="P78" s="742"/>
      <c r="Q78" s="406"/>
      <c r="R78" s="409"/>
      <c r="S78" s="406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52" ht="15.6" customHeight="1" x14ac:dyDescent="0.25">
      <c r="A79" s="428"/>
      <c r="B79" s="428"/>
      <c r="C79" s="429"/>
      <c r="D79" s="404" t="s">
        <v>94</v>
      </c>
      <c r="E79" s="430"/>
      <c r="F79" s="430"/>
      <c r="G79" s="405">
        <f t="shared" si="1"/>
        <v>0</v>
      </c>
      <c r="H79" s="406">
        <f t="shared" si="3"/>
        <v>0</v>
      </c>
      <c r="I79" s="406">
        <f t="shared" si="4"/>
        <v>0</v>
      </c>
      <c r="J79" s="132" t="e">
        <f t="shared" si="2"/>
        <v>#DIV/0!</v>
      </c>
      <c r="K79" s="428"/>
      <c r="L79" s="434"/>
      <c r="M79" s="428"/>
      <c r="N79" s="428"/>
      <c r="O79" s="428"/>
      <c r="P79" s="742"/>
      <c r="Q79" s="406"/>
      <c r="R79" s="409"/>
      <c r="S79" s="406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52" ht="15.6" customHeight="1" x14ac:dyDescent="0.25">
      <c r="A80" s="428"/>
      <c r="B80" s="428"/>
      <c r="C80" s="429"/>
      <c r="D80" s="404" t="s">
        <v>94</v>
      </c>
      <c r="E80" s="430"/>
      <c r="F80" s="430"/>
      <c r="G80" s="405">
        <f t="shared" si="1"/>
        <v>0</v>
      </c>
      <c r="H80" s="406">
        <f t="shared" si="3"/>
        <v>0</v>
      </c>
      <c r="I80" s="406">
        <f t="shared" si="4"/>
        <v>0</v>
      </c>
      <c r="J80" s="132" t="e">
        <f t="shared" si="2"/>
        <v>#DIV/0!</v>
      </c>
      <c r="K80" s="428"/>
      <c r="L80" s="434"/>
      <c r="M80" s="428"/>
      <c r="N80" s="428"/>
      <c r="O80" s="428"/>
      <c r="P80" s="742"/>
      <c r="Q80" s="406"/>
      <c r="R80" s="409"/>
      <c r="S80" s="406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6" customHeight="1" x14ac:dyDescent="0.25">
      <c r="A81" s="428"/>
      <c r="B81" s="428"/>
      <c r="C81" s="429"/>
      <c r="D81" s="404" t="s">
        <v>94</v>
      </c>
      <c r="E81" s="430"/>
      <c r="F81" s="430"/>
      <c r="G81" s="405">
        <f t="shared" si="1"/>
        <v>0</v>
      </c>
      <c r="H81" s="406">
        <f t="shared" si="3"/>
        <v>0</v>
      </c>
      <c r="I81" s="406">
        <f t="shared" si="4"/>
        <v>0</v>
      </c>
      <c r="J81" s="132" t="e">
        <f t="shared" si="2"/>
        <v>#DIV/0!</v>
      </c>
      <c r="K81" s="428"/>
      <c r="L81" s="434"/>
      <c r="M81" s="428"/>
      <c r="N81" s="428"/>
      <c r="O81" s="428"/>
      <c r="P81" s="742"/>
      <c r="Q81" s="406"/>
      <c r="R81" s="409"/>
      <c r="S81" s="406" t="e">
        <f>VLOOKUP(B81,Table1[],21,FALSE)</f>
        <v>#N/A</v>
      </c>
      <c r="T81" s="93"/>
      <c r="W81" s="89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6" customHeight="1" x14ac:dyDescent="0.25">
      <c r="A82" s="428"/>
      <c r="B82" s="428"/>
      <c r="C82" s="429"/>
      <c r="D82" s="404" t="s">
        <v>94</v>
      </c>
      <c r="E82" s="430"/>
      <c r="F82" s="430"/>
      <c r="G82" s="405">
        <f t="shared" si="1"/>
        <v>0</v>
      </c>
      <c r="H82" s="406">
        <f t="shared" si="3"/>
        <v>0</v>
      </c>
      <c r="I82" s="406">
        <f t="shared" si="4"/>
        <v>0</v>
      </c>
      <c r="J82" s="132" t="e">
        <f t="shared" si="2"/>
        <v>#DIV/0!</v>
      </c>
      <c r="K82" s="428"/>
      <c r="L82" s="434"/>
      <c r="M82" s="428"/>
      <c r="N82" s="428"/>
      <c r="O82" s="428"/>
      <c r="P82" s="742"/>
      <c r="Q82" s="406"/>
      <c r="R82" s="409"/>
      <c r="S82" s="406" t="e">
        <f>VLOOKUP(B82,Table1[],21,FALSE)</f>
        <v>#N/A</v>
      </c>
      <c r="T82" s="93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6" customHeight="1" x14ac:dyDescent="0.25">
      <c r="A83" s="428"/>
      <c r="B83" s="428"/>
      <c r="C83" s="429"/>
      <c r="D83" s="404" t="s">
        <v>94</v>
      </c>
      <c r="E83" s="430"/>
      <c r="F83" s="430"/>
      <c r="G83" s="405">
        <f t="shared" si="1"/>
        <v>0</v>
      </c>
      <c r="H83" s="406">
        <f t="shared" si="3"/>
        <v>0</v>
      </c>
      <c r="I83" s="406">
        <f t="shared" si="4"/>
        <v>0</v>
      </c>
      <c r="J83" s="132" t="e">
        <f t="shared" si="2"/>
        <v>#DIV/0!</v>
      </c>
      <c r="K83" s="428"/>
      <c r="L83" s="434"/>
      <c r="M83" s="428"/>
      <c r="N83" s="431"/>
      <c r="O83" s="428"/>
      <c r="P83" s="742"/>
      <c r="Q83" s="406"/>
      <c r="R83" s="409"/>
      <c r="S83" s="406" t="e">
        <f>VLOOKUP(B83,Table1[],21,FALSE)</f>
        <v>#N/A</v>
      </c>
      <c r="T83" s="93"/>
      <c r="W83" s="89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6" customHeight="1" x14ac:dyDescent="0.25">
      <c r="A84" s="428"/>
      <c r="B84" s="428"/>
      <c r="C84" s="429"/>
      <c r="D84" s="404" t="s">
        <v>94</v>
      </c>
      <c r="E84" s="432"/>
      <c r="F84" s="432"/>
      <c r="G84" s="405">
        <f t="shared" si="1"/>
        <v>0</v>
      </c>
      <c r="H84" s="406">
        <f t="shared" si="3"/>
        <v>0</v>
      </c>
      <c r="I84" s="406">
        <f t="shared" si="4"/>
        <v>0</v>
      </c>
      <c r="J84" s="132" t="e">
        <f t="shared" si="2"/>
        <v>#DIV/0!</v>
      </c>
      <c r="K84" s="428"/>
      <c r="L84" s="434"/>
      <c r="M84" s="428"/>
      <c r="N84" s="428"/>
      <c r="O84" s="428"/>
      <c r="P84" s="742"/>
      <c r="Q84" s="406"/>
      <c r="R84" s="409"/>
      <c r="S84" s="406" t="e">
        <f>VLOOKUP(B84,Table1[],21,FALSE)</f>
        <v>#N/A</v>
      </c>
      <c r="T84" s="93"/>
      <c r="U84" s="137"/>
      <c r="V84" s="105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6" customHeight="1" x14ac:dyDescent="0.25">
      <c r="A85" s="428"/>
      <c r="B85" s="428"/>
      <c r="C85" s="429"/>
      <c r="D85" s="404" t="s">
        <v>94</v>
      </c>
      <c r="E85" s="430"/>
      <c r="F85" s="430"/>
      <c r="G85" s="405">
        <f t="shared" si="1"/>
        <v>0</v>
      </c>
      <c r="H85" s="406">
        <f t="shared" si="3"/>
        <v>0</v>
      </c>
      <c r="I85" s="406">
        <f t="shared" si="4"/>
        <v>0</v>
      </c>
      <c r="J85" s="132" t="e">
        <f t="shared" si="2"/>
        <v>#DIV/0!</v>
      </c>
      <c r="K85" s="428"/>
      <c r="L85" s="434"/>
      <c r="M85" s="428"/>
      <c r="N85" s="428"/>
      <c r="O85" s="428"/>
      <c r="P85" s="742"/>
      <c r="Q85" s="406"/>
      <c r="R85" s="409"/>
      <c r="S85" s="406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6" customHeight="1" x14ac:dyDescent="0.25">
      <c r="A86" s="428"/>
      <c r="B86" s="428"/>
      <c r="C86" s="429"/>
      <c r="D86" s="404" t="s">
        <v>94</v>
      </c>
      <c r="E86" s="430"/>
      <c r="F86" s="430"/>
      <c r="G86" s="405">
        <f t="shared" si="1"/>
        <v>0</v>
      </c>
      <c r="H86" s="406">
        <f t="shared" si="3"/>
        <v>0</v>
      </c>
      <c r="I86" s="406">
        <f t="shared" si="4"/>
        <v>0</v>
      </c>
      <c r="J86" s="132" t="e">
        <f t="shared" si="2"/>
        <v>#DIV/0!</v>
      </c>
      <c r="K86" s="428"/>
      <c r="L86" s="434"/>
      <c r="M86" s="428"/>
      <c r="N86" s="428"/>
      <c r="O86" s="428"/>
      <c r="P86" s="742"/>
      <c r="Q86" s="406"/>
      <c r="R86" s="409"/>
      <c r="S86" s="406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6" customHeight="1" x14ac:dyDescent="0.25">
      <c r="A87" s="428"/>
      <c r="B87" s="428"/>
      <c r="C87" s="429"/>
      <c r="D87" s="404" t="s">
        <v>94</v>
      </c>
      <c r="E87" s="430"/>
      <c r="F87" s="430"/>
      <c r="G87" s="405">
        <f t="shared" si="1"/>
        <v>0</v>
      </c>
      <c r="H87" s="406">
        <f t="shared" si="3"/>
        <v>0</v>
      </c>
      <c r="I87" s="406">
        <f t="shared" si="4"/>
        <v>0</v>
      </c>
      <c r="J87" s="132" t="e">
        <f t="shared" si="2"/>
        <v>#DIV/0!</v>
      </c>
      <c r="K87" s="428"/>
      <c r="L87" s="434"/>
      <c r="M87" s="428"/>
      <c r="N87" s="428"/>
      <c r="O87" s="428"/>
      <c r="P87" s="742"/>
      <c r="Q87" s="406"/>
      <c r="R87" s="409"/>
      <c r="S87" s="406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6" customHeight="1" x14ac:dyDescent="0.25">
      <c r="A88" s="428"/>
      <c r="B88" s="428"/>
      <c r="C88" s="429"/>
      <c r="D88" s="404" t="s">
        <v>94</v>
      </c>
      <c r="E88" s="430"/>
      <c r="F88" s="430"/>
      <c r="G88" s="405">
        <f t="shared" ref="G88:G151" si="5">F88-E88</f>
        <v>0</v>
      </c>
      <c r="H88" s="406">
        <f t="shared" si="3"/>
        <v>0</v>
      </c>
      <c r="I88" s="406">
        <f t="shared" si="4"/>
        <v>0</v>
      </c>
      <c r="J88" s="132" t="e">
        <f t="shared" si="2"/>
        <v>#DIV/0!</v>
      </c>
      <c r="K88" s="428"/>
      <c r="L88" s="434"/>
      <c r="M88" s="428"/>
      <c r="N88" s="428"/>
      <c r="O88" s="428"/>
      <c r="P88" s="742"/>
      <c r="Q88" s="406"/>
      <c r="R88" s="409"/>
      <c r="S88" s="406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6" customHeight="1" x14ac:dyDescent="0.25">
      <c r="A89" s="154"/>
      <c r="B89" s="139"/>
      <c r="C89" s="96"/>
      <c r="D89" s="96" t="s">
        <v>94</v>
      </c>
      <c r="E89" s="98"/>
      <c r="F89" s="98"/>
      <c r="G89" s="98">
        <f t="shared" si="5"/>
        <v>0</v>
      </c>
      <c r="H89" s="97">
        <f t="shared" si="3"/>
        <v>0</v>
      </c>
      <c r="I89" s="97">
        <f t="shared" si="4"/>
        <v>0</v>
      </c>
      <c r="J89" s="132" t="e">
        <f t="shared" si="2"/>
        <v>#DIV/0!</v>
      </c>
      <c r="K89" s="135"/>
      <c r="L89" s="435">
        <f t="shared" ref="L89:L120" si="6">((60*H89)+I89)*K89</f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6" customHeight="1" x14ac:dyDescent="0.25">
      <c r="A90" s="154"/>
      <c r="B90" s="139"/>
      <c r="C90" s="96"/>
      <c r="D90" s="96" t="s">
        <v>94</v>
      </c>
      <c r="E90" s="98"/>
      <c r="F90" s="98"/>
      <c r="G90" s="98">
        <f t="shared" si="5"/>
        <v>0</v>
      </c>
      <c r="H90" s="97">
        <f t="shared" si="3"/>
        <v>0</v>
      </c>
      <c r="I90" s="97">
        <f t="shared" si="4"/>
        <v>0</v>
      </c>
      <c r="J90" s="132" t="e">
        <f t="shared" si="2"/>
        <v>#DIV/0!</v>
      </c>
      <c r="K90" s="135"/>
      <c r="L90" s="435">
        <f t="shared" si="6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6" customHeight="1" x14ac:dyDescent="0.25">
      <c r="A91" s="154"/>
      <c r="B91" s="139"/>
      <c r="C91" s="96"/>
      <c r="D91" s="96" t="s">
        <v>94</v>
      </c>
      <c r="E91" s="98"/>
      <c r="F91" s="98"/>
      <c r="G91" s="98">
        <f t="shared" si="5"/>
        <v>0</v>
      </c>
      <c r="H91" s="97">
        <f t="shared" si="3"/>
        <v>0</v>
      </c>
      <c r="I91" s="97">
        <f t="shared" si="4"/>
        <v>0</v>
      </c>
      <c r="J91" s="132" t="e">
        <f t="shared" si="2"/>
        <v>#DIV/0!</v>
      </c>
      <c r="K91" s="135"/>
      <c r="L91" s="435">
        <f t="shared" si="6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75" x14ac:dyDescent="0.25">
      <c r="A92" s="154"/>
      <c r="B92" s="139"/>
      <c r="C92" s="96"/>
      <c r="D92" s="96" t="s">
        <v>94</v>
      </c>
      <c r="E92" s="98"/>
      <c r="F92" s="98"/>
      <c r="G92" s="98">
        <f t="shared" si="5"/>
        <v>0</v>
      </c>
      <c r="H92" s="97">
        <f t="shared" si="3"/>
        <v>0</v>
      </c>
      <c r="I92" s="97">
        <f t="shared" si="4"/>
        <v>0</v>
      </c>
      <c r="J92" s="132" t="e">
        <f t="shared" si="2"/>
        <v>#DIV/0!</v>
      </c>
      <c r="K92" s="135"/>
      <c r="L92" s="435">
        <f t="shared" si="6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75" x14ac:dyDescent="0.25">
      <c r="A93" s="154"/>
      <c r="B93" s="139"/>
      <c r="C93" s="96"/>
      <c r="D93" s="96" t="s">
        <v>94</v>
      </c>
      <c r="E93" s="98"/>
      <c r="F93" s="98"/>
      <c r="G93" s="98">
        <f t="shared" si="5"/>
        <v>0</v>
      </c>
      <c r="H93" s="97">
        <f t="shared" si="3"/>
        <v>0</v>
      </c>
      <c r="I93" s="97">
        <f t="shared" si="4"/>
        <v>0</v>
      </c>
      <c r="J93" s="132" t="e">
        <f t="shared" si="2"/>
        <v>#DIV/0!</v>
      </c>
      <c r="K93" s="135"/>
      <c r="L93" s="435">
        <f t="shared" si="6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75" x14ac:dyDescent="0.25">
      <c r="A94" s="154"/>
      <c r="B94" s="139"/>
      <c r="C94" s="96"/>
      <c r="D94" s="96" t="s">
        <v>94</v>
      </c>
      <c r="E94" s="98"/>
      <c r="F94" s="98"/>
      <c r="G94" s="98">
        <f t="shared" si="5"/>
        <v>0</v>
      </c>
      <c r="H94" s="97">
        <f t="shared" si="3"/>
        <v>0</v>
      </c>
      <c r="I94" s="97">
        <f t="shared" si="4"/>
        <v>0</v>
      </c>
      <c r="J94" s="132" t="e">
        <f t="shared" si="2"/>
        <v>#DIV/0!</v>
      </c>
      <c r="K94" s="135"/>
      <c r="L94" s="435">
        <f t="shared" si="6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75" x14ac:dyDescent="0.25">
      <c r="A95" s="154"/>
      <c r="B95" s="139"/>
      <c r="C95" s="96"/>
      <c r="D95" s="96" t="s">
        <v>94</v>
      </c>
      <c r="E95" s="98"/>
      <c r="F95" s="98"/>
      <c r="G95" s="98">
        <f t="shared" si="5"/>
        <v>0</v>
      </c>
      <c r="H95" s="97">
        <f t="shared" si="3"/>
        <v>0</v>
      </c>
      <c r="I95" s="97">
        <f t="shared" si="4"/>
        <v>0</v>
      </c>
      <c r="J95" s="132" t="e">
        <f t="shared" si="2"/>
        <v>#DIV/0!</v>
      </c>
      <c r="K95" s="135"/>
      <c r="L95" s="435">
        <f t="shared" si="6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75" x14ac:dyDescent="0.25">
      <c r="A96" s="154"/>
      <c r="B96" s="139"/>
      <c r="C96" s="96"/>
      <c r="D96" s="96" t="s">
        <v>94</v>
      </c>
      <c r="E96" s="98"/>
      <c r="F96" s="98"/>
      <c r="G96" s="98">
        <f t="shared" si="5"/>
        <v>0</v>
      </c>
      <c r="H96" s="97">
        <f t="shared" si="3"/>
        <v>0</v>
      </c>
      <c r="I96" s="97">
        <f t="shared" si="4"/>
        <v>0</v>
      </c>
      <c r="J96" s="132" t="e">
        <f t="shared" si="2"/>
        <v>#DIV/0!</v>
      </c>
      <c r="K96" s="135"/>
      <c r="L96" s="435">
        <f t="shared" si="6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75" x14ac:dyDescent="0.25">
      <c r="A97" s="154"/>
      <c r="B97" s="139"/>
      <c r="C97" s="96"/>
      <c r="D97" s="96" t="s">
        <v>94</v>
      </c>
      <c r="E97" s="98"/>
      <c r="F97" s="98"/>
      <c r="G97" s="98">
        <f t="shared" si="5"/>
        <v>0</v>
      </c>
      <c r="H97" s="97">
        <f t="shared" si="3"/>
        <v>0</v>
      </c>
      <c r="I97" s="97">
        <f t="shared" si="4"/>
        <v>0</v>
      </c>
      <c r="J97" s="132" t="e">
        <f t="shared" si="2"/>
        <v>#DIV/0!</v>
      </c>
      <c r="K97" s="135"/>
      <c r="L97" s="435">
        <f t="shared" si="6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75" x14ac:dyDescent="0.25">
      <c r="A98" s="154"/>
      <c r="B98" s="139"/>
      <c r="C98" s="96"/>
      <c r="D98" s="96" t="s">
        <v>94</v>
      </c>
      <c r="E98" s="98"/>
      <c r="F98" s="98"/>
      <c r="G98" s="98">
        <f t="shared" si="5"/>
        <v>0</v>
      </c>
      <c r="H98" s="97">
        <f t="shared" si="3"/>
        <v>0</v>
      </c>
      <c r="I98" s="97">
        <f t="shared" si="4"/>
        <v>0</v>
      </c>
      <c r="J98" s="132" t="e">
        <f t="shared" ref="J98:J161" si="7">L98/K98</f>
        <v>#DIV/0!</v>
      </c>
      <c r="K98" s="135"/>
      <c r="L98" s="435">
        <f t="shared" si="6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75" x14ac:dyDescent="0.25">
      <c r="A99" s="154"/>
      <c r="B99" s="139"/>
      <c r="C99" s="96"/>
      <c r="D99" s="96" t="s">
        <v>94</v>
      </c>
      <c r="E99" s="98"/>
      <c r="F99" s="98"/>
      <c r="G99" s="98">
        <f t="shared" si="5"/>
        <v>0</v>
      </c>
      <c r="H99" s="97">
        <f t="shared" si="3"/>
        <v>0</v>
      </c>
      <c r="I99" s="97">
        <f t="shared" si="4"/>
        <v>0</v>
      </c>
      <c r="J99" s="132" t="e">
        <f t="shared" si="7"/>
        <v>#DIV/0!</v>
      </c>
      <c r="K99" s="135"/>
      <c r="L99" s="435">
        <f t="shared" si="6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75" x14ac:dyDescent="0.25">
      <c r="A100" s="154"/>
      <c r="B100" s="139"/>
      <c r="C100" s="96"/>
      <c r="D100" s="96" t="s">
        <v>94</v>
      </c>
      <c r="E100" s="98"/>
      <c r="F100" s="98"/>
      <c r="G100" s="98">
        <f t="shared" si="5"/>
        <v>0</v>
      </c>
      <c r="H100" s="97">
        <f t="shared" si="3"/>
        <v>0</v>
      </c>
      <c r="I100" s="97">
        <f t="shared" si="4"/>
        <v>0</v>
      </c>
      <c r="J100" s="132" t="e">
        <f t="shared" si="7"/>
        <v>#DIV/0!</v>
      </c>
      <c r="K100" s="135"/>
      <c r="L100" s="435">
        <f t="shared" si="6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94</v>
      </c>
      <c r="E101" s="98"/>
      <c r="F101" s="98"/>
      <c r="G101" s="98">
        <f t="shared" si="5"/>
        <v>0</v>
      </c>
      <c r="H101" s="97">
        <f t="shared" si="3"/>
        <v>0</v>
      </c>
      <c r="I101" s="97">
        <f t="shared" si="4"/>
        <v>0</v>
      </c>
      <c r="J101" s="132" t="e">
        <f t="shared" si="7"/>
        <v>#DIV/0!</v>
      </c>
      <c r="K101" s="135"/>
      <c r="L101" s="435">
        <f t="shared" si="6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94</v>
      </c>
      <c r="E102" s="98"/>
      <c r="F102" s="98"/>
      <c r="G102" s="98">
        <f t="shared" si="5"/>
        <v>0</v>
      </c>
      <c r="H102" s="97">
        <f t="shared" si="3"/>
        <v>0</v>
      </c>
      <c r="I102" s="97">
        <f t="shared" si="4"/>
        <v>0</v>
      </c>
      <c r="J102" s="132" t="e">
        <f t="shared" si="7"/>
        <v>#DIV/0!</v>
      </c>
      <c r="K102" s="135"/>
      <c r="L102" s="435">
        <f t="shared" si="6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94</v>
      </c>
      <c r="E103" s="98"/>
      <c r="F103" s="98"/>
      <c r="G103" s="98">
        <f t="shared" si="5"/>
        <v>0</v>
      </c>
      <c r="H103" s="97">
        <f t="shared" ref="H103:H166" si="8">HOUR(G103)</f>
        <v>0</v>
      </c>
      <c r="I103" s="97">
        <f t="shared" ref="I103:I166" si="9">MINUTE(G103)</f>
        <v>0</v>
      </c>
      <c r="J103" s="132" t="e">
        <f t="shared" si="7"/>
        <v>#DIV/0!</v>
      </c>
      <c r="K103" s="135"/>
      <c r="L103" s="435">
        <f t="shared" si="6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94</v>
      </c>
      <c r="E104" s="98"/>
      <c r="F104" s="98"/>
      <c r="G104" s="98">
        <f t="shared" si="5"/>
        <v>0</v>
      </c>
      <c r="H104" s="97">
        <f t="shared" si="8"/>
        <v>0</v>
      </c>
      <c r="I104" s="97">
        <f t="shared" si="9"/>
        <v>0</v>
      </c>
      <c r="J104" s="132" t="e">
        <f t="shared" si="7"/>
        <v>#DIV/0!</v>
      </c>
      <c r="K104" s="135"/>
      <c r="L104" s="435">
        <f t="shared" si="6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94</v>
      </c>
      <c r="E105" s="98"/>
      <c r="F105" s="98"/>
      <c r="G105" s="98">
        <f t="shared" si="5"/>
        <v>0</v>
      </c>
      <c r="H105" s="97">
        <f t="shared" si="8"/>
        <v>0</v>
      </c>
      <c r="I105" s="97">
        <f t="shared" si="9"/>
        <v>0</v>
      </c>
      <c r="J105" s="132" t="e">
        <f t="shared" si="7"/>
        <v>#DIV/0!</v>
      </c>
      <c r="K105" s="135"/>
      <c r="L105" s="435">
        <f t="shared" si="6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94</v>
      </c>
      <c r="E106" s="98"/>
      <c r="F106" s="98"/>
      <c r="G106" s="98">
        <f t="shared" si="5"/>
        <v>0</v>
      </c>
      <c r="H106" s="97">
        <f t="shared" si="8"/>
        <v>0</v>
      </c>
      <c r="I106" s="97">
        <f t="shared" si="9"/>
        <v>0</v>
      </c>
      <c r="J106" s="132" t="e">
        <f t="shared" si="7"/>
        <v>#DIV/0!</v>
      </c>
      <c r="K106" s="135"/>
      <c r="L106" s="435">
        <f t="shared" si="6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94</v>
      </c>
      <c r="E107" s="98"/>
      <c r="F107" s="98"/>
      <c r="G107" s="98">
        <f t="shared" si="5"/>
        <v>0</v>
      </c>
      <c r="H107" s="97">
        <f t="shared" si="8"/>
        <v>0</v>
      </c>
      <c r="I107" s="97">
        <f t="shared" si="9"/>
        <v>0</v>
      </c>
      <c r="J107" s="132" t="e">
        <f t="shared" si="7"/>
        <v>#DIV/0!</v>
      </c>
      <c r="K107" s="135"/>
      <c r="L107" s="435">
        <f t="shared" si="6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94</v>
      </c>
      <c r="E108" s="98"/>
      <c r="F108" s="98"/>
      <c r="G108" s="98">
        <f t="shared" si="5"/>
        <v>0</v>
      </c>
      <c r="H108" s="97">
        <f t="shared" si="8"/>
        <v>0</v>
      </c>
      <c r="I108" s="97">
        <f t="shared" si="9"/>
        <v>0</v>
      </c>
      <c r="J108" s="132" t="e">
        <f t="shared" si="7"/>
        <v>#DIV/0!</v>
      </c>
      <c r="K108" s="135"/>
      <c r="L108" s="435">
        <f t="shared" si="6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94</v>
      </c>
      <c r="E109" s="98"/>
      <c r="F109" s="98"/>
      <c r="G109" s="98">
        <f t="shared" si="5"/>
        <v>0</v>
      </c>
      <c r="H109" s="97">
        <f t="shared" si="8"/>
        <v>0</v>
      </c>
      <c r="I109" s="97">
        <f t="shared" si="9"/>
        <v>0</v>
      </c>
      <c r="J109" s="132" t="e">
        <f t="shared" si="7"/>
        <v>#DIV/0!</v>
      </c>
      <c r="K109" s="135"/>
      <c r="L109" s="435">
        <f t="shared" si="6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94</v>
      </c>
      <c r="E110" s="98"/>
      <c r="F110" s="98"/>
      <c r="G110" s="98">
        <f t="shared" si="5"/>
        <v>0</v>
      </c>
      <c r="H110" s="97">
        <f t="shared" si="8"/>
        <v>0</v>
      </c>
      <c r="I110" s="97">
        <f t="shared" si="9"/>
        <v>0</v>
      </c>
      <c r="J110" s="132" t="e">
        <f t="shared" si="7"/>
        <v>#DIV/0!</v>
      </c>
      <c r="K110" s="135"/>
      <c r="L110" s="435">
        <f t="shared" si="6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94</v>
      </c>
      <c r="E111" s="98"/>
      <c r="F111" s="98"/>
      <c r="G111" s="98">
        <f t="shared" si="5"/>
        <v>0</v>
      </c>
      <c r="H111" s="97">
        <f t="shared" si="8"/>
        <v>0</v>
      </c>
      <c r="I111" s="97">
        <f t="shared" si="9"/>
        <v>0</v>
      </c>
      <c r="J111" s="132" t="e">
        <f t="shared" si="7"/>
        <v>#DIV/0!</v>
      </c>
      <c r="K111" s="135"/>
      <c r="L111" s="435">
        <f t="shared" si="6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94</v>
      </c>
      <c r="E112" s="98"/>
      <c r="F112" s="98"/>
      <c r="G112" s="98">
        <f t="shared" si="5"/>
        <v>0</v>
      </c>
      <c r="H112" s="97">
        <f t="shared" si="8"/>
        <v>0</v>
      </c>
      <c r="I112" s="97">
        <f t="shared" si="9"/>
        <v>0</v>
      </c>
      <c r="J112" s="132" t="e">
        <f t="shared" si="7"/>
        <v>#DIV/0!</v>
      </c>
      <c r="K112" s="135"/>
      <c r="L112" s="435">
        <f t="shared" si="6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94</v>
      </c>
      <c r="E113" s="98"/>
      <c r="F113" s="98"/>
      <c r="G113" s="98">
        <f t="shared" si="5"/>
        <v>0</v>
      </c>
      <c r="H113" s="97">
        <f t="shared" si="8"/>
        <v>0</v>
      </c>
      <c r="I113" s="97">
        <f t="shared" si="9"/>
        <v>0</v>
      </c>
      <c r="J113" s="132" t="e">
        <f t="shared" si="7"/>
        <v>#DIV/0!</v>
      </c>
      <c r="K113" s="135"/>
      <c r="L113" s="435">
        <f t="shared" si="6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94</v>
      </c>
      <c r="E114" s="98"/>
      <c r="F114" s="98"/>
      <c r="G114" s="98">
        <f t="shared" si="5"/>
        <v>0</v>
      </c>
      <c r="H114" s="97">
        <f t="shared" si="8"/>
        <v>0</v>
      </c>
      <c r="I114" s="97">
        <f t="shared" si="9"/>
        <v>0</v>
      </c>
      <c r="J114" s="132" t="e">
        <f t="shared" si="7"/>
        <v>#DIV/0!</v>
      </c>
      <c r="K114" s="135"/>
      <c r="L114" s="435">
        <f t="shared" si="6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94</v>
      </c>
      <c r="E115" s="98"/>
      <c r="F115" s="98"/>
      <c r="G115" s="98">
        <f t="shared" si="5"/>
        <v>0</v>
      </c>
      <c r="H115" s="97">
        <f t="shared" si="8"/>
        <v>0</v>
      </c>
      <c r="I115" s="97">
        <f t="shared" si="9"/>
        <v>0</v>
      </c>
      <c r="J115" s="132" t="e">
        <f t="shared" si="7"/>
        <v>#DIV/0!</v>
      </c>
      <c r="K115" s="135"/>
      <c r="L115" s="435">
        <f t="shared" si="6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94</v>
      </c>
      <c r="E116" s="98"/>
      <c r="F116" s="98"/>
      <c r="G116" s="98">
        <f t="shared" si="5"/>
        <v>0</v>
      </c>
      <c r="H116" s="97">
        <f t="shared" si="8"/>
        <v>0</v>
      </c>
      <c r="I116" s="97">
        <f t="shared" si="9"/>
        <v>0</v>
      </c>
      <c r="J116" s="132" t="e">
        <f t="shared" si="7"/>
        <v>#DIV/0!</v>
      </c>
      <c r="K116" s="135"/>
      <c r="L116" s="435">
        <f t="shared" si="6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94</v>
      </c>
      <c r="E117" s="98"/>
      <c r="F117" s="98"/>
      <c r="G117" s="98">
        <f t="shared" si="5"/>
        <v>0</v>
      </c>
      <c r="H117" s="97">
        <f t="shared" si="8"/>
        <v>0</v>
      </c>
      <c r="I117" s="97">
        <f t="shared" si="9"/>
        <v>0</v>
      </c>
      <c r="J117" s="132" t="e">
        <f t="shared" si="7"/>
        <v>#DIV/0!</v>
      </c>
      <c r="K117" s="97"/>
      <c r="L117" s="435">
        <f t="shared" si="6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94</v>
      </c>
      <c r="E118" s="98"/>
      <c r="F118" s="98"/>
      <c r="G118" s="98">
        <f t="shared" si="5"/>
        <v>0</v>
      </c>
      <c r="H118" s="97">
        <f t="shared" si="8"/>
        <v>0</v>
      </c>
      <c r="I118" s="97">
        <f t="shared" si="9"/>
        <v>0</v>
      </c>
      <c r="J118" s="132" t="e">
        <f t="shared" si="7"/>
        <v>#DIV/0!</v>
      </c>
      <c r="K118" s="97"/>
      <c r="L118" s="435">
        <f t="shared" si="6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94</v>
      </c>
      <c r="E119" s="98"/>
      <c r="F119" s="98"/>
      <c r="G119" s="98">
        <f t="shared" si="5"/>
        <v>0</v>
      </c>
      <c r="H119" s="97">
        <f t="shared" si="8"/>
        <v>0</v>
      </c>
      <c r="I119" s="97">
        <f t="shared" si="9"/>
        <v>0</v>
      </c>
      <c r="J119" s="132" t="e">
        <f t="shared" si="7"/>
        <v>#DIV/0!</v>
      </c>
      <c r="K119" s="97"/>
      <c r="L119" s="435">
        <f t="shared" si="6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94</v>
      </c>
      <c r="E120" s="98"/>
      <c r="F120" s="98"/>
      <c r="G120" s="98">
        <f t="shared" si="5"/>
        <v>0</v>
      </c>
      <c r="H120" s="97">
        <f t="shared" si="8"/>
        <v>0</v>
      </c>
      <c r="I120" s="97">
        <f t="shared" si="9"/>
        <v>0</v>
      </c>
      <c r="J120" s="132" t="e">
        <f t="shared" si="7"/>
        <v>#DIV/0!</v>
      </c>
      <c r="K120" s="97"/>
      <c r="L120" s="435">
        <f t="shared" si="6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94</v>
      </c>
      <c r="E121" s="98"/>
      <c r="F121" s="98"/>
      <c r="G121" s="98">
        <f t="shared" si="5"/>
        <v>0</v>
      </c>
      <c r="H121" s="97">
        <f t="shared" si="8"/>
        <v>0</v>
      </c>
      <c r="I121" s="97">
        <f t="shared" si="9"/>
        <v>0</v>
      </c>
      <c r="J121" s="132" t="e">
        <f t="shared" si="7"/>
        <v>#DIV/0!</v>
      </c>
      <c r="K121" s="97"/>
      <c r="L121" s="435">
        <f t="shared" ref="L121:L152" si="10">((60*H121)+I121)*K121</f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94</v>
      </c>
      <c r="E122" s="98"/>
      <c r="F122" s="98"/>
      <c r="G122" s="98">
        <f t="shared" si="5"/>
        <v>0</v>
      </c>
      <c r="H122" s="97">
        <f t="shared" si="8"/>
        <v>0</v>
      </c>
      <c r="I122" s="97">
        <f t="shared" si="9"/>
        <v>0</v>
      </c>
      <c r="J122" s="132" t="e">
        <f t="shared" si="7"/>
        <v>#DIV/0!</v>
      </c>
      <c r="K122" s="97"/>
      <c r="L122" s="435">
        <f t="shared" si="10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94</v>
      </c>
      <c r="E123" s="98"/>
      <c r="F123" s="98"/>
      <c r="G123" s="98">
        <f t="shared" si="5"/>
        <v>0</v>
      </c>
      <c r="H123" s="97">
        <f t="shared" si="8"/>
        <v>0</v>
      </c>
      <c r="I123" s="97">
        <f t="shared" si="9"/>
        <v>0</v>
      </c>
      <c r="J123" s="132" t="e">
        <f t="shared" si="7"/>
        <v>#DIV/0!</v>
      </c>
      <c r="K123" s="97"/>
      <c r="L123" s="435">
        <f t="shared" si="10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94</v>
      </c>
      <c r="E124" s="98"/>
      <c r="F124" s="98"/>
      <c r="G124" s="98">
        <f t="shared" si="5"/>
        <v>0</v>
      </c>
      <c r="H124" s="97">
        <f t="shared" si="8"/>
        <v>0</v>
      </c>
      <c r="I124" s="97">
        <f t="shared" si="9"/>
        <v>0</v>
      </c>
      <c r="J124" s="132" t="e">
        <f t="shared" si="7"/>
        <v>#DIV/0!</v>
      </c>
      <c r="K124" s="97"/>
      <c r="L124" s="435">
        <f t="shared" si="10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94</v>
      </c>
      <c r="E125" s="98"/>
      <c r="F125" s="98"/>
      <c r="G125" s="98">
        <f t="shared" si="5"/>
        <v>0</v>
      </c>
      <c r="H125" s="97">
        <f t="shared" si="8"/>
        <v>0</v>
      </c>
      <c r="I125" s="97">
        <f t="shared" si="9"/>
        <v>0</v>
      </c>
      <c r="J125" s="132" t="e">
        <f t="shared" si="7"/>
        <v>#DIV/0!</v>
      </c>
      <c r="K125" s="97"/>
      <c r="L125" s="435">
        <f t="shared" si="10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94</v>
      </c>
      <c r="E126" s="98"/>
      <c r="F126" s="98"/>
      <c r="G126" s="98">
        <f t="shared" si="5"/>
        <v>0</v>
      </c>
      <c r="H126" s="97">
        <f t="shared" si="8"/>
        <v>0</v>
      </c>
      <c r="I126" s="97">
        <f t="shared" si="9"/>
        <v>0</v>
      </c>
      <c r="J126" s="132" t="e">
        <f t="shared" si="7"/>
        <v>#DIV/0!</v>
      </c>
      <c r="K126" s="97"/>
      <c r="L126" s="435">
        <f t="shared" si="10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94</v>
      </c>
      <c r="E127" s="98"/>
      <c r="F127" s="98"/>
      <c r="G127" s="98">
        <f t="shared" si="5"/>
        <v>0</v>
      </c>
      <c r="H127" s="97">
        <f t="shared" si="8"/>
        <v>0</v>
      </c>
      <c r="I127" s="97">
        <f t="shared" si="9"/>
        <v>0</v>
      </c>
      <c r="J127" s="132" t="e">
        <f t="shared" si="7"/>
        <v>#DIV/0!</v>
      </c>
      <c r="K127" s="97"/>
      <c r="L127" s="435">
        <f t="shared" si="10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94</v>
      </c>
      <c r="E128" s="98"/>
      <c r="F128" s="98"/>
      <c r="G128" s="98">
        <f t="shared" si="5"/>
        <v>0</v>
      </c>
      <c r="H128" s="97">
        <f t="shared" si="8"/>
        <v>0</v>
      </c>
      <c r="I128" s="97">
        <f t="shared" si="9"/>
        <v>0</v>
      </c>
      <c r="J128" s="132" t="e">
        <f t="shared" si="7"/>
        <v>#DIV/0!</v>
      </c>
      <c r="K128" s="97"/>
      <c r="L128" s="435">
        <f t="shared" si="10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94</v>
      </c>
      <c r="E129" s="98"/>
      <c r="F129" s="98"/>
      <c r="G129" s="98">
        <f t="shared" si="5"/>
        <v>0</v>
      </c>
      <c r="H129" s="97">
        <f t="shared" si="8"/>
        <v>0</v>
      </c>
      <c r="I129" s="97">
        <f t="shared" si="9"/>
        <v>0</v>
      </c>
      <c r="J129" s="132" t="e">
        <f t="shared" si="7"/>
        <v>#DIV/0!</v>
      </c>
      <c r="K129" s="97"/>
      <c r="L129" s="435">
        <f t="shared" si="10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94</v>
      </c>
      <c r="E130" s="98"/>
      <c r="F130" s="98"/>
      <c r="G130" s="98">
        <f t="shared" si="5"/>
        <v>0</v>
      </c>
      <c r="H130" s="97">
        <f t="shared" si="8"/>
        <v>0</v>
      </c>
      <c r="I130" s="97">
        <f t="shared" si="9"/>
        <v>0</v>
      </c>
      <c r="J130" s="132" t="e">
        <f t="shared" si="7"/>
        <v>#DIV/0!</v>
      </c>
      <c r="K130" s="97"/>
      <c r="L130" s="435">
        <f t="shared" si="10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94</v>
      </c>
      <c r="E131" s="98"/>
      <c r="F131" s="98"/>
      <c r="G131" s="98">
        <f t="shared" si="5"/>
        <v>0</v>
      </c>
      <c r="H131" s="97">
        <f t="shared" si="8"/>
        <v>0</v>
      </c>
      <c r="I131" s="97">
        <f t="shared" si="9"/>
        <v>0</v>
      </c>
      <c r="J131" s="132" t="e">
        <f t="shared" si="7"/>
        <v>#DIV/0!</v>
      </c>
      <c r="K131" s="97"/>
      <c r="L131" s="435">
        <f t="shared" si="10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94</v>
      </c>
      <c r="E132" s="98"/>
      <c r="F132" s="98"/>
      <c r="G132" s="98">
        <f t="shared" si="5"/>
        <v>0</v>
      </c>
      <c r="H132" s="97">
        <f t="shared" si="8"/>
        <v>0</v>
      </c>
      <c r="I132" s="97">
        <f t="shared" si="9"/>
        <v>0</v>
      </c>
      <c r="J132" s="132" t="e">
        <f t="shared" si="7"/>
        <v>#DIV/0!</v>
      </c>
      <c r="K132" s="97"/>
      <c r="L132" s="435">
        <f t="shared" si="10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94</v>
      </c>
      <c r="E133" s="98"/>
      <c r="F133" s="98"/>
      <c r="G133" s="98">
        <f t="shared" si="5"/>
        <v>0</v>
      </c>
      <c r="H133" s="97">
        <f t="shared" si="8"/>
        <v>0</v>
      </c>
      <c r="I133" s="97">
        <f t="shared" si="9"/>
        <v>0</v>
      </c>
      <c r="J133" s="132" t="e">
        <f t="shared" si="7"/>
        <v>#DIV/0!</v>
      </c>
      <c r="K133" s="97"/>
      <c r="L133" s="435">
        <f t="shared" si="10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94</v>
      </c>
      <c r="E134" s="98"/>
      <c r="F134" s="98"/>
      <c r="G134" s="98">
        <f t="shared" si="5"/>
        <v>0</v>
      </c>
      <c r="H134" s="97">
        <f t="shared" si="8"/>
        <v>0</v>
      </c>
      <c r="I134" s="97">
        <f t="shared" si="9"/>
        <v>0</v>
      </c>
      <c r="J134" s="132" t="e">
        <f t="shared" si="7"/>
        <v>#DIV/0!</v>
      </c>
      <c r="K134" s="97"/>
      <c r="L134" s="435">
        <f t="shared" si="10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94</v>
      </c>
      <c r="E135" s="98"/>
      <c r="F135" s="98"/>
      <c r="G135" s="98">
        <f t="shared" si="5"/>
        <v>0</v>
      </c>
      <c r="H135" s="97">
        <f t="shared" si="8"/>
        <v>0</v>
      </c>
      <c r="I135" s="97">
        <f t="shared" si="9"/>
        <v>0</v>
      </c>
      <c r="J135" s="132" t="e">
        <f t="shared" si="7"/>
        <v>#DIV/0!</v>
      </c>
      <c r="K135" s="97"/>
      <c r="L135" s="435">
        <f t="shared" si="10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94</v>
      </c>
      <c r="E136" s="98"/>
      <c r="F136" s="98"/>
      <c r="G136" s="98">
        <f t="shared" si="5"/>
        <v>0</v>
      </c>
      <c r="H136" s="97">
        <f t="shared" si="8"/>
        <v>0</v>
      </c>
      <c r="I136" s="97">
        <f t="shared" si="9"/>
        <v>0</v>
      </c>
      <c r="J136" s="132" t="e">
        <f t="shared" si="7"/>
        <v>#DIV/0!</v>
      </c>
      <c r="K136" s="97"/>
      <c r="L136" s="435">
        <f t="shared" si="10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94</v>
      </c>
      <c r="E137" s="98"/>
      <c r="F137" s="98"/>
      <c r="G137" s="98">
        <f t="shared" si="5"/>
        <v>0</v>
      </c>
      <c r="H137" s="97">
        <f t="shared" si="8"/>
        <v>0</v>
      </c>
      <c r="I137" s="97">
        <f t="shared" si="9"/>
        <v>0</v>
      </c>
      <c r="J137" s="132" t="e">
        <f t="shared" si="7"/>
        <v>#DIV/0!</v>
      </c>
      <c r="K137" s="97"/>
      <c r="L137" s="435">
        <f t="shared" si="10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94</v>
      </c>
      <c r="E138" s="98"/>
      <c r="F138" s="98"/>
      <c r="G138" s="98">
        <f t="shared" si="5"/>
        <v>0</v>
      </c>
      <c r="H138" s="97">
        <f t="shared" si="8"/>
        <v>0</v>
      </c>
      <c r="I138" s="97">
        <f t="shared" si="9"/>
        <v>0</v>
      </c>
      <c r="J138" s="132" t="e">
        <f t="shared" si="7"/>
        <v>#DIV/0!</v>
      </c>
      <c r="K138" s="97"/>
      <c r="L138" s="435">
        <f t="shared" si="10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94</v>
      </c>
      <c r="E139" s="98"/>
      <c r="F139" s="98"/>
      <c r="G139" s="98">
        <f t="shared" si="5"/>
        <v>0</v>
      </c>
      <c r="H139" s="97">
        <f t="shared" si="8"/>
        <v>0</v>
      </c>
      <c r="I139" s="97">
        <f t="shared" si="9"/>
        <v>0</v>
      </c>
      <c r="J139" s="132" t="e">
        <f t="shared" si="7"/>
        <v>#DIV/0!</v>
      </c>
      <c r="K139" s="97"/>
      <c r="L139" s="435">
        <f t="shared" si="10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94</v>
      </c>
      <c r="E140" s="98"/>
      <c r="F140" s="98"/>
      <c r="G140" s="98">
        <f t="shared" si="5"/>
        <v>0</v>
      </c>
      <c r="H140" s="97">
        <f t="shared" si="8"/>
        <v>0</v>
      </c>
      <c r="I140" s="97">
        <f t="shared" si="9"/>
        <v>0</v>
      </c>
      <c r="J140" s="132" t="e">
        <f t="shared" si="7"/>
        <v>#DIV/0!</v>
      </c>
      <c r="K140" s="97"/>
      <c r="L140" s="435">
        <f t="shared" si="10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94</v>
      </c>
      <c r="E141" s="98"/>
      <c r="F141" s="98"/>
      <c r="G141" s="98">
        <f t="shared" si="5"/>
        <v>0</v>
      </c>
      <c r="H141" s="97">
        <f t="shared" si="8"/>
        <v>0</v>
      </c>
      <c r="I141" s="97">
        <f t="shared" si="9"/>
        <v>0</v>
      </c>
      <c r="J141" s="132" t="e">
        <f t="shared" si="7"/>
        <v>#DIV/0!</v>
      </c>
      <c r="K141" s="97"/>
      <c r="L141" s="435">
        <f t="shared" si="10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94</v>
      </c>
      <c r="E142" s="98"/>
      <c r="F142" s="98"/>
      <c r="G142" s="98">
        <f t="shared" si="5"/>
        <v>0</v>
      </c>
      <c r="H142" s="97">
        <f t="shared" si="8"/>
        <v>0</v>
      </c>
      <c r="I142" s="97">
        <f t="shared" si="9"/>
        <v>0</v>
      </c>
      <c r="J142" s="132" t="e">
        <f t="shared" si="7"/>
        <v>#DIV/0!</v>
      </c>
      <c r="K142" s="97"/>
      <c r="L142" s="435">
        <f t="shared" si="10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94</v>
      </c>
      <c r="E143" s="98"/>
      <c r="F143" s="98"/>
      <c r="G143" s="98">
        <f t="shared" si="5"/>
        <v>0</v>
      </c>
      <c r="H143" s="97">
        <f t="shared" si="8"/>
        <v>0</v>
      </c>
      <c r="I143" s="97">
        <f t="shared" si="9"/>
        <v>0</v>
      </c>
      <c r="J143" s="132" t="e">
        <f t="shared" si="7"/>
        <v>#DIV/0!</v>
      </c>
      <c r="K143" s="97"/>
      <c r="L143" s="435">
        <f t="shared" si="10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94</v>
      </c>
      <c r="E144" s="98"/>
      <c r="F144" s="98"/>
      <c r="G144" s="98">
        <f t="shared" si="5"/>
        <v>0</v>
      </c>
      <c r="H144" s="97">
        <f t="shared" si="8"/>
        <v>0</v>
      </c>
      <c r="I144" s="97">
        <f t="shared" si="9"/>
        <v>0</v>
      </c>
      <c r="J144" s="132" t="e">
        <f t="shared" si="7"/>
        <v>#DIV/0!</v>
      </c>
      <c r="K144" s="97"/>
      <c r="L144" s="435">
        <f t="shared" si="10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94</v>
      </c>
      <c r="E145" s="98"/>
      <c r="F145" s="98"/>
      <c r="G145" s="98">
        <f t="shared" si="5"/>
        <v>0</v>
      </c>
      <c r="H145" s="97">
        <f t="shared" si="8"/>
        <v>0</v>
      </c>
      <c r="I145" s="97">
        <f t="shared" si="9"/>
        <v>0</v>
      </c>
      <c r="J145" s="132" t="e">
        <f t="shared" si="7"/>
        <v>#DIV/0!</v>
      </c>
      <c r="K145" s="97"/>
      <c r="L145" s="435">
        <f t="shared" si="10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94</v>
      </c>
      <c r="E146" s="98"/>
      <c r="F146" s="98"/>
      <c r="G146" s="98">
        <f t="shared" si="5"/>
        <v>0</v>
      </c>
      <c r="H146" s="97">
        <f t="shared" si="8"/>
        <v>0</v>
      </c>
      <c r="I146" s="97">
        <f t="shared" si="9"/>
        <v>0</v>
      </c>
      <c r="J146" s="132" t="e">
        <f t="shared" si="7"/>
        <v>#DIV/0!</v>
      </c>
      <c r="K146" s="97"/>
      <c r="L146" s="435">
        <f t="shared" si="10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94</v>
      </c>
      <c r="E147" s="98"/>
      <c r="F147" s="98"/>
      <c r="G147" s="98">
        <f t="shared" si="5"/>
        <v>0</v>
      </c>
      <c r="H147" s="97">
        <f t="shared" si="8"/>
        <v>0</v>
      </c>
      <c r="I147" s="97">
        <f t="shared" si="9"/>
        <v>0</v>
      </c>
      <c r="J147" s="132" t="e">
        <f t="shared" si="7"/>
        <v>#DIV/0!</v>
      </c>
      <c r="K147" s="97"/>
      <c r="L147" s="435">
        <f t="shared" si="10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94</v>
      </c>
      <c r="E148" s="98"/>
      <c r="F148" s="98"/>
      <c r="G148" s="98">
        <f t="shared" si="5"/>
        <v>0</v>
      </c>
      <c r="H148" s="97">
        <f t="shared" si="8"/>
        <v>0</v>
      </c>
      <c r="I148" s="97">
        <f t="shared" si="9"/>
        <v>0</v>
      </c>
      <c r="J148" s="132" t="e">
        <f t="shared" si="7"/>
        <v>#DIV/0!</v>
      </c>
      <c r="K148" s="97"/>
      <c r="L148" s="435">
        <f t="shared" si="10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94</v>
      </c>
      <c r="E149" s="98"/>
      <c r="F149" s="98"/>
      <c r="G149" s="98">
        <f t="shared" si="5"/>
        <v>0</v>
      </c>
      <c r="H149" s="97">
        <f t="shared" si="8"/>
        <v>0</v>
      </c>
      <c r="I149" s="97">
        <f t="shared" si="9"/>
        <v>0</v>
      </c>
      <c r="J149" s="132" t="e">
        <f t="shared" si="7"/>
        <v>#DIV/0!</v>
      </c>
      <c r="K149" s="97"/>
      <c r="L149" s="435">
        <f t="shared" si="10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94</v>
      </c>
      <c r="E150" s="98"/>
      <c r="F150" s="98"/>
      <c r="G150" s="98">
        <f t="shared" si="5"/>
        <v>0</v>
      </c>
      <c r="H150" s="97">
        <f t="shared" si="8"/>
        <v>0</v>
      </c>
      <c r="I150" s="97">
        <f t="shared" si="9"/>
        <v>0</v>
      </c>
      <c r="J150" s="132" t="e">
        <f t="shared" si="7"/>
        <v>#DIV/0!</v>
      </c>
      <c r="K150" s="97"/>
      <c r="L150" s="435">
        <f t="shared" si="10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94</v>
      </c>
      <c r="E151" s="98"/>
      <c r="F151" s="98"/>
      <c r="G151" s="98">
        <f t="shared" si="5"/>
        <v>0</v>
      </c>
      <c r="H151" s="97">
        <f t="shared" si="8"/>
        <v>0</v>
      </c>
      <c r="I151" s="97">
        <f t="shared" si="9"/>
        <v>0</v>
      </c>
      <c r="J151" s="132" t="e">
        <f t="shared" si="7"/>
        <v>#DIV/0!</v>
      </c>
      <c r="K151" s="97"/>
      <c r="L151" s="435">
        <f t="shared" si="10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94</v>
      </c>
      <c r="E152" s="98"/>
      <c r="F152" s="98"/>
      <c r="G152" s="98">
        <f t="shared" ref="G152:G215" si="11">F152-E152</f>
        <v>0</v>
      </c>
      <c r="H152" s="97">
        <f t="shared" si="8"/>
        <v>0</v>
      </c>
      <c r="I152" s="97">
        <f t="shared" si="9"/>
        <v>0</v>
      </c>
      <c r="J152" s="132" t="e">
        <f t="shared" si="7"/>
        <v>#DIV/0!</v>
      </c>
      <c r="K152" s="97"/>
      <c r="L152" s="435">
        <f t="shared" si="10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94</v>
      </c>
      <c r="E153" s="98"/>
      <c r="F153" s="98"/>
      <c r="G153" s="98">
        <f t="shared" si="11"/>
        <v>0</v>
      </c>
      <c r="H153" s="97">
        <f t="shared" si="8"/>
        <v>0</v>
      </c>
      <c r="I153" s="97">
        <f t="shared" si="9"/>
        <v>0</v>
      </c>
      <c r="J153" s="132" t="e">
        <f t="shared" si="7"/>
        <v>#DIV/0!</v>
      </c>
      <c r="K153" s="97"/>
      <c r="L153" s="435">
        <f t="shared" ref="L153:L184" si="12">((60*H153)+I153)*K153</f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94</v>
      </c>
      <c r="E154" s="98"/>
      <c r="F154" s="98"/>
      <c r="G154" s="98">
        <f t="shared" si="11"/>
        <v>0</v>
      </c>
      <c r="H154" s="97">
        <f t="shared" si="8"/>
        <v>0</v>
      </c>
      <c r="I154" s="97">
        <f t="shared" si="9"/>
        <v>0</v>
      </c>
      <c r="J154" s="132" t="e">
        <f t="shared" si="7"/>
        <v>#DIV/0!</v>
      </c>
      <c r="K154" s="97"/>
      <c r="L154" s="435">
        <f t="shared" si="12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94</v>
      </c>
      <c r="E155" s="98"/>
      <c r="F155" s="98"/>
      <c r="G155" s="98">
        <f t="shared" si="11"/>
        <v>0</v>
      </c>
      <c r="H155" s="97">
        <f t="shared" si="8"/>
        <v>0</v>
      </c>
      <c r="I155" s="97">
        <f t="shared" si="9"/>
        <v>0</v>
      </c>
      <c r="J155" s="132" t="e">
        <f t="shared" si="7"/>
        <v>#DIV/0!</v>
      </c>
      <c r="K155" s="97"/>
      <c r="L155" s="435">
        <f t="shared" si="12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94</v>
      </c>
      <c r="E156" s="98"/>
      <c r="F156" s="98"/>
      <c r="G156" s="98">
        <f t="shared" si="11"/>
        <v>0</v>
      </c>
      <c r="H156" s="97">
        <f t="shared" si="8"/>
        <v>0</v>
      </c>
      <c r="I156" s="97">
        <f t="shared" si="9"/>
        <v>0</v>
      </c>
      <c r="J156" s="132" t="e">
        <f t="shared" si="7"/>
        <v>#DIV/0!</v>
      </c>
      <c r="K156" s="97"/>
      <c r="L156" s="435">
        <f t="shared" si="12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94</v>
      </c>
      <c r="E157" s="98"/>
      <c r="F157" s="98"/>
      <c r="G157" s="98">
        <f t="shared" si="11"/>
        <v>0</v>
      </c>
      <c r="H157" s="97">
        <f t="shared" si="8"/>
        <v>0</v>
      </c>
      <c r="I157" s="97">
        <f t="shared" si="9"/>
        <v>0</v>
      </c>
      <c r="J157" s="132" t="e">
        <f t="shared" si="7"/>
        <v>#DIV/0!</v>
      </c>
      <c r="K157" s="97"/>
      <c r="L157" s="435">
        <f t="shared" si="12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94</v>
      </c>
      <c r="E158" s="98"/>
      <c r="F158" s="98"/>
      <c r="G158" s="98">
        <f t="shared" si="11"/>
        <v>0</v>
      </c>
      <c r="H158" s="97">
        <f t="shared" si="8"/>
        <v>0</v>
      </c>
      <c r="I158" s="97">
        <f t="shared" si="9"/>
        <v>0</v>
      </c>
      <c r="J158" s="132" t="e">
        <f t="shared" si="7"/>
        <v>#DIV/0!</v>
      </c>
      <c r="K158" s="97"/>
      <c r="L158" s="435">
        <f t="shared" si="12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94</v>
      </c>
      <c r="E159" s="98"/>
      <c r="F159" s="98"/>
      <c r="G159" s="98">
        <f t="shared" si="11"/>
        <v>0</v>
      </c>
      <c r="H159" s="97">
        <f t="shared" si="8"/>
        <v>0</v>
      </c>
      <c r="I159" s="97">
        <f t="shared" si="9"/>
        <v>0</v>
      </c>
      <c r="J159" s="132" t="e">
        <f t="shared" si="7"/>
        <v>#DIV/0!</v>
      </c>
      <c r="K159" s="97"/>
      <c r="L159" s="435">
        <f t="shared" si="12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94</v>
      </c>
      <c r="E160" s="98"/>
      <c r="F160" s="98"/>
      <c r="G160" s="98">
        <f t="shared" si="11"/>
        <v>0</v>
      </c>
      <c r="H160" s="97">
        <f t="shared" si="8"/>
        <v>0</v>
      </c>
      <c r="I160" s="97">
        <f t="shared" si="9"/>
        <v>0</v>
      </c>
      <c r="J160" s="132" t="e">
        <f t="shared" si="7"/>
        <v>#DIV/0!</v>
      </c>
      <c r="K160" s="97"/>
      <c r="L160" s="435">
        <f t="shared" si="12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94</v>
      </c>
      <c r="E161" s="98"/>
      <c r="F161" s="98"/>
      <c r="G161" s="98">
        <f t="shared" si="11"/>
        <v>0</v>
      </c>
      <c r="H161" s="97">
        <f t="shared" si="8"/>
        <v>0</v>
      </c>
      <c r="I161" s="97">
        <f t="shared" si="9"/>
        <v>0</v>
      </c>
      <c r="J161" s="132" t="e">
        <f t="shared" si="7"/>
        <v>#DIV/0!</v>
      </c>
      <c r="K161" s="97"/>
      <c r="L161" s="435">
        <f t="shared" si="12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94</v>
      </c>
      <c r="E162" s="98"/>
      <c r="F162" s="98"/>
      <c r="G162" s="98">
        <f t="shared" si="11"/>
        <v>0</v>
      </c>
      <c r="H162" s="97">
        <f t="shared" si="8"/>
        <v>0</v>
      </c>
      <c r="I162" s="97">
        <f t="shared" si="9"/>
        <v>0</v>
      </c>
      <c r="J162" s="132" t="e">
        <f t="shared" ref="J162:J225" si="13">L162/K162</f>
        <v>#DIV/0!</v>
      </c>
      <c r="K162" s="97"/>
      <c r="L162" s="435">
        <f t="shared" si="12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94</v>
      </c>
      <c r="E163" s="98"/>
      <c r="F163" s="98"/>
      <c r="G163" s="98">
        <f t="shared" si="11"/>
        <v>0</v>
      </c>
      <c r="H163" s="97">
        <f t="shared" si="8"/>
        <v>0</v>
      </c>
      <c r="I163" s="97">
        <f t="shared" si="9"/>
        <v>0</v>
      </c>
      <c r="J163" s="132" t="e">
        <f t="shared" si="13"/>
        <v>#DIV/0!</v>
      </c>
      <c r="K163" s="97"/>
      <c r="L163" s="435">
        <f t="shared" si="12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94</v>
      </c>
      <c r="E164" s="98"/>
      <c r="F164" s="98"/>
      <c r="G164" s="98">
        <f t="shared" si="11"/>
        <v>0</v>
      </c>
      <c r="H164" s="97">
        <f t="shared" si="8"/>
        <v>0</v>
      </c>
      <c r="I164" s="97">
        <f t="shared" si="9"/>
        <v>0</v>
      </c>
      <c r="J164" s="132" t="e">
        <f t="shared" si="13"/>
        <v>#DIV/0!</v>
      </c>
      <c r="K164" s="97"/>
      <c r="L164" s="435">
        <f t="shared" si="12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94</v>
      </c>
      <c r="E165" s="98"/>
      <c r="F165" s="98"/>
      <c r="G165" s="98">
        <f t="shared" si="11"/>
        <v>0</v>
      </c>
      <c r="H165" s="97">
        <f t="shared" si="8"/>
        <v>0</v>
      </c>
      <c r="I165" s="97">
        <f t="shared" si="9"/>
        <v>0</v>
      </c>
      <c r="J165" s="132" t="e">
        <f t="shared" si="13"/>
        <v>#DIV/0!</v>
      </c>
      <c r="K165" s="97"/>
      <c r="L165" s="435">
        <f t="shared" si="12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94</v>
      </c>
      <c r="E166" s="98"/>
      <c r="F166" s="98"/>
      <c r="G166" s="98">
        <f t="shared" si="11"/>
        <v>0</v>
      </c>
      <c r="H166" s="97">
        <f t="shared" si="8"/>
        <v>0</v>
      </c>
      <c r="I166" s="97">
        <f t="shared" si="9"/>
        <v>0</v>
      </c>
      <c r="J166" s="132" t="e">
        <f t="shared" si="13"/>
        <v>#DIV/0!</v>
      </c>
      <c r="K166" s="97"/>
      <c r="L166" s="435">
        <f t="shared" si="12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94</v>
      </c>
      <c r="E167" s="98"/>
      <c r="F167" s="98"/>
      <c r="G167" s="98">
        <f t="shared" si="11"/>
        <v>0</v>
      </c>
      <c r="H167" s="97">
        <f t="shared" ref="H167:H230" si="14">HOUR(G167)</f>
        <v>0</v>
      </c>
      <c r="I167" s="97">
        <f t="shared" ref="I167:I230" si="15">MINUTE(G167)</f>
        <v>0</v>
      </c>
      <c r="J167" s="132" t="e">
        <f t="shared" si="13"/>
        <v>#DIV/0!</v>
      </c>
      <c r="K167" s="97"/>
      <c r="L167" s="435">
        <f t="shared" si="12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94</v>
      </c>
      <c r="E168" s="98"/>
      <c r="F168" s="98"/>
      <c r="G168" s="98">
        <f t="shared" si="11"/>
        <v>0</v>
      </c>
      <c r="H168" s="97">
        <f t="shared" si="14"/>
        <v>0</v>
      </c>
      <c r="I168" s="97">
        <f t="shared" si="15"/>
        <v>0</v>
      </c>
      <c r="J168" s="132" t="e">
        <f t="shared" si="13"/>
        <v>#DIV/0!</v>
      </c>
      <c r="K168" s="97"/>
      <c r="L168" s="435">
        <f t="shared" si="12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94</v>
      </c>
      <c r="E169" s="98"/>
      <c r="F169" s="98"/>
      <c r="G169" s="98">
        <f t="shared" si="11"/>
        <v>0</v>
      </c>
      <c r="H169" s="97">
        <f t="shared" si="14"/>
        <v>0</v>
      </c>
      <c r="I169" s="97">
        <f t="shared" si="15"/>
        <v>0</v>
      </c>
      <c r="J169" s="132" t="e">
        <f t="shared" si="13"/>
        <v>#DIV/0!</v>
      </c>
      <c r="K169" s="97"/>
      <c r="L169" s="435">
        <f t="shared" si="12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94</v>
      </c>
      <c r="E170" s="98"/>
      <c r="F170" s="98"/>
      <c r="G170" s="98">
        <f t="shared" si="11"/>
        <v>0</v>
      </c>
      <c r="H170" s="97">
        <f t="shared" si="14"/>
        <v>0</v>
      </c>
      <c r="I170" s="97">
        <f t="shared" si="15"/>
        <v>0</v>
      </c>
      <c r="J170" s="132" t="e">
        <f t="shared" si="13"/>
        <v>#DIV/0!</v>
      </c>
      <c r="K170" s="97"/>
      <c r="L170" s="435">
        <f t="shared" si="12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94</v>
      </c>
      <c r="E171" s="98"/>
      <c r="F171" s="98"/>
      <c r="G171" s="98">
        <f t="shared" si="11"/>
        <v>0</v>
      </c>
      <c r="H171" s="97">
        <f t="shared" si="14"/>
        <v>0</v>
      </c>
      <c r="I171" s="97">
        <f t="shared" si="15"/>
        <v>0</v>
      </c>
      <c r="J171" s="132" t="e">
        <f t="shared" si="13"/>
        <v>#DIV/0!</v>
      </c>
      <c r="K171" s="97"/>
      <c r="L171" s="435">
        <f t="shared" si="12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94</v>
      </c>
      <c r="E172" s="98"/>
      <c r="F172" s="98"/>
      <c r="G172" s="98">
        <f t="shared" si="11"/>
        <v>0</v>
      </c>
      <c r="H172" s="97">
        <f t="shared" si="14"/>
        <v>0</v>
      </c>
      <c r="I172" s="97">
        <f t="shared" si="15"/>
        <v>0</v>
      </c>
      <c r="J172" s="132" t="e">
        <f t="shared" si="13"/>
        <v>#DIV/0!</v>
      </c>
      <c r="K172" s="97"/>
      <c r="L172" s="435">
        <f t="shared" si="12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94</v>
      </c>
      <c r="E173" s="98"/>
      <c r="F173" s="98"/>
      <c r="G173" s="98">
        <f t="shared" si="11"/>
        <v>0</v>
      </c>
      <c r="H173" s="97">
        <f t="shared" si="14"/>
        <v>0</v>
      </c>
      <c r="I173" s="97">
        <f t="shared" si="15"/>
        <v>0</v>
      </c>
      <c r="J173" s="132" t="e">
        <f t="shared" si="13"/>
        <v>#DIV/0!</v>
      </c>
      <c r="K173" s="97"/>
      <c r="L173" s="435">
        <f t="shared" si="12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94</v>
      </c>
      <c r="E174" s="98"/>
      <c r="F174" s="98"/>
      <c r="G174" s="98">
        <f t="shared" si="11"/>
        <v>0</v>
      </c>
      <c r="H174" s="97">
        <f t="shared" si="14"/>
        <v>0</v>
      </c>
      <c r="I174" s="97">
        <f t="shared" si="15"/>
        <v>0</v>
      </c>
      <c r="J174" s="132" t="e">
        <f t="shared" si="13"/>
        <v>#DIV/0!</v>
      </c>
      <c r="K174" s="97"/>
      <c r="L174" s="435">
        <f t="shared" si="12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94</v>
      </c>
      <c r="E175" s="98"/>
      <c r="F175" s="98"/>
      <c r="G175" s="98">
        <f t="shared" si="11"/>
        <v>0</v>
      </c>
      <c r="H175" s="97">
        <f t="shared" si="14"/>
        <v>0</v>
      </c>
      <c r="I175" s="97">
        <f t="shared" si="15"/>
        <v>0</v>
      </c>
      <c r="J175" s="132" t="e">
        <f t="shared" si="13"/>
        <v>#DIV/0!</v>
      </c>
      <c r="K175" s="97"/>
      <c r="L175" s="435">
        <f t="shared" si="12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94</v>
      </c>
      <c r="E176" s="98"/>
      <c r="F176" s="98"/>
      <c r="G176" s="98">
        <f t="shared" si="11"/>
        <v>0</v>
      </c>
      <c r="H176" s="97">
        <f t="shared" si="14"/>
        <v>0</v>
      </c>
      <c r="I176" s="97">
        <f t="shared" si="15"/>
        <v>0</v>
      </c>
      <c r="J176" s="132" t="e">
        <f t="shared" si="13"/>
        <v>#DIV/0!</v>
      </c>
      <c r="K176" s="97"/>
      <c r="L176" s="435">
        <f t="shared" si="12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94</v>
      </c>
      <c r="E177" s="98"/>
      <c r="F177" s="98"/>
      <c r="G177" s="98">
        <f t="shared" si="11"/>
        <v>0</v>
      </c>
      <c r="H177" s="97">
        <f t="shared" si="14"/>
        <v>0</v>
      </c>
      <c r="I177" s="97">
        <f t="shared" si="15"/>
        <v>0</v>
      </c>
      <c r="J177" s="132" t="e">
        <f t="shared" si="13"/>
        <v>#DIV/0!</v>
      </c>
      <c r="K177" s="97"/>
      <c r="L177" s="435">
        <f t="shared" si="12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94</v>
      </c>
      <c r="E178" s="98"/>
      <c r="F178" s="98"/>
      <c r="G178" s="98">
        <f t="shared" si="11"/>
        <v>0</v>
      </c>
      <c r="H178" s="97">
        <f t="shared" si="14"/>
        <v>0</v>
      </c>
      <c r="I178" s="97">
        <f t="shared" si="15"/>
        <v>0</v>
      </c>
      <c r="J178" s="132" t="e">
        <f t="shared" si="13"/>
        <v>#DIV/0!</v>
      </c>
      <c r="K178" s="97"/>
      <c r="L178" s="435">
        <f t="shared" si="12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94</v>
      </c>
      <c r="E179" s="98"/>
      <c r="F179" s="98"/>
      <c r="G179" s="98">
        <f t="shared" si="11"/>
        <v>0</v>
      </c>
      <c r="H179" s="97">
        <f t="shared" si="14"/>
        <v>0</v>
      </c>
      <c r="I179" s="97">
        <f t="shared" si="15"/>
        <v>0</v>
      </c>
      <c r="J179" s="132" t="e">
        <f t="shared" si="13"/>
        <v>#DIV/0!</v>
      </c>
      <c r="K179" s="97"/>
      <c r="L179" s="435">
        <f t="shared" si="12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94</v>
      </c>
      <c r="E180" s="98"/>
      <c r="F180" s="98"/>
      <c r="G180" s="98">
        <f t="shared" si="11"/>
        <v>0</v>
      </c>
      <c r="H180" s="97">
        <f t="shared" si="14"/>
        <v>0</v>
      </c>
      <c r="I180" s="97">
        <f t="shared" si="15"/>
        <v>0</v>
      </c>
      <c r="J180" s="132" t="e">
        <f t="shared" si="13"/>
        <v>#DIV/0!</v>
      </c>
      <c r="K180" s="97"/>
      <c r="L180" s="435">
        <f t="shared" si="12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94</v>
      </c>
      <c r="E181" s="98"/>
      <c r="F181" s="98"/>
      <c r="G181" s="98">
        <f t="shared" si="11"/>
        <v>0</v>
      </c>
      <c r="H181" s="97">
        <f t="shared" si="14"/>
        <v>0</v>
      </c>
      <c r="I181" s="97">
        <f t="shared" si="15"/>
        <v>0</v>
      </c>
      <c r="J181" s="132" t="e">
        <f t="shared" si="13"/>
        <v>#DIV/0!</v>
      </c>
      <c r="K181" s="97"/>
      <c r="L181" s="435">
        <f t="shared" si="12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94</v>
      </c>
      <c r="E182" s="98"/>
      <c r="F182" s="98"/>
      <c r="G182" s="98">
        <f t="shared" si="11"/>
        <v>0</v>
      </c>
      <c r="H182" s="97">
        <f t="shared" si="14"/>
        <v>0</v>
      </c>
      <c r="I182" s="97">
        <f t="shared" si="15"/>
        <v>0</v>
      </c>
      <c r="J182" s="132" t="e">
        <f t="shared" si="13"/>
        <v>#DIV/0!</v>
      </c>
      <c r="K182" s="97"/>
      <c r="L182" s="435">
        <f t="shared" si="12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94</v>
      </c>
      <c r="E183" s="98"/>
      <c r="F183" s="98"/>
      <c r="G183" s="98">
        <f t="shared" si="11"/>
        <v>0</v>
      </c>
      <c r="H183" s="97">
        <f t="shared" si="14"/>
        <v>0</v>
      </c>
      <c r="I183" s="97">
        <f t="shared" si="15"/>
        <v>0</v>
      </c>
      <c r="J183" s="132" t="e">
        <f t="shared" si="13"/>
        <v>#DIV/0!</v>
      </c>
      <c r="K183" s="97"/>
      <c r="L183" s="435">
        <f t="shared" si="12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94</v>
      </c>
      <c r="E184" s="98"/>
      <c r="F184" s="98"/>
      <c r="G184" s="98">
        <f t="shared" si="11"/>
        <v>0</v>
      </c>
      <c r="H184" s="97">
        <f t="shared" si="14"/>
        <v>0</v>
      </c>
      <c r="I184" s="97">
        <f t="shared" si="15"/>
        <v>0</v>
      </c>
      <c r="J184" s="132" t="e">
        <f t="shared" si="13"/>
        <v>#DIV/0!</v>
      </c>
      <c r="K184" s="97"/>
      <c r="L184" s="435">
        <f t="shared" si="12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94</v>
      </c>
      <c r="E185" s="98"/>
      <c r="F185" s="98"/>
      <c r="G185" s="98">
        <f t="shared" si="11"/>
        <v>0</v>
      </c>
      <c r="H185" s="97">
        <f t="shared" si="14"/>
        <v>0</v>
      </c>
      <c r="I185" s="97">
        <f t="shared" si="15"/>
        <v>0</v>
      </c>
      <c r="J185" s="132" t="e">
        <f t="shared" si="13"/>
        <v>#DIV/0!</v>
      </c>
      <c r="K185" s="97"/>
      <c r="L185" s="435">
        <f t="shared" ref="L185:L216" si="16">((60*H185)+I185)*K185</f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94</v>
      </c>
      <c r="E186" s="98"/>
      <c r="F186" s="98"/>
      <c r="G186" s="98">
        <f t="shared" si="11"/>
        <v>0</v>
      </c>
      <c r="H186" s="97">
        <f t="shared" si="14"/>
        <v>0</v>
      </c>
      <c r="I186" s="97">
        <f t="shared" si="15"/>
        <v>0</v>
      </c>
      <c r="J186" s="132" t="e">
        <f t="shared" si="13"/>
        <v>#DIV/0!</v>
      </c>
      <c r="K186" s="97"/>
      <c r="L186" s="435">
        <f t="shared" si="16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94</v>
      </c>
      <c r="E187" s="98"/>
      <c r="F187" s="98"/>
      <c r="G187" s="98">
        <f t="shared" si="11"/>
        <v>0</v>
      </c>
      <c r="H187" s="97">
        <f t="shared" si="14"/>
        <v>0</v>
      </c>
      <c r="I187" s="97">
        <f t="shared" si="15"/>
        <v>0</v>
      </c>
      <c r="J187" s="132" t="e">
        <f t="shared" si="13"/>
        <v>#DIV/0!</v>
      </c>
      <c r="K187" s="97"/>
      <c r="L187" s="435">
        <f t="shared" si="16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94</v>
      </c>
      <c r="E188" s="98"/>
      <c r="F188" s="98"/>
      <c r="G188" s="98">
        <f t="shared" si="11"/>
        <v>0</v>
      </c>
      <c r="H188" s="97">
        <f t="shared" si="14"/>
        <v>0</v>
      </c>
      <c r="I188" s="97">
        <f t="shared" si="15"/>
        <v>0</v>
      </c>
      <c r="J188" s="132" t="e">
        <f t="shared" si="13"/>
        <v>#DIV/0!</v>
      </c>
      <c r="K188" s="97"/>
      <c r="L188" s="435">
        <f t="shared" si="16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94</v>
      </c>
      <c r="E189" s="98"/>
      <c r="F189" s="98"/>
      <c r="G189" s="98">
        <f t="shared" si="11"/>
        <v>0</v>
      </c>
      <c r="H189" s="97">
        <f t="shared" si="14"/>
        <v>0</v>
      </c>
      <c r="I189" s="97">
        <f t="shared" si="15"/>
        <v>0</v>
      </c>
      <c r="J189" s="132" t="e">
        <f t="shared" si="13"/>
        <v>#DIV/0!</v>
      </c>
      <c r="K189" s="97"/>
      <c r="L189" s="435">
        <f t="shared" si="16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94</v>
      </c>
      <c r="E190" s="98"/>
      <c r="F190" s="98"/>
      <c r="G190" s="98">
        <f t="shared" si="11"/>
        <v>0</v>
      </c>
      <c r="H190" s="97">
        <f t="shared" si="14"/>
        <v>0</v>
      </c>
      <c r="I190" s="97">
        <f t="shared" si="15"/>
        <v>0</v>
      </c>
      <c r="J190" s="132" t="e">
        <f t="shared" si="13"/>
        <v>#DIV/0!</v>
      </c>
      <c r="K190" s="97"/>
      <c r="L190" s="435">
        <f t="shared" si="16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94</v>
      </c>
      <c r="E191" s="98"/>
      <c r="F191" s="98"/>
      <c r="G191" s="98">
        <f t="shared" si="11"/>
        <v>0</v>
      </c>
      <c r="H191" s="97">
        <f t="shared" si="14"/>
        <v>0</v>
      </c>
      <c r="I191" s="97">
        <f t="shared" si="15"/>
        <v>0</v>
      </c>
      <c r="J191" s="132" t="e">
        <f t="shared" si="13"/>
        <v>#DIV/0!</v>
      </c>
      <c r="K191" s="97"/>
      <c r="L191" s="435">
        <f t="shared" si="16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94</v>
      </c>
      <c r="E192" s="98"/>
      <c r="F192" s="98"/>
      <c r="G192" s="98">
        <f t="shared" si="11"/>
        <v>0</v>
      </c>
      <c r="H192" s="97">
        <f t="shared" si="14"/>
        <v>0</v>
      </c>
      <c r="I192" s="97">
        <f t="shared" si="15"/>
        <v>0</v>
      </c>
      <c r="J192" s="132" t="e">
        <f t="shared" si="13"/>
        <v>#DIV/0!</v>
      </c>
      <c r="K192" s="97"/>
      <c r="L192" s="435">
        <f t="shared" si="16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94</v>
      </c>
      <c r="E193" s="98"/>
      <c r="F193" s="98"/>
      <c r="G193" s="98">
        <f t="shared" si="11"/>
        <v>0</v>
      </c>
      <c r="H193" s="97">
        <f t="shared" si="14"/>
        <v>0</v>
      </c>
      <c r="I193" s="97">
        <f t="shared" si="15"/>
        <v>0</v>
      </c>
      <c r="J193" s="132" t="e">
        <f t="shared" si="13"/>
        <v>#DIV/0!</v>
      </c>
      <c r="K193" s="97"/>
      <c r="L193" s="435">
        <f t="shared" si="16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94</v>
      </c>
      <c r="E194" s="98"/>
      <c r="F194" s="98"/>
      <c r="G194" s="98">
        <f t="shared" si="11"/>
        <v>0</v>
      </c>
      <c r="H194" s="97">
        <f t="shared" si="14"/>
        <v>0</v>
      </c>
      <c r="I194" s="97">
        <f t="shared" si="15"/>
        <v>0</v>
      </c>
      <c r="J194" s="132" t="e">
        <f t="shared" si="13"/>
        <v>#DIV/0!</v>
      </c>
      <c r="K194" s="97"/>
      <c r="L194" s="435">
        <f t="shared" si="16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94</v>
      </c>
      <c r="E195" s="98"/>
      <c r="F195" s="98"/>
      <c r="G195" s="98">
        <f t="shared" si="11"/>
        <v>0</v>
      </c>
      <c r="H195" s="97">
        <f t="shared" si="14"/>
        <v>0</v>
      </c>
      <c r="I195" s="97">
        <f t="shared" si="15"/>
        <v>0</v>
      </c>
      <c r="J195" s="132" t="e">
        <f t="shared" si="13"/>
        <v>#DIV/0!</v>
      </c>
      <c r="K195" s="97"/>
      <c r="L195" s="435">
        <f t="shared" si="16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94</v>
      </c>
      <c r="E196" s="98"/>
      <c r="F196" s="98"/>
      <c r="G196" s="98">
        <f t="shared" si="11"/>
        <v>0</v>
      </c>
      <c r="H196" s="97">
        <f t="shared" si="14"/>
        <v>0</v>
      </c>
      <c r="I196" s="97">
        <f t="shared" si="15"/>
        <v>0</v>
      </c>
      <c r="J196" s="132" t="e">
        <f t="shared" si="13"/>
        <v>#DIV/0!</v>
      </c>
      <c r="K196" s="97"/>
      <c r="L196" s="435">
        <f t="shared" si="16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94</v>
      </c>
      <c r="E197" s="98"/>
      <c r="F197" s="98"/>
      <c r="G197" s="98">
        <f t="shared" si="11"/>
        <v>0</v>
      </c>
      <c r="H197" s="97">
        <f t="shared" si="14"/>
        <v>0</v>
      </c>
      <c r="I197" s="97">
        <f t="shared" si="15"/>
        <v>0</v>
      </c>
      <c r="J197" s="132" t="e">
        <f t="shared" si="13"/>
        <v>#DIV/0!</v>
      </c>
      <c r="K197" s="97"/>
      <c r="L197" s="435">
        <f t="shared" si="16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94</v>
      </c>
      <c r="E198" s="98"/>
      <c r="F198" s="98"/>
      <c r="G198" s="98">
        <f t="shared" si="11"/>
        <v>0</v>
      </c>
      <c r="H198" s="97">
        <f t="shared" si="14"/>
        <v>0</v>
      </c>
      <c r="I198" s="97">
        <f t="shared" si="15"/>
        <v>0</v>
      </c>
      <c r="J198" s="132" t="e">
        <f t="shared" si="13"/>
        <v>#DIV/0!</v>
      </c>
      <c r="K198" s="97"/>
      <c r="L198" s="435">
        <f t="shared" si="16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94</v>
      </c>
      <c r="E199" s="98"/>
      <c r="F199" s="98"/>
      <c r="G199" s="98">
        <f t="shared" si="11"/>
        <v>0</v>
      </c>
      <c r="H199" s="97">
        <f t="shared" si="14"/>
        <v>0</v>
      </c>
      <c r="I199" s="97">
        <f t="shared" si="15"/>
        <v>0</v>
      </c>
      <c r="J199" s="132" t="e">
        <f t="shared" si="13"/>
        <v>#DIV/0!</v>
      </c>
      <c r="K199" s="97"/>
      <c r="L199" s="435">
        <f t="shared" si="16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94</v>
      </c>
      <c r="E200" s="98"/>
      <c r="F200" s="98"/>
      <c r="G200" s="98">
        <f t="shared" si="11"/>
        <v>0</v>
      </c>
      <c r="H200" s="97">
        <f t="shared" si="14"/>
        <v>0</v>
      </c>
      <c r="I200" s="97">
        <f t="shared" si="15"/>
        <v>0</v>
      </c>
      <c r="J200" s="132" t="e">
        <f t="shared" si="13"/>
        <v>#DIV/0!</v>
      </c>
      <c r="K200" s="97"/>
      <c r="L200" s="435">
        <f t="shared" si="16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94</v>
      </c>
      <c r="E201" s="98"/>
      <c r="F201" s="98"/>
      <c r="G201" s="98">
        <f t="shared" si="11"/>
        <v>0</v>
      </c>
      <c r="H201" s="97">
        <f t="shared" si="14"/>
        <v>0</v>
      </c>
      <c r="I201" s="97">
        <f t="shared" si="15"/>
        <v>0</v>
      </c>
      <c r="J201" s="132" t="e">
        <f t="shared" si="13"/>
        <v>#DIV/0!</v>
      </c>
      <c r="K201" s="97"/>
      <c r="L201" s="435">
        <f t="shared" si="16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94</v>
      </c>
      <c r="E202" s="98"/>
      <c r="F202" s="98"/>
      <c r="G202" s="98">
        <f t="shared" si="11"/>
        <v>0</v>
      </c>
      <c r="H202" s="97">
        <f t="shared" si="14"/>
        <v>0</v>
      </c>
      <c r="I202" s="97">
        <f t="shared" si="15"/>
        <v>0</v>
      </c>
      <c r="J202" s="132" t="e">
        <f t="shared" si="13"/>
        <v>#DIV/0!</v>
      </c>
      <c r="K202" s="97"/>
      <c r="L202" s="435">
        <f t="shared" si="16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94</v>
      </c>
      <c r="E203" s="98"/>
      <c r="F203" s="98"/>
      <c r="G203" s="98">
        <f t="shared" si="11"/>
        <v>0</v>
      </c>
      <c r="H203" s="97">
        <f t="shared" si="14"/>
        <v>0</v>
      </c>
      <c r="I203" s="97">
        <f t="shared" si="15"/>
        <v>0</v>
      </c>
      <c r="J203" s="132" t="e">
        <f t="shared" si="13"/>
        <v>#DIV/0!</v>
      </c>
      <c r="K203" s="97"/>
      <c r="L203" s="435">
        <f t="shared" si="16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94</v>
      </c>
      <c r="E204" s="98"/>
      <c r="F204" s="98"/>
      <c r="G204" s="98">
        <f t="shared" si="11"/>
        <v>0</v>
      </c>
      <c r="H204" s="97">
        <f t="shared" si="14"/>
        <v>0</v>
      </c>
      <c r="I204" s="97">
        <f t="shared" si="15"/>
        <v>0</v>
      </c>
      <c r="J204" s="132" t="e">
        <f t="shared" si="13"/>
        <v>#DIV/0!</v>
      </c>
      <c r="K204" s="97"/>
      <c r="L204" s="435">
        <f t="shared" si="16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94</v>
      </c>
      <c r="E205" s="98"/>
      <c r="F205" s="98"/>
      <c r="G205" s="98">
        <f t="shared" si="11"/>
        <v>0</v>
      </c>
      <c r="H205" s="97">
        <f t="shared" si="14"/>
        <v>0</v>
      </c>
      <c r="I205" s="97">
        <f t="shared" si="15"/>
        <v>0</v>
      </c>
      <c r="J205" s="132" t="e">
        <f t="shared" si="13"/>
        <v>#DIV/0!</v>
      </c>
      <c r="K205" s="97"/>
      <c r="L205" s="435">
        <f t="shared" si="16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94</v>
      </c>
      <c r="E206" s="98"/>
      <c r="F206" s="98"/>
      <c r="G206" s="98">
        <f t="shared" si="11"/>
        <v>0</v>
      </c>
      <c r="H206" s="97">
        <f t="shared" si="14"/>
        <v>0</v>
      </c>
      <c r="I206" s="97">
        <f t="shared" si="15"/>
        <v>0</v>
      </c>
      <c r="J206" s="132" t="e">
        <f t="shared" si="13"/>
        <v>#DIV/0!</v>
      </c>
      <c r="K206" s="97"/>
      <c r="L206" s="435">
        <f t="shared" si="16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94</v>
      </c>
      <c r="E207" s="98"/>
      <c r="F207" s="98"/>
      <c r="G207" s="98">
        <f t="shared" si="11"/>
        <v>0</v>
      </c>
      <c r="H207" s="97">
        <f t="shared" si="14"/>
        <v>0</v>
      </c>
      <c r="I207" s="97">
        <f t="shared" si="15"/>
        <v>0</v>
      </c>
      <c r="J207" s="132" t="e">
        <f t="shared" si="13"/>
        <v>#DIV/0!</v>
      </c>
      <c r="K207" s="97"/>
      <c r="L207" s="435">
        <f t="shared" si="16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94</v>
      </c>
      <c r="E208" s="98"/>
      <c r="F208" s="98"/>
      <c r="G208" s="98">
        <f t="shared" si="11"/>
        <v>0</v>
      </c>
      <c r="H208" s="97">
        <f t="shared" si="14"/>
        <v>0</v>
      </c>
      <c r="I208" s="97">
        <f t="shared" si="15"/>
        <v>0</v>
      </c>
      <c r="J208" s="132" t="e">
        <f t="shared" si="13"/>
        <v>#DIV/0!</v>
      </c>
      <c r="K208" s="97"/>
      <c r="L208" s="435">
        <f t="shared" si="16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94</v>
      </c>
      <c r="E209" s="98"/>
      <c r="F209" s="98"/>
      <c r="G209" s="98">
        <f t="shared" si="11"/>
        <v>0</v>
      </c>
      <c r="H209" s="97">
        <f t="shared" si="14"/>
        <v>0</v>
      </c>
      <c r="I209" s="97">
        <f t="shared" si="15"/>
        <v>0</v>
      </c>
      <c r="J209" s="132" t="e">
        <f t="shared" si="13"/>
        <v>#DIV/0!</v>
      </c>
      <c r="K209" s="97"/>
      <c r="L209" s="435">
        <f t="shared" si="16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94</v>
      </c>
      <c r="E210" s="98"/>
      <c r="F210" s="98"/>
      <c r="G210" s="98">
        <f t="shared" si="11"/>
        <v>0</v>
      </c>
      <c r="H210" s="97">
        <f t="shared" si="14"/>
        <v>0</v>
      </c>
      <c r="I210" s="97">
        <f t="shared" si="15"/>
        <v>0</v>
      </c>
      <c r="J210" s="132" t="e">
        <f t="shared" si="13"/>
        <v>#DIV/0!</v>
      </c>
      <c r="K210" s="97"/>
      <c r="L210" s="435">
        <f t="shared" si="16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94</v>
      </c>
      <c r="E211" s="98"/>
      <c r="F211" s="98"/>
      <c r="G211" s="98">
        <f t="shared" si="11"/>
        <v>0</v>
      </c>
      <c r="H211" s="97">
        <f t="shared" si="14"/>
        <v>0</v>
      </c>
      <c r="I211" s="97">
        <f t="shared" si="15"/>
        <v>0</v>
      </c>
      <c r="J211" s="132" t="e">
        <f t="shared" si="13"/>
        <v>#DIV/0!</v>
      </c>
      <c r="K211" s="97"/>
      <c r="L211" s="435">
        <f t="shared" si="16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94</v>
      </c>
      <c r="E212" s="98"/>
      <c r="F212" s="98"/>
      <c r="G212" s="98">
        <f t="shared" si="11"/>
        <v>0</v>
      </c>
      <c r="H212" s="97">
        <f t="shared" si="14"/>
        <v>0</v>
      </c>
      <c r="I212" s="97">
        <f t="shared" si="15"/>
        <v>0</v>
      </c>
      <c r="J212" s="132" t="e">
        <f t="shared" si="13"/>
        <v>#DIV/0!</v>
      </c>
      <c r="K212" s="97"/>
      <c r="L212" s="435">
        <f t="shared" si="16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94</v>
      </c>
      <c r="E213" s="98"/>
      <c r="F213" s="98"/>
      <c r="G213" s="98">
        <f t="shared" si="11"/>
        <v>0</v>
      </c>
      <c r="H213" s="97">
        <f t="shared" si="14"/>
        <v>0</v>
      </c>
      <c r="I213" s="97">
        <f t="shared" si="15"/>
        <v>0</v>
      </c>
      <c r="J213" s="132" t="e">
        <f t="shared" si="13"/>
        <v>#DIV/0!</v>
      </c>
      <c r="K213" s="97"/>
      <c r="L213" s="435">
        <f t="shared" si="16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94</v>
      </c>
      <c r="E214" s="98"/>
      <c r="F214" s="98"/>
      <c r="G214" s="98">
        <f t="shared" si="11"/>
        <v>0</v>
      </c>
      <c r="H214" s="97">
        <f t="shared" si="14"/>
        <v>0</v>
      </c>
      <c r="I214" s="97">
        <f t="shared" si="15"/>
        <v>0</v>
      </c>
      <c r="J214" s="132" t="e">
        <f t="shared" si="13"/>
        <v>#DIV/0!</v>
      </c>
      <c r="K214" s="97"/>
      <c r="L214" s="435">
        <f t="shared" si="16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94</v>
      </c>
      <c r="E215" s="98"/>
      <c r="F215" s="98"/>
      <c r="G215" s="98">
        <f t="shared" si="11"/>
        <v>0</v>
      </c>
      <c r="H215" s="97">
        <f t="shared" si="14"/>
        <v>0</v>
      </c>
      <c r="I215" s="97">
        <f t="shared" si="15"/>
        <v>0</v>
      </c>
      <c r="J215" s="132" t="e">
        <f t="shared" si="13"/>
        <v>#DIV/0!</v>
      </c>
      <c r="K215" s="97"/>
      <c r="L215" s="435">
        <f t="shared" si="16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94</v>
      </c>
      <c r="E216" s="98"/>
      <c r="F216" s="98"/>
      <c r="G216" s="98">
        <f t="shared" ref="G216:G248" si="17">F216-E216</f>
        <v>0</v>
      </c>
      <c r="H216" s="97">
        <f t="shared" si="14"/>
        <v>0</v>
      </c>
      <c r="I216" s="97">
        <f t="shared" si="15"/>
        <v>0</v>
      </c>
      <c r="J216" s="132" t="e">
        <f t="shared" si="13"/>
        <v>#DIV/0!</v>
      </c>
      <c r="K216" s="97"/>
      <c r="L216" s="435">
        <f t="shared" si="16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94</v>
      </c>
      <c r="E217" s="98"/>
      <c r="F217" s="98"/>
      <c r="G217" s="98">
        <f t="shared" si="17"/>
        <v>0</v>
      </c>
      <c r="H217" s="97">
        <f t="shared" si="14"/>
        <v>0</v>
      </c>
      <c r="I217" s="97">
        <f t="shared" si="15"/>
        <v>0</v>
      </c>
      <c r="J217" s="132" t="e">
        <f t="shared" si="13"/>
        <v>#DIV/0!</v>
      </c>
      <c r="K217" s="97"/>
      <c r="L217" s="435">
        <f t="shared" ref="L217:L248" si="18">((60*H217)+I217)*K217</f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1:46" ht="15.75" x14ac:dyDescent="0.25">
      <c r="A218" s="154"/>
      <c r="B218" s="139"/>
      <c r="C218" s="96"/>
      <c r="D218" s="96" t="s">
        <v>94</v>
      </c>
      <c r="E218" s="98"/>
      <c r="F218" s="98"/>
      <c r="G218" s="98">
        <f t="shared" si="17"/>
        <v>0</v>
      </c>
      <c r="H218" s="97">
        <f t="shared" si="14"/>
        <v>0</v>
      </c>
      <c r="I218" s="97">
        <f t="shared" si="15"/>
        <v>0</v>
      </c>
      <c r="J218" s="132" t="e">
        <f t="shared" si="13"/>
        <v>#DIV/0!</v>
      </c>
      <c r="K218" s="97"/>
      <c r="L218" s="435">
        <f t="shared" si="18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94</v>
      </c>
      <c r="E219" s="98"/>
      <c r="F219" s="98"/>
      <c r="G219" s="98">
        <f t="shared" si="17"/>
        <v>0</v>
      </c>
      <c r="H219" s="97">
        <f t="shared" si="14"/>
        <v>0</v>
      </c>
      <c r="I219" s="97">
        <f t="shared" si="15"/>
        <v>0</v>
      </c>
      <c r="J219" s="132" t="e">
        <f t="shared" si="13"/>
        <v>#DIV/0!</v>
      </c>
      <c r="K219" s="97"/>
      <c r="L219" s="435">
        <f t="shared" si="18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94</v>
      </c>
      <c r="E220" s="98"/>
      <c r="F220" s="98"/>
      <c r="G220" s="98">
        <f t="shared" si="17"/>
        <v>0</v>
      </c>
      <c r="H220" s="97">
        <f t="shared" si="14"/>
        <v>0</v>
      </c>
      <c r="I220" s="97">
        <f t="shared" si="15"/>
        <v>0</v>
      </c>
      <c r="J220" s="132" t="e">
        <f t="shared" si="13"/>
        <v>#DIV/0!</v>
      </c>
      <c r="K220" s="97"/>
      <c r="L220" s="435">
        <f t="shared" si="18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94</v>
      </c>
      <c r="E221" s="98"/>
      <c r="F221" s="98"/>
      <c r="G221" s="98">
        <f t="shared" si="17"/>
        <v>0</v>
      </c>
      <c r="H221" s="97">
        <f t="shared" si="14"/>
        <v>0</v>
      </c>
      <c r="I221" s="97">
        <f t="shared" si="15"/>
        <v>0</v>
      </c>
      <c r="J221" s="132" t="e">
        <f t="shared" si="13"/>
        <v>#DIV/0!</v>
      </c>
      <c r="K221" s="97"/>
      <c r="L221" s="435">
        <f t="shared" si="18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94</v>
      </c>
      <c r="E222" s="98"/>
      <c r="F222" s="98"/>
      <c r="G222" s="98">
        <f t="shared" si="17"/>
        <v>0</v>
      </c>
      <c r="H222" s="97">
        <f t="shared" si="14"/>
        <v>0</v>
      </c>
      <c r="I222" s="97">
        <f t="shared" si="15"/>
        <v>0</v>
      </c>
      <c r="J222" s="132" t="e">
        <f t="shared" si="13"/>
        <v>#DIV/0!</v>
      </c>
      <c r="K222" s="97"/>
      <c r="L222" s="435">
        <f t="shared" si="18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94</v>
      </c>
      <c r="E223" s="98"/>
      <c r="F223" s="98"/>
      <c r="G223" s="98">
        <f t="shared" si="17"/>
        <v>0</v>
      </c>
      <c r="H223" s="97">
        <f t="shared" si="14"/>
        <v>0</v>
      </c>
      <c r="I223" s="97">
        <f t="shared" si="15"/>
        <v>0</v>
      </c>
      <c r="J223" s="132" t="e">
        <f t="shared" si="13"/>
        <v>#DIV/0!</v>
      </c>
      <c r="K223" s="97"/>
      <c r="L223" s="435">
        <f t="shared" si="18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94</v>
      </c>
      <c r="E224" s="98"/>
      <c r="F224" s="98"/>
      <c r="G224" s="98">
        <f t="shared" si="17"/>
        <v>0</v>
      </c>
      <c r="H224" s="97">
        <f t="shared" si="14"/>
        <v>0</v>
      </c>
      <c r="I224" s="97">
        <f t="shared" si="15"/>
        <v>0</v>
      </c>
      <c r="J224" s="132" t="e">
        <f t="shared" si="13"/>
        <v>#DIV/0!</v>
      </c>
      <c r="K224" s="97"/>
      <c r="L224" s="435">
        <f t="shared" si="18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94</v>
      </c>
      <c r="E225" s="98"/>
      <c r="F225" s="98"/>
      <c r="G225" s="98">
        <f t="shared" si="17"/>
        <v>0</v>
      </c>
      <c r="H225" s="97">
        <f t="shared" si="14"/>
        <v>0</v>
      </c>
      <c r="I225" s="97">
        <f t="shared" si="15"/>
        <v>0</v>
      </c>
      <c r="J225" s="132" t="e">
        <f t="shared" si="13"/>
        <v>#DIV/0!</v>
      </c>
      <c r="K225" s="97"/>
      <c r="L225" s="435">
        <f t="shared" si="18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94</v>
      </c>
      <c r="E226" s="98"/>
      <c r="F226" s="98"/>
      <c r="G226" s="98">
        <f t="shared" si="17"/>
        <v>0</v>
      </c>
      <c r="H226" s="97">
        <f t="shared" si="14"/>
        <v>0</v>
      </c>
      <c r="I226" s="97">
        <f t="shared" si="15"/>
        <v>0</v>
      </c>
      <c r="J226" s="132" t="e">
        <f t="shared" ref="J226:J248" si="19">L226/K226</f>
        <v>#DIV/0!</v>
      </c>
      <c r="K226" s="97"/>
      <c r="L226" s="435">
        <f t="shared" si="18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94</v>
      </c>
      <c r="E227" s="98"/>
      <c r="F227" s="98"/>
      <c r="G227" s="98">
        <f t="shared" si="17"/>
        <v>0</v>
      </c>
      <c r="H227" s="97">
        <f t="shared" si="14"/>
        <v>0</v>
      </c>
      <c r="I227" s="97">
        <f t="shared" si="15"/>
        <v>0</v>
      </c>
      <c r="J227" s="132" t="e">
        <f t="shared" si="19"/>
        <v>#DIV/0!</v>
      </c>
      <c r="K227" s="97"/>
      <c r="L227" s="435">
        <f t="shared" si="18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94</v>
      </c>
      <c r="E228" s="98"/>
      <c r="F228" s="98"/>
      <c r="G228" s="98">
        <f t="shared" si="17"/>
        <v>0</v>
      </c>
      <c r="H228" s="97">
        <f t="shared" si="14"/>
        <v>0</v>
      </c>
      <c r="I228" s="97">
        <f t="shared" si="15"/>
        <v>0</v>
      </c>
      <c r="J228" s="132" t="e">
        <f t="shared" si="19"/>
        <v>#DIV/0!</v>
      </c>
      <c r="K228" s="97"/>
      <c r="L228" s="435">
        <f t="shared" si="18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94</v>
      </c>
      <c r="E229" s="98"/>
      <c r="F229" s="98"/>
      <c r="G229" s="98">
        <f t="shared" si="17"/>
        <v>0</v>
      </c>
      <c r="H229" s="97">
        <f t="shared" si="14"/>
        <v>0</v>
      </c>
      <c r="I229" s="97">
        <f t="shared" si="15"/>
        <v>0</v>
      </c>
      <c r="J229" s="132" t="e">
        <f t="shared" si="19"/>
        <v>#DIV/0!</v>
      </c>
      <c r="K229" s="97"/>
      <c r="L229" s="435">
        <f t="shared" si="18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94</v>
      </c>
      <c r="E230" s="98"/>
      <c r="F230" s="98"/>
      <c r="G230" s="98">
        <f t="shared" si="17"/>
        <v>0</v>
      </c>
      <c r="H230" s="97">
        <f t="shared" si="14"/>
        <v>0</v>
      </c>
      <c r="I230" s="97">
        <f t="shared" si="15"/>
        <v>0</v>
      </c>
      <c r="J230" s="132" t="e">
        <f t="shared" si="19"/>
        <v>#DIV/0!</v>
      </c>
      <c r="K230" s="97"/>
      <c r="L230" s="435">
        <f t="shared" si="18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94</v>
      </c>
      <c r="E231" s="98"/>
      <c r="F231" s="98"/>
      <c r="G231" s="98">
        <f t="shared" si="17"/>
        <v>0</v>
      </c>
      <c r="H231" s="97">
        <f t="shared" ref="H231:H248" si="20">HOUR(G231)</f>
        <v>0</v>
      </c>
      <c r="I231" s="97">
        <f t="shared" ref="I231:I248" si="21">MINUTE(G231)</f>
        <v>0</v>
      </c>
      <c r="J231" s="132" t="e">
        <f t="shared" si="19"/>
        <v>#DIV/0!</v>
      </c>
      <c r="K231" s="97"/>
      <c r="L231" s="435">
        <f t="shared" si="18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94</v>
      </c>
      <c r="E232" s="98"/>
      <c r="F232" s="98"/>
      <c r="G232" s="98">
        <f t="shared" si="17"/>
        <v>0</v>
      </c>
      <c r="H232" s="97">
        <f t="shared" si="20"/>
        <v>0</v>
      </c>
      <c r="I232" s="97">
        <f t="shared" si="21"/>
        <v>0</v>
      </c>
      <c r="J232" s="132" t="e">
        <f t="shared" si="19"/>
        <v>#DIV/0!</v>
      </c>
      <c r="K232" s="97"/>
      <c r="L232" s="435">
        <f t="shared" si="18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94</v>
      </c>
      <c r="E233" s="98"/>
      <c r="F233" s="98"/>
      <c r="G233" s="98">
        <f t="shared" si="17"/>
        <v>0</v>
      </c>
      <c r="H233" s="97">
        <f t="shared" si="20"/>
        <v>0</v>
      </c>
      <c r="I233" s="97">
        <f t="shared" si="21"/>
        <v>0</v>
      </c>
      <c r="J233" s="132" t="e">
        <f t="shared" si="19"/>
        <v>#DIV/0!</v>
      </c>
      <c r="K233" s="97"/>
      <c r="L233" s="435">
        <f t="shared" si="18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94</v>
      </c>
      <c r="E234" s="98"/>
      <c r="F234" s="98"/>
      <c r="G234" s="98">
        <f t="shared" si="17"/>
        <v>0</v>
      </c>
      <c r="H234" s="97">
        <f t="shared" si="20"/>
        <v>0</v>
      </c>
      <c r="I234" s="97">
        <f t="shared" si="21"/>
        <v>0</v>
      </c>
      <c r="J234" s="132" t="e">
        <f t="shared" si="19"/>
        <v>#DIV/0!</v>
      </c>
      <c r="K234" s="97"/>
      <c r="L234" s="435">
        <f t="shared" si="18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94</v>
      </c>
      <c r="E235" s="98"/>
      <c r="F235" s="98"/>
      <c r="G235" s="98">
        <f t="shared" si="17"/>
        <v>0</v>
      </c>
      <c r="H235" s="97">
        <f t="shared" si="20"/>
        <v>0</v>
      </c>
      <c r="I235" s="97">
        <f t="shared" si="21"/>
        <v>0</v>
      </c>
      <c r="J235" s="132" t="e">
        <f t="shared" si="19"/>
        <v>#DIV/0!</v>
      </c>
      <c r="K235" s="97"/>
      <c r="L235" s="435">
        <f t="shared" si="18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94</v>
      </c>
      <c r="E236" s="98"/>
      <c r="F236" s="98"/>
      <c r="G236" s="98">
        <f t="shared" si="17"/>
        <v>0</v>
      </c>
      <c r="H236" s="97">
        <f t="shared" si="20"/>
        <v>0</v>
      </c>
      <c r="I236" s="97">
        <f t="shared" si="21"/>
        <v>0</v>
      </c>
      <c r="J236" s="132" t="e">
        <f t="shared" si="19"/>
        <v>#DIV/0!</v>
      </c>
      <c r="K236" s="97"/>
      <c r="L236" s="435">
        <f t="shared" si="18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94</v>
      </c>
      <c r="E237" s="98"/>
      <c r="F237" s="98"/>
      <c r="G237" s="98">
        <f t="shared" si="17"/>
        <v>0</v>
      </c>
      <c r="H237" s="97">
        <f t="shared" si="20"/>
        <v>0</v>
      </c>
      <c r="I237" s="97">
        <f t="shared" si="21"/>
        <v>0</v>
      </c>
      <c r="J237" s="132" t="e">
        <f t="shared" si="19"/>
        <v>#DIV/0!</v>
      </c>
      <c r="K237" s="97"/>
      <c r="L237" s="435">
        <f t="shared" si="18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94</v>
      </c>
      <c r="E238" s="98"/>
      <c r="F238" s="98"/>
      <c r="G238" s="98">
        <f t="shared" si="17"/>
        <v>0</v>
      </c>
      <c r="H238" s="97">
        <f t="shared" si="20"/>
        <v>0</v>
      </c>
      <c r="I238" s="97">
        <f t="shared" si="21"/>
        <v>0</v>
      </c>
      <c r="J238" s="132" t="e">
        <f t="shared" si="19"/>
        <v>#DIV/0!</v>
      </c>
      <c r="K238" s="97"/>
      <c r="L238" s="435">
        <f t="shared" si="18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94</v>
      </c>
      <c r="E239" s="98"/>
      <c r="F239" s="98"/>
      <c r="G239" s="98">
        <f t="shared" si="17"/>
        <v>0</v>
      </c>
      <c r="H239" s="97">
        <f t="shared" si="20"/>
        <v>0</v>
      </c>
      <c r="I239" s="97">
        <f t="shared" si="21"/>
        <v>0</v>
      </c>
      <c r="J239" s="132" t="e">
        <f t="shared" si="19"/>
        <v>#DIV/0!</v>
      </c>
      <c r="K239" s="97"/>
      <c r="L239" s="435">
        <f t="shared" si="18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94</v>
      </c>
      <c r="E240" s="98"/>
      <c r="F240" s="98"/>
      <c r="G240" s="98">
        <f t="shared" si="17"/>
        <v>0</v>
      </c>
      <c r="H240" s="97">
        <f t="shared" si="20"/>
        <v>0</v>
      </c>
      <c r="I240" s="97">
        <f t="shared" si="21"/>
        <v>0</v>
      </c>
      <c r="J240" s="132" t="e">
        <f t="shared" si="19"/>
        <v>#DIV/0!</v>
      </c>
      <c r="K240" s="97"/>
      <c r="L240" s="435">
        <f t="shared" si="18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94</v>
      </c>
      <c r="E241" s="98"/>
      <c r="F241" s="98"/>
      <c r="G241" s="98">
        <f t="shared" si="17"/>
        <v>0</v>
      </c>
      <c r="H241" s="97">
        <f t="shared" si="20"/>
        <v>0</v>
      </c>
      <c r="I241" s="97">
        <f t="shared" si="21"/>
        <v>0</v>
      </c>
      <c r="J241" s="132" t="e">
        <f t="shared" si="19"/>
        <v>#DIV/0!</v>
      </c>
      <c r="K241" s="97"/>
      <c r="L241" s="435">
        <f t="shared" si="18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94</v>
      </c>
      <c r="E242" s="98"/>
      <c r="F242" s="98"/>
      <c r="G242" s="98">
        <f t="shared" si="17"/>
        <v>0</v>
      </c>
      <c r="H242" s="97">
        <f t="shared" si="20"/>
        <v>0</v>
      </c>
      <c r="I242" s="97">
        <f t="shared" si="21"/>
        <v>0</v>
      </c>
      <c r="J242" s="132" t="e">
        <f t="shared" si="19"/>
        <v>#DIV/0!</v>
      </c>
      <c r="K242" s="97"/>
      <c r="L242" s="435">
        <f t="shared" si="18"/>
        <v>0</v>
      </c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 t="s">
        <v>94</v>
      </c>
      <c r="E243" s="98"/>
      <c r="F243" s="98"/>
      <c r="G243" s="98">
        <f t="shared" si="17"/>
        <v>0</v>
      </c>
      <c r="H243" s="97">
        <f t="shared" si="20"/>
        <v>0</v>
      </c>
      <c r="I243" s="97">
        <f t="shared" si="21"/>
        <v>0</v>
      </c>
      <c r="J243" s="132" t="e">
        <f t="shared" si="19"/>
        <v>#DIV/0!</v>
      </c>
      <c r="K243" s="97"/>
      <c r="L243" s="435">
        <f t="shared" si="18"/>
        <v>0</v>
      </c>
      <c r="M243" s="99"/>
      <c r="N243" s="151"/>
      <c r="O243" s="133"/>
      <c r="P243" s="744"/>
      <c r="Q243" s="97"/>
      <c r="R243" s="99"/>
      <c r="S243" s="97" t="e">
        <f>VLOOKUP(B243,Table1[],21,FALSE)</f>
        <v>#N/A</v>
      </c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 t="s">
        <v>94</v>
      </c>
      <c r="E244" s="98"/>
      <c r="F244" s="98"/>
      <c r="G244" s="98">
        <f t="shared" si="17"/>
        <v>0</v>
      </c>
      <c r="H244" s="97">
        <f t="shared" si="20"/>
        <v>0</v>
      </c>
      <c r="I244" s="97">
        <f t="shared" si="21"/>
        <v>0</v>
      </c>
      <c r="J244" s="132" t="e">
        <f t="shared" si="19"/>
        <v>#DIV/0!</v>
      </c>
      <c r="K244" s="97"/>
      <c r="L244" s="435">
        <f t="shared" si="18"/>
        <v>0</v>
      </c>
      <c r="M244" s="99"/>
      <c r="N244" s="151"/>
      <c r="O244" s="133"/>
      <c r="P244" s="744"/>
      <c r="Q244" s="97"/>
      <c r="R244" s="99"/>
      <c r="S244" s="97" t="e">
        <f>VLOOKUP(B244,Table1[],21,FALSE)</f>
        <v>#N/A</v>
      </c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5" spans="1:42" ht="15.75" x14ac:dyDescent="0.25">
      <c r="A245" s="154"/>
      <c r="B245" s="139"/>
      <c r="C245" s="96"/>
      <c r="D245" s="96" t="s">
        <v>94</v>
      </c>
      <c r="E245" s="98"/>
      <c r="F245" s="98"/>
      <c r="G245" s="98">
        <f t="shared" si="17"/>
        <v>0</v>
      </c>
      <c r="H245" s="97">
        <f t="shared" si="20"/>
        <v>0</v>
      </c>
      <c r="I245" s="97">
        <f t="shared" si="21"/>
        <v>0</v>
      </c>
      <c r="J245" s="132" t="e">
        <f t="shared" si="19"/>
        <v>#DIV/0!</v>
      </c>
      <c r="K245" s="97"/>
      <c r="L245" s="435">
        <f t="shared" si="18"/>
        <v>0</v>
      </c>
      <c r="M245" s="99"/>
      <c r="N245" s="151"/>
      <c r="O245" s="133"/>
      <c r="P245" s="744"/>
      <c r="Q245" s="97"/>
      <c r="R245" s="99"/>
      <c r="S245" s="97" t="e">
        <f>VLOOKUP(B245,Table1[],21,FALSE)</f>
        <v>#N/A</v>
      </c>
    </row>
    <row r="246" spans="1:42" ht="15.75" x14ac:dyDescent="0.25">
      <c r="A246" s="154"/>
      <c r="B246" s="139"/>
      <c r="C246" s="96"/>
      <c r="D246" s="96" t="s">
        <v>94</v>
      </c>
      <c r="E246" s="98"/>
      <c r="F246" s="98"/>
      <c r="G246" s="98">
        <f t="shared" si="17"/>
        <v>0</v>
      </c>
      <c r="H246" s="97">
        <f t="shared" si="20"/>
        <v>0</v>
      </c>
      <c r="I246" s="97">
        <f t="shared" si="21"/>
        <v>0</v>
      </c>
      <c r="J246" s="132" t="e">
        <f t="shared" si="19"/>
        <v>#DIV/0!</v>
      </c>
      <c r="K246" s="97"/>
      <c r="L246" s="435">
        <f t="shared" si="18"/>
        <v>0</v>
      </c>
      <c r="M246" s="99"/>
      <c r="N246" s="151"/>
      <c r="O246" s="133"/>
      <c r="P246" s="744"/>
      <c r="Q246" s="97"/>
      <c r="R246" s="99"/>
      <c r="S246" s="97" t="e">
        <f>VLOOKUP(B246,Table1[],21,FALSE)</f>
        <v>#N/A</v>
      </c>
    </row>
    <row r="247" spans="1:42" ht="15.75" x14ac:dyDescent="0.25">
      <c r="A247" s="154"/>
      <c r="B247" s="139"/>
      <c r="C247" s="96"/>
      <c r="D247" s="96" t="s">
        <v>94</v>
      </c>
      <c r="E247" s="98"/>
      <c r="F247" s="98"/>
      <c r="G247" s="98">
        <f t="shared" si="17"/>
        <v>0</v>
      </c>
      <c r="H247" s="97">
        <f t="shared" si="20"/>
        <v>0</v>
      </c>
      <c r="I247" s="97">
        <f t="shared" si="21"/>
        <v>0</v>
      </c>
      <c r="J247" s="132" t="e">
        <f t="shared" si="19"/>
        <v>#DIV/0!</v>
      </c>
      <c r="K247" s="97"/>
      <c r="L247" s="435">
        <f t="shared" si="18"/>
        <v>0</v>
      </c>
      <c r="M247" s="99"/>
      <c r="N247" s="151"/>
      <c r="O247" s="133"/>
      <c r="P247" s="744"/>
      <c r="Q247" s="97"/>
      <c r="R247" s="99"/>
      <c r="S247" s="97" t="e">
        <f>VLOOKUP(B247,Table1[],21,FALSE)</f>
        <v>#N/A</v>
      </c>
      <c r="AN247" s="89"/>
      <c r="AO247" s="88"/>
      <c r="AP247" s="88"/>
    </row>
    <row r="248" spans="1:42" ht="15.75" x14ac:dyDescent="0.25">
      <c r="A248" s="154"/>
      <c r="B248" s="139"/>
      <c r="C248" s="96"/>
      <c r="D248" s="96" t="s">
        <v>94</v>
      </c>
      <c r="E248" s="98"/>
      <c r="F248" s="98"/>
      <c r="G248" s="98">
        <f t="shared" si="17"/>
        <v>0</v>
      </c>
      <c r="H248" s="97">
        <f t="shared" si="20"/>
        <v>0</v>
      </c>
      <c r="I248" s="97">
        <f t="shared" si="21"/>
        <v>0</v>
      </c>
      <c r="J248" s="132" t="e">
        <f t="shared" si="19"/>
        <v>#DIV/0!</v>
      </c>
      <c r="K248" s="97"/>
      <c r="L248" s="435">
        <f t="shared" si="18"/>
        <v>0</v>
      </c>
      <c r="M248" s="99"/>
      <c r="N248" s="151"/>
      <c r="O248" s="133"/>
      <c r="P248" s="744"/>
      <c r="Q248" s="97"/>
      <c r="R248" s="99"/>
      <c r="S248" s="97" t="e">
        <f>VLOOKUP(B248,Table1[],21,FALSE)</f>
        <v>#N/A</v>
      </c>
      <c r="AN248" s="89"/>
      <c r="AO248" s="88"/>
      <c r="AP248" s="88"/>
    </row>
    <row r="249" spans="1:42" x14ac:dyDescent="0.25">
      <c r="AN249" s="89"/>
      <c r="AO249" s="88"/>
      <c r="AP249" s="88"/>
    </row>
    <row r="250" spans="1:42" x14ac:dyDescent="0.25">
      <c r="AN250" s="89"/>
      <c r="AO250" s="88"/>
      <c r="AP250" s="88"/>
    </row>
  </sheetData>
  <sheetProtection formatCells="0" formatColumns="0" formatRows="0" insertColumns="0" insertRows="0" insertHyperlinks="0" deleteColumns="0" deleteRows="0" sort="0" autoFilter="0" pivotTables="0"/>
  <mergeCells count="1">
    <mergeCell ref="AI15:AS15"/>
  </mergeCells>
  <phoneticPr fontId="21" type="noConversion"/>
  <conditionalFormatting sqref="J2:J248">
    <cfRule type="cellIs" dxfId="61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Lists!$O$2:$O$11</xm:f>
          </x14:formula1>
          <xm:sqref>R2:R248</xm:sqref>
        </x14:dataValidation>
        <x14:dataValidation type="list" allowBlank="1" showInputMessage="1" showErrorMessage="1" xr:uid="{00000000-0002-0000-0200-000005000000}">
          <x14:formula1>
            <xm:f>Lists!$S$2:$S$4</xm:f>
          </x14:formula1>
          <xm:sqref>S2:S248</xm:sqref>
        </x14:dataValidation>
        <x14:dataValidation type="list" allowBlank="1" showInputMessage="1" showErrorMessage="1" xr:uid="{00000000-0002-0000-0200-000006000000}">
          <x14:formula1>
            <xm:f>Lists!$L$2:$L$20</xm:f>
          </x14:formula1>
          <xm:sqref>M2:M248</xm:sqref>
        </x14:dataValidation>
        <x14:dataValidation type="list" allowBlank="1" showInputMessage="1" showErrorMessage="1" xr:uid="{00000000-0002-0000-0200-000001000000}">
          <x14:formula1>
            <xm:f>Lists!$N$2:$N$35</xm:f>
          </x14:formula1>
          <xm:sqref>O2:P248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O251"/>
  <sheetViews>
    <sheetView zoomScale="67" zoomScaleNormal="67" workbookViewId="0">
      <pane ySplit="1" topLeftCell="A2" activePane="bottomLeft" state="frozen"/>
      <selection pane="bottomLeft" activeCell="AE36" sqref="AE36"/>
    </sheetView>
  </sheetViews>
  <sheetFormatPr defaultRowHeight="15" x14ac:dyDescent="0.25"/>
  <cols>
    <col min="1" max="1" width="13.42578125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5" width="18.5703125" customWidth="1"/>
    <col min="6" max="6" width="17.85546875" customWidth="1"/>
    <col min="7" max="7" width="9.42578125" customWidth="1"/>
    <col min="8" max="8" width="4.5703125" customWidth="1"/>
    <col min="9" max="9" width="4.42578125" customWidth="1"/>
    <col min="10" max="10" width="9.85546875" customWidth="1"/>
    <col min="11" max="11" width="6.5703125" bestFit="1" customWidth="1"/>
    <col min="12" max="12" width="20.85546875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16.28515625" customWidth="1"/>
    <col min="23" max="23" width="14.85546875" bestFit="1" customWidth="1"/>
    <col min="24" max="24" width="13" bestFit="1" customWidth="1"/>
    <col min="25" max="25" width="14.85546875" bestFit="1" customWidth="1"/>
    <col min="26" max="37" width="11" customWidth="1"/>
    <col min="38" max="38" width="14.140625" bestFit="1" customWidth="1"/>
    <col min="40" max="40" width="11" bestFit="1" customWidth="1"/>
    <col min="41" max="41" width="18" bestFit="1" customWidth="1"/>
    <col min="42" max="42" width="17" bestFit="1" customWidth="1"/>
    <col min="43" max="43" width="9.42578125" bestFit="1" customWidth="1"/>
    <col min="44" max="44" width="8.42578125" bestFit="1" customWidth="1"/>
    <col min="45" max="45" width="7.42578125" bestFit="1" customWidth="1"/>
    <col min="46" max="46" width="7.5703125" bestFit="1" customWidth="1"/>
    <col min="47" max="48" width="17" bestFit="1" customWidth="1"/>
    <col min="49" max="49" width="9.42578125" bestFit="1" customWidth="1"/>
    <col min="50" max="50" width="7.42578125" bestFit="1" customWidth="1"/>
    <col min="51" max="51" width="9.42578125" bestFit="1" customWidth="1"/>
    <col min="52" max="52" width="11" bestFit="1" customWidth="1"/>
    <col min="53" max="54" width="17" bestFit="1" customWidth="1"/>
    <col min="55" max="55" width="15" bestFit="1" customWidth="1"/>
    <col min="56" max="56" width="9.42578125" bestFit="1" customWidth="1"/>
    <col min="58" max="58" width="13.5703125" bestFit="1" customWidth="1"/>
    <col min="59" max="60" width="17" bestFit="1" customWidth="1"/>
    <col min="61" max="61" width="9.42578125" bestFit="1" customWidth="1"/>
    <col min="62" max="62" width="6.85546875" bestFit="1" customWidth="1"/>
    <col min="65" max="65" width="10.5703125" bestFit="1" customWidth="1"/>
    <col min="67" max="67" width="14.85546875" bestFit="1" customWidth="1"/>
  </cols>
  <sheetData>
    <row r="1" spans="1:6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6" t="s">
        <v>313</v>
      </c>
      <c r="Q1" s="353" t="s">
        <v>312</v>
      </c>
      <c r="R1" s="146" t="s">
        <v>80</v>
      </c>
      <c r="S1" s="146" t="s">
        <v>100</v>
      </c>
      <c r="T1" s="146" t="s">
        <v>548</v>
      </c>
      <c r="U1" s="146" t="s">
        <v>549</v>
      </c>
      <c r="W1" s="94" t="s">
        <v>80</v>
      </c>
      <c r="X1" t="s">
        <v>114</v>
      </c>
    </row>
    <row r="2" spans="1:61" ht="15.6" customHeight="1" x14ac:dyDescent="0.25">
      <c r="A2" s="428">
        <v>120037803</v>
      </c>
      <c r="B2" s="428" t="s">
        <v>414</v>
      </c>
      <c r="C2" s="429">
        <v>45690</v>
      </c>
      <c r="D2" s="404" t="s">
        <v>94</v>
      </c>
      <c r="E2" s="430">
        <v>0.11388888888888889</v>
      </c>
      <c r="F2" s="430">
        <v>0.19444444444444445</v>
      </c>
      <c r="G2" s="405">
        <v>8.0555555555555561E-2</v>
      </c>
      <c r="H2" s="406">
        <v>1</v>
      </c>
      <c r="I2" s="406">
        <v>56</v>
      </c>
      <c r="J2" s="407">
        <v>116</v>
      </c>
      <c r="K2" s="428">
        <v>680</v>
      </c>
      <c r="L2" s="428">
        <v>78813</v>
      </c>
      <c r="M2" s="428" t="s">
        <v>454</v>
      </c>
      <c r="N2" s="815" t="s">
        <v>455</v>
      </c>
      <c r="O2" s="428" t="s">
        <v>89</v>
      </c>
      <c r="P2" s="742" t="s">
        <v>88</v>
      </c>
      <c r="Q2" s="406" t="s">
        <v>449</v>
      </c>
      <c r="R2" s="409" t="s">
        <v>167</v>
      </c>
      <c r="S2" s="406" t="s">
        <v>456</v>
      </c>
      <c r="T2" s="93" t="b">
        <v>0</v>
      </c>
      <c r="U2" s="93" t="b">
        <v>0</v>
      </c>
      <c r="V2" s="93"/>
      <c r="BI2" s="138"/>
    </row>
    <row r="3" spans="1:61" ht="15.6" customHeight="1" x14ac:dyDescent="0.25">
      <c r="A3" s="428">
        <v>120037825</v>
      </c>
      <c r="B3" s="428" t="s">
        <v>385</v>
      </c>
      <c r="C3" s="429">
        <v>45690</v>
      </c>
      <c r="D3" s="404" t="s">
        <v>94</v>
      </c>
      <c r="E3" s="430">
        <v>0.88888888888888884</v>
      </c>
      <c r="F3" s="430">
        <v>0.89930555555555547</v>
      </c>
      <c r="G3" s="405">
        <v>1.0416666666666666E-2</v>
      </c>
      <c r="H3" s="406">
        <v>0</v>
      </c>
      <c r="I3" s="406">
        <v>15</v>
      </c>
      <c r="J3" s="407">
        <v>15</v>
      </c>
      <c r="K3" s="428">
        <v>3</v>
      </c>
      <c r="L3" s="434">
        <v>45</v>
      </c>
      <c r="M3" s="428" t="s">
        <v>457</v>
      </c>
      <c r="N3" s="815" t="s">
        <v>458</v>
      </c>
      <c r="O3" s="428" t="s">
        <v>235</v>
      </c>
      <c r="P3" s="742" t="s">
        <v>459</v>
      </c>
      <c r="Q3" s="406" t="s">
        <v>449</v>
      </c>
      <c r="R3" s="409" t="s">
        <v>167</v>
      </c>
      <c r="S3" s="406" t="s">
        <v>460</v>
      </c>
      <c r="T3" s="93" t="b">
        <v>0</v>
      </c>
      <c r="U3" s="93" t="b">
        <v>1</v>
      </c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6" customHeight="1" x14ac:dyDescent="0.25">
      <c r="A4" s="428">
        <v>231060690</v>
      </c>
      <c r="B4" s="428" t="s">
        <v>408</v>
      </c>
      <c r="C4" s="429">
        <v>45691</v>
      </c>
      <c r="D4" s="404" t="s">
        <v>94</v>
      </c>
      <c r="E4" s="430">
        <v>0.41666666666666669</v>
      </c>
      <c r="F4" s="430">
        <v>0.54166666666666663</v>
      </c>
      <c r="G4" s="405">
        <v>0.125</v>
      </c>
      <c r="H4" s="406">
        <v>3</v>
      </c>
      <c r="I4" s="406">
        <v>0</v>
      </c>
      <c r="J4" s="407">
        <v>180</v>
      </c>
      <c r="K4" s="428">
        <v>2</v>
      </c>
      <c r="L4" s="434">
        <v>360</v>
      </c>
      <c r="M4" s="428"/>
      <c r="N4" s="815" t="s">
        <v>461</v>
      </c>
      <c r="O4" s="428" t="s">
        <v>238</v>
      </c>
      <c r="P4" s="742" t="s">
        <v>228</v>
      </c>
      <c r="Q4" s="406" t="s">
        <v>449</v>
      </c>
      <c r="R4" s="409" t="s">
        <v>136</v>
      </c>
      <c r="S4" s="406" t="s">
        <v>456</v>
      </c>
      <c r="T4" s="93" t="b">
        <v>0</v>
      </c>
      <c r="U4" s="93" t="b">
        <v>1</v>
      </c>
      <c r="V4" s="93"/>
      <c r="W4" s="105">
        <v>73</v>
      </c>
      <c r="X4" s="445">
        <v>15292</v>
      </c>
      <c r="Y4" s="445">
        <v>1827161.9999999981</v>
      </c>
      <c r="Z4" s="112">
        <v>49165</v>
      </c>
      <c r="AA4" s="106">
        <f>Y4/Z4</f>
        <v>37.163876741584424</v>
      </c>
      <c r="AB4" s="106">
        <f>X4/Z4</f>
        <v>0.31103427234821518</v>
      </c>
      <c r="AC4" s="106">
        <f>Y4/X4</f>
        <v>119.48482866858475</v>
      </c>
      <c r="AD4" s="106">
        <f>X4/W4</f>
        <v>209.47945205479451</v>
      </c>
    </row>
    <row r="5" spans="1:61" ht="15.6" customHeight="1" x14ac:dyDescent="0.25">
      <c r="A5" s="428">
        <v>120037844</v>
      </c>
      <c r="B5" s="428" t="s">
        <v>407</v>
      </c>
      <c r="C5" s="429">
        <v>45691</v>
      </c>
      <c r="D5" s="404" t="s">
        <v>94</v>
      </c>
      <c r="E5" s="430">
        <v>0.48958333333333331</v>
      </c>
      <c r="F5" s="430">
        <v>0.66666666666666663</v>
      </c>
      <c r="G5" s="405">
        <v>0.17708333333333334</v>
      </c>
      <c r="H5" s="406">
        <v>4</v>
      </c>
      <c r="I5" s="406">
        <v>15</v>
      </c>
      <c r="J5" s="407">
        <v>255</v>
      </c>
      <c r="K5" s="428">
        <v>132</v>
      </c>
      <c r="L5" s="434">
        <v>33660</v>
      </c>
      <c r="M5" s="428" t="s">
        <v>453</v>
      </c>
      <c r="N5" s="815" t="s">
        <v>462</v>
      </c>
      <c r="O5" s="428" t="s">
        <v>238</v>
      </c>
      <c r="P5" s="742" t="s">
        <v>228</v>
      </c>
      <c r="Q5" s="406" t="s">
        <v>449</v>
      </c>
      <c r="R5" s="409" t="s">
        <v>136</v>
      </c>
      <c r="S5" s="406" t="s">
        <v>456</v>
      </c>
      <c r="T5" s="93" t="b">
        <v>0</v>
      </c>
      <c r="U5" s="93" t="b">
        <v>1</v>
      </c>
      <c r="V5" s="93"/>
    </row>
    <row r="6" spans="1:61" ht="15.6" customHeight="1" x14ac:dyDescent="0.25">
      <c r="A6" s="428">
        <v>120037932</v>
      </c>
      <c r="B6" s="428" t="s">
        <v>408</v>
      </c>
      <c r="C6" s="429">
        <v>45692</v>
      </c>
      <c r="D6" s="404" t="s">
        <v>94</v>
      </c>
      <c r="E6" s="430">
        <v>0.55267361111111113</v>
      </c>
      <c r="F6" s="430">
        <v>0.73311342592592599</v>
      </c>
      <c r="G6" s="405">
        <v>0.17986111111111111</v>
      </c>
      <c r="H6" s="406">
        <v>4</v>
      </c>
      <c r="I6" s="406">
        <v>19</v>
      </c>
      <c r="J6" s="407">
        <v>259.82</v>
      </c>
      <c r="K6" s="428">
        <v>1</v>
      </c>
      <c r="L6" s="434">
        <v>259.8</v>
      </c>
      <c r="M6" s="428" t="s">
        <v>463</v>
      </c>
      <c r="N6" s="815" t="s">
        <v>464</v>
      </c>
      <c r="O6" s="428" t="s">
        <v>89</v>
      </c>
      <c r="P6" s="742" t="s">
        <v>88</v>
      </c>
      <c r="Q6" s="406" t="s">
        <v>449</v>
      </c>
      <c r="R6" s="409" t="s">
        <v>167</v>
      </c>
      <c r="S6" s="406" t="s">
        <v>456</v>
      </c>
      <c r="T6" s="93" t="b">
        <v>0</v>
      </c>
      <c r="U6" s="93" t="b">
        <v>1</v>
      </c>
      <c r="V6" s="93"/>
      <c r="W6" s="94" t="s">
        <v>80</v>
      </c>
      <c r="X6" t="s">
        <v>136</v>
      </c>
    </row>
    <row r="7" spans="1:61" ht="15.6" customHeight="1" x14ac:dyDescent="0.25">
      <c r="A7" s="428">
        <v>120037904</v>
      </c>
      <c r="B7" s="428" t="s">
        <v>414</v>
      </c>
      <c r="C7" s="429">
        <v>45692</v>
      </c>
      <c r="D7" s="404" t="s">
        <v>94</v>
      </c>
      <c r="E7" s="430">
        <v>0.73055555555555562</v>
      </c>
      <c r="F7" s="430">
        <v>0.79057870370370376</v>
      </c>
      <c r="G7" s="405">
        <v>5.9722222222222225E-2</v>
      </c>
      <c r="H7" s="406">
        <v>1</v>
      </c>
      <c r="I7" s="406">
        <v>26</v>
      </c>
      <c r="J7" s="407">
        <v>86.43</v>
      </c>
      <c r="K7" s="428">
        <v>81</v>
      </c>
      <c r="L7" s="434">
        <v>6932.4</v>
      </c>
      <c r="M7" s="428" t="s">
        <v>454</v>
      </c>
      <c r="N7" s="815" t="s">
        <v>465</v>
      </c>
      <c r="O7" s="428" t="s">
        <v>89</v>
      </c>
      <c r="P7" s="742" t="s">
        <v>88</v>
      </c>
      <c r="Q7" s="406" t="s">
        <v>449</v>
      </c>
      <c r="R7" s="409" t="s">
        <v>167</v>
      </c>
      <c r="S7" s="406" t="s">
        <v>456</v>
      </c>
      <c r="T7" s="93" t="b">
        <v>0</v>
      </c>
      <c r="U7" s="93" t="b">
        <v>0</v>
      </c>
      <c r="V7" s="93"/>
    </row>
    <row r="8" spans="1:61" ht="15.6" customHeight="1" x14ac:dyDescent="0.25">
      <c r="A8" s="428">
        <v>231060902</v>
      </c>
      <c r="B8" s="428" t="s">
        <v>414</v>
      </c>
      <c r="C8" s="429">
        <v>45692</v>
      </c>
      <c r="D8" s="404" t="s">
        <v>94</v>
      </c>
      <c r="E8" s="430">
        <v>0.80694444444444446</v>
      </c>
      <c r="F8" s="430">
        <v>2.7777777777777779E-3</v>
      </c>
      <c r="G8" s="405">
        <v>0.19583333333333333</v>
      </c>
      <c r="H8" s="406">
        <v>4</v>
      </c>
      <c r="I8" s="406">
        <v>42</v>
      </c>
      <c r="J8" s="407">
        <v>282</v>
      </c>
      <c r="K8" s="428">
        <v>697</v>
      </c>
      <c r="L8" s="434">
        <v>168404.4</v>
      </c>
      <c r="M8" s="428" t="s">
        <v>454</v>
      </c>
      <c r="N8" s="815" t="s">
        <v>466</v>
      </c>
      <c r="O8" s="428" t="s">
        <v>89</v>
      </c>
      <c r="P8" s="742" t="s">
        <v>88</v>
      </c>
      <c r="Q8" s="406" t="s">
        <v>449</v>
      </c>
      <c r="R8" s="409" t="s">
        <v>167</v>
      </c>
      <c r="S8" s="406" t="s">
        <v>456</v>
      </c>
      <c r="T8" s="93" t="b">
        <v>0</v>
      </c>
      <c r="U8" s="93" t="b">
        <v>0</v>
      </c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L8" s="157"/>
      <c r="AM8" s="157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Z8" s="88"/>
      <c r="BA8" s="88"/>
      <c r="BB8" s="88"/>
      <c r="BC8" s="88"/>
      <c r="BD8" s="88"/>
      <c r="BG8" s="88"/>
    </row>
    <row r="9" spans="1:61" ht="15.6" customHeight="1" x14ac:dyDescent="0.25">
      <c r="A9" s="428">
        <v>231060936</v>
      </c>
      <c r="B9" s="428" t="s">
        <v>408</v>
      </c>
      <c r="C9" s="429">
        <v>45693</v>
      </c>
      <c r="D9" s="404" t="s">
        <v>94</v>
      </c>
      <c r="E9" s="430">
        <v>0.46527777777777773</v>
      </c>
      <c r="F9" s="430">
        <v>0.62847222222222221</v>
      </c>
      <c r="G9" s="405">
        <v>0.16319444444444445</v>
      </c>
      <c r="H9" s="406">
        <v>3</v>
      </c>
      <c r="I9" s="406">
        <v>55</v>
      </c>
      <c r="J9" s="407">
        <v>235</v>
      </c>
      <c r="K9" s="428">
        <v>31</v>
      </c>
      <c r="L9" s="434">
        <v>7285.2</v>
      </c>
      <c r="M9" s="428"/>
      <c r="N9" s="815" t="s">
        <v>467</v>
      </c>
      <c r="O9" s="428" t="s">
        <v>238</v>
      </c>
      <c r="P9" s="742" t="s">
        <v>228</v>
      </c>
      <c r="Q9" s="406" t="s">
        <v>449</v>
      </c>
      <c r="R9" s="409" t="s">
        <v>136</v>
      </c>
      <c r="S9" s="406" t="s">
        <v>456</v>
      </c>
      <c r="T9" s="93" t="b">
        <v>0</v>
      </c>
      <c r="U9" s="93" t="b">
        <v>1</v>
      </c>
      <c r="V9" s="93"/>
      <c r="W9" s="105">
        <v>23</v>
      </c>
      <c r="X9" s="105">
        <v>2712</v>
      </c>
      <c r="Y9" s="105">
        <v>149681.4</v>
      </c>
      <c r="Z9" s="105">
        <f>$Z$4</f>
        <v>49165</v>
      </c>
      <c r="AA9" s="106">
        <f>Y9/Z9</f>
        <v>3.0444706600223737</v>
      </c>
      <c r="AB9" s="106">
        <f>X9/Z9</f>
        <v>5.5161191904810329E-2</v>
      </c>
      <c r="AC9" s="106">
        <f>Y9/X9</f>
        <v>55.192256637168143</v>
      </c>
      <c r="AD9" s="106">
        <f>X9/W9</f>
        <v>117.91304347826087</v>
      </c>
      <c r="AL9" s="157"/>
      <c r="AM9" s="157"/>
      <c r="AN9" s="247"/>
      <c r="AO9" s="182"/>
      <c r="AP9" s="182"/>
      <c r="AQ9" s="88"/>
      <c r="AR9" s="137"/>
      <c r="AS9" s="88"/>
      <c r="AT9" s="247"/>
      <c r="AU9" s="182"/>
      <c r="AV9" s="182"/>
      <c r="AW9" s="88"/>
      <c r="AX9" s="137"/>
      <c r="AZ9" s="247"/>
      <c r="BA9" s="182"/>
      <c r="BB9" s="182"/>
      <c r="BC9" s="88"/>
      <c r="BD9" s="137"/>
    </row>
    <row r="10" spans="1:61" ht="15.6" customHeight="1" x14ac:dyDescent="0.25">
      <c r="A10" s="428">
        <v>231061069</v>
      </c>
      <c r="B10" s="428" t="s">
        <v>408</v>
      </c>
      <c r="C10" s="429">
        <v>45694</v>
      </c>
      <c r="D10" s="404" t="s">
        <v>94</v>
      </c>
      <c r="E10" s="430">
        <v>0.45833333333333331</v>
      </c>
      <c r="F10" s="430">
        <v>0.5229166666666667</v>
      </c>
      <c r="G10" s="405">
        <v>6.458333333333334E-2</v>
      </c>
      <c r="H10" s="406">
        <v>1</v>
      </c>
      <c r="I10" s="406">
        <v>33</v>
      </c>
      <c r="J10" s="407">
        <v>93</v>
      </c>
      <c r="K10" s="428">
        <v>4</v>
      </c>
      <c r="L10" s="434">
        <v>372</v>
      </c>
      <c r="M10" s="428"/>
      <c r="N10" s="815" t="s">
        <v>468</v>
      </c>
      <c r="O10" s="428" t="s">
        <v>238</v>
      </c>
      <c r="P10" s="742" t="s">
        <v>228</v>
      </c>
      <c r="Q10" s="406" t="s">
        <v>449</v>
      </c>
      <c r="R10" s="409" t="s">
        <v>136</v>
      </c>
      <c r="S10" s="406" t="s">
        <v>456</v>
      </c>
      <c r="T10" s="93" t="b">
        <v>0</v>
      </c>
      <c r="U10" s="93" t="b">
        <v>1</v>
      </c>
      <c r="V10" s="93"/>
      <c r="AL10" s="89"/>
      <c r="AM10" s="88"/>
      <c r="AN10" s="88"/>
      <c r="AO10" s="137"/>
      <c r="AP10" s="137"/>
      <c r="AQ10" s="137"/>
      <c r="AR10" s="137"/>
      <c r="AS10" s="88"/>
      <c r="AT10" s="88"/>
      <c r="AU10" s="137"/>
      <c r="AV10" s="137"/>
      <c r="AW10" s="137"/>
      <c r="AX10" s="137"/>
      <c r="AZ10" s="88"/>
      <c r="BA10" s="137"/>
      <c r="BB10" s="137"/>
      <c r="BC10" s="137"/>
      <c r="BD10" s="137"/>
      <c r="BG10" s="137"/>
    </row>
    <row r="11" spans="1:61" ht="15.6" customHeight="1" x14ac:dyDescent="0.25">
      <c r="A11" s="428">
        <v>120038031</v>
      </c>
      <c r="B11" s="428" t="s">
        <v>389</v>
      </c>
      <c r="C11" s="429">
        <v>45695</v>
      </c>
      <c r="D11" s="404" t="s">
        <v>94</v>
      </c>
      <c r="E11" s="430">
        <v>9.9328703703703711E-2</v>
      </c>
      <c r="F11" s="430">
        <v>0.82634259259259257</v>
      </c>
      <c r="G11" s="405">
        <v>0.72638888888888886</v>
      </c>
      <c r="H11" s="406">
        <v>17</v>
      </c>
      <c r="I11" s="406">
        <v>26</v>
      </c>
      <c r="J11" s="407">
        <v>1046.9000000000001</v>
      </c>
      <c r="K11" s="428">
        <v>598</v>
      </c>
      <c r="L11" s="434">
        <v>310943.40000000002</v>
      </c>
      <c r="M11" s="428" t="s">
        <v>469</v>
      </c>
      <c r="N11" s="815" t="s">
        <v>470</v>
      </c>
      <c r="O11" s="428" t="s">
        <v>236</v>
      </c>
      <c r="P11" s="742" t="s">
        <v>221</v>
      </c>
      <c r="Q11" s="406" t="s">
        <v>449</v>
      </c>
      <c r="R11" s="409" t="s">
        <v>167</v>
      </c>
      <c r="S11" s="406" t="s">
        <v>460</v>
      </c>
      <c r="T11" s="93" t="b">
        <v>0</v>
      </c>
      <c r="U11" s="93" t="b">
        <v>0</v>
      </c>
      <c r="V11" s="93"/>
      <c r="W11" s="94" t="s">
        <v>80</v>
      </c>
      <c r="X11" t="s">
        <v>171</v>
      </c>
      <c r="AL11" s="179"/>
      <c r="AM11" s="179"/>
      <c r="AN11" s="179"/>
      <c r="AO11" s="180"/>
      <c r="AQ11" s="179"/>
      <c r="AR11" s="179"/>
      <c r="AS11" s="179"/>
      <c r="AT11" s="180"/>
    </row>
    <row r="12" spans="1:61" ht="15.6" customHeight="1" x14ac:dyDescent="0.25">
      <c r="A12" s="428">
        <v>120038034</v>
      </c>
      <c r="B12" s="428" t="s">
        <v>404</v>
      </c>
      <c r="C12" s="429">
        <v>45695</v>
      </c>
      <c r="D12" s="404" t="s">
        <v>94</v>
      </c>
      <c r="E12" s="430">
        <v>0.13987268518518517</v>
      </c>
      <c r="F12" s="430">
        <v>0.3444444444444445</v>
      </c>
      <c r="G12" s="405">
        <v>0.20416666666666669</v>
      </c>
      <c r="H12" s="406">
        <v>4</v>
      </c>
      <c r="I12" s="406">
        <v>54</v>
      </c>
      <c r="J12" s="407">
        <v>294.58</v>
      </c>
      <c r="K12" s="428">
        <v>316</v>
      </c>
      <c r="L12" s="434">
        <v>70531.199999999997</v>
      </c>
      <c r="M12" s="428" t="s">
        <v>453</v>
      </c>
      <c r="N12" s="815" t="s">
        <v>471</v>
      </c>
      <c r="O12" s="428" t="s">
        <v>236</v>
      </c>
      <c r="P12" s="742" t="s">
        <v>223</v>
      </c>
      <c r="Q12" s="406" t="s">
        <v>449</v>
      </c>
      <c r="R12" s="409" t="s">
        <v>167</v>
      </c>
      <c r="S12" s="406" t="s">
        <v>456</v>
      </c>
      <c r="T12" s="93" t="b">
        <v>0</v>
      </c>
      <c r="U12" s="93" t="b">
        <v>0</v>
      </c>
      <c r="V12" s="93"/>
      <c r="BI12" s="88"/>
    </row>
    <row r="13" spans="1:61" ht="15.6" customHeight="1" x14ac:dyDescent="0.25">
      <c r="A13" s="428">
        <v>120038045</v>
      </c>
      <c r="B13" s="428" t="s">
        <v>414</v>
      </c>
      <c r="C13" s="429">
        <v>45695</v>
      </c>
      <c r="D13" s="404" t="s">
        <v>94</v>
      </c>
      <c r="E13" s="430">
        <v>0.50486111111111109</v>
      </c>
      <c r="F13" s="430">
        <v>0.62097222222222226</v>
      </c>
      <c r="G13" s="405">
        <v>0.11597222222222221</v>
      </c>
      <c r="H13" s="406">
        <v>2</v>
      </c>
      <c r="I13" s="406">
        <v>47</v>
      </c>
      <c r="J13" s="407">
        <v>167.2</v>
      </c>
      <c r="K13" s="428">
        <v>697</v>
      </c>
      <c r="L13" s="434">
        <v>30848.3999999999</v>
      </c>
      <c r="M13" s="428" t="s">
        <v>454</v>
      </c>
      <c r="N13" s="815" t="s">
        <v>472</v>
      </c>
      <c r="O13" s="428" t="s">
        <v>237</v>
      </c>
      <c r="P13" s="742" t="s">
        <v>222</v>
      </c>
      <c r="Q13" s="406" t="s">
        <v>449</v>
      </c>
      <c r="R13" s="409" t="s">
        <v>167</v>
      </c>
      <c r="S13" s="406" t="s">
        <v>456</v>
      </c>
      <c r="T13" s="93" t="b">
        <v>0</v>
      </c>
      <c r="U13" s="93" t="b">
        <v>0</v>
      </c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61" ht="15.6" customHeight="1" x14ac:dyDescent="0.25">
      <c r="A14" s="428">
        <v>120038047</v>
      </c>
      <c r="B14" s="428" t="s">
        <v>412</v>
      </c>
      <c r="C14" s="429">
        <v>45695</v>
      </c>
      <c r="D14" s="404" t="s">
        <v>94</v>
      </c>
      <c r="E14" s="430">
        <v>0.51597222222222217</v>
      </c>
      <c r="F14" s="430">
        <v>0.53263888888888888</v>
      </c>
      <c r="G14" s="405">
        <v>1.6666666666666666E-2</v>
      </c>
      <c r="H14" s="406">
        <v>0</v>
      </c>
      <c r="I14" s="406">
        <v>24</v>
      </c>
      <c r="J14" s="407">
        <v>24</v>
      </c>
      <c r="K14" s="428">
        <v>9</v>
      </c>
      <c r="L14" s="434">
        <v>216</v>
      </c>
      <c r="M14" s="428" t="s">
        <v>453</v>
      </c>
      <c r="N14" s="815" t="s">
        <v>473</v>
      </c>
      <c r="O14" s="428" t="s">
        <v>225</v>
      </c>
      <c r="P14" s="742" t="s">
        <v>224</v>
      </c>
      <c r="Q14" s="406" t="s">
        <v>449</v>
      </c>
      <c r="R14" s="409" t="s">
        <v>167</v>
      </c>
      <c r="S14" s="406" t="s">
        <v>456</v>
      </c>
      <c r="T14" s="93" t="b">
        <v>0</v>
      </c>
      <c r="U14" s="93" t="b">
        <v>1</v>
      </c>
      <c r="V14" s="93"/>
      <c r="W14" s="105">
        <v>2</v>
      </c>
      <c r="X14" s="105">
        <v>1999</v>
      </c>
      <c r="Y14" s="105">
        <v>49402.2</v>
      </c>
      <c r="Z14" s="105">
        <f>$Z$4</f>
        <v>49165</v>
      </c>
      <c r="AA14" s="106">
        <f>Y14/Z14</f>
        <v>1.0048245703244176</v>
      </c>
      <c r="AB14" s="106">
        <f>X14/Z14</f>
        <v>4.0659005390013221E-2</v>
      </c>
      <c r="AC14" s="106">
        <f>Y14/X14</f>
        <v>24.713456728364182</v>
      </c>
      <c r="AD14" s="106">
        <f>X14/W14</f>
        <v>999.5</v>
      </c>
    </row>
    <row r="15" spans="1:61" ht="15.6" customHeight="1" x14ac:dyDescent="0.25">
      <c r="A15" s="428">
        <v>120038050</v>
      </c>
      <c r="B15" s="428" t="s">
        <v>394</v>
      </c>
      <c r="C15" s="429">
        <v>45695</v>
      </c>
      <c r="D15" s="404" t="s">
        <v>94</v>
      </c>
      <c r="E15" s="430">
        <v>0.51898148148148149</v>
      </c>
      <c r="F15" s="430">
        <v>0.94783564814814814</v>
      </c>
      <c r="G15" s="405">
        <v>0.4284722222222222</v>
      </c>
      <c r="H15" s="406">
        <v>10</v>
      </c>
      <c r="I15" s="406">
        <v>17</v>
      </c>
      <c r="J15" s="407">
        <v>617.54999999999995</v>
      </c>
      <c r="K15" s="428">
        <v>1</v>
      </c>
      <c r="L15" s="434">
        <v>543</v>
      </c>
      <c r="M15" s="428" t="s">
        <v>474</v>
      </c>
      <c r="N15" s="815" t="s">
        <v>475</v>
      </c>
      <c r="O15" s="428" t="s">
        <v>236</v>
      </c>
      <c r="P15" s="742" t="s">
        <v>221</v>
      </c>
      <c r="Q15" s="406" t="s">
        <v>449</v>
      </c>
      <c r="R15" s="409" t="s">
        <v>167</v>
      </c>
      <c r="S15" s="406" t="s">
        <v>460</v>
      </c>
      <c r="T15" s="93" t="b">
        <v>0</v>
      </c>
      <c r="U15" s="93" t="b">
        <v>0</v>
      </c>
      <c r="V15" s="93"/>
    </row>
    <row r="16" spans="1:61" ht="15.6" customHeight="1" x14ac:dyDescent="0.25">
      <c r="A16" s="428">
        <v>120038053</v>
      </c>
      <c r="B16" s="428" t="s">
        <v>394</v>
      </c>
      <c r="C16" s="429">
        <v>45695</v>
      </c>
      <c r="D16" s="404" t="s">
        <v>94</v>
      </c>
      <c r="E16" s="430">
        <v>0.56874999999999998</v>
      </c>
      <c r="F16" s="430">
        <v>0.94652777777777775</v>
      </c>
      <c r="G16" s="405">
        <v>0.37777777777777777</v>
      </c>
      <c r="H16" s="406">
        <v>9</v>
      </c>
      <c r="I16" s="406">
        <v>4</v>
      </c>
      <c r="J16" s="407">
        <v>544</v>
      </c>
      <c r="K16" s="428">
        <v>1</v>
      </c>
      <c r="L16" s="434">
        <v>544.20000000000005</v>
      </c>
      <c r="M16" s="428" t="s">
        <v>474</v>
      </c>
      <c r="N16" s="815" t="s">
        <v>476</v>
      </c>
      <c r="O16" s="428" t="s">
        <v>236</v>
      </c>
      <c r="P16" s="742" t="s">
        <v>221</v>
      </c>
      <c r="Q16" s="406" t="s">
        <v>449</v>
      </c>
      <c r="R16" s="409" t="s">
        <v>167</v>
      </c>
      <c r="S16" s="406" t="s">
        <v>460</v>
      </c>
      <c r="T16" s="93" t="b">
        <v>0</v>
      </c>
      <c r="U16" s="93" t="b">
        <v>1</v>
      </c>
      <c r="V16" s="93"/>
      <c r="W16" s="94" t="s">
        <v>80</v>
      </c>
      <c r="X16" t="s">
        <v>450</v>
      </c>
    </row>
    <row r="17" spans="1:64" ht="15.6" customHeight="1" x14ac:dyDescent="0.25">
      <c r="A17" s="428">
        <v>231061235</v>
      </c>
      <c r="B17" s="428" t="s">
        <v>392</v>
      </c>
      <c r="C17" s="429">
        <v>45695</v>
      </c>
      <c r="D17" s="404" t="s">
        <v>94</v>
      </c>
      <c r="E17" s="430">
        <v>0.73326388888888883</v>
      </c>
      <c r="F17" s="430">
        <v>0.79166666666666663</v>
      </c>
      <c r="G17" s="405">
        <v>5.8333333333333327E-2</v>
      </c>
      <c r="H17" s="406">
        <v>1</v>
      </c>
      <c r="I17" s="406">
        <v>24</v>
      </c>
      <c r="J17" s="407">
        <v>84.12</v>
      </c>
      <c r="K17" s="428">
        <v>16</v>
      </c>
      <c r="L17" s="434">
        <v>1345.8</v>
      </c>
      <c r="M17" s="428" t="s">
        <v>477</v>
      </c>
      <c r="N17" s="815" t="s">
        <v>478</v>
      </c>
      <c r="O17" s="428" t="s">
        <v>237</v>
      </c>
      <c r="P17" s="742" t="s">
        <v>479</v>
      </c>
      <c r="Q17" s="406" t="s">
        <v>449</v>
      </c>
      <c r="R17" s="409" t="s">
        <v>167</v>
      </c>
      <c r="S17" s="406" t="s">
        <v>460</v>
      </c>
      <c r="T17" s="93" t="b">
        <v>0</v>
      </c>
      <c r="U17" s="93" t="b">
        <v>1</v>
      </c>
      <c r="V17" s="93"/>
      <c r="AG17" s="92"/>
      <c r="AJ17" s="92"/>
    </row>
    <row r="18" spans="1:64" ht="15.6" customHeight="1" x14ac:dyDescent="0.25">
      <c r="A18" s="428">
        <v>231061379</v>
      </c>
      <c r="B18" s="428" t="s">
        <v>408</v>
      </c>
      <c r="C18" s="429">
        <v>45698</v>
      </c>
      <c r="D18" s="404" t="s">
        <v>94</v>
      </c>
      <c r="E18" s="430">
        <v>0.4826388888888889</v>
      </c>
      <c r="F18" s="430">
        <v>0.6875</v>
      </c>
      <c r="G18" s="405">
        <v>0.20486111111111113</v>
      </c>
      <c r="H18" s="406">
        <v>4</v>
      </c>
      <c r="I18" s="406">
        <v>55</v>
      </c>
      <c r="J18" s="407">
        <v>295</v>
      </c>
      <c r="K18" s="428">
        <v>4</v>
      </c>
      <c r="L18" s="434">
        <v>1180.2</v>
      </c>
      <c r="M18" s="428"/>
      <c r="N18" s="815" t="s">
        <v>480</v>
      </c>
      <c r="O18" s="428" t="s">
        <v>238</v>
      </c>
      <c r="P18" s="742" t="s">
        <v>228</v>
      </c>
      <c r="Q18" s="406" t="s">
        <v>449</v>
      </c>
      <c r="R18" s="409" t="s">
        <v>136</v>
      </c>
      <c r="S18" s="406" t="s">
        <v>456</v>
      </c>
      <c r="T18" s="93" t="b">
        <v>0</v>
      </c>
      <c r="U18" s="93" t="b">
        <v>1</v>
      </c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</row>
    <row r="19" spans="1:64" ht="15.6" customHeight="1" x14ac:dyDescent="0.25">
      <c r="A19" s="428">
        <v>231061383</v>
      </c>
      <c r="B19" s="428" t="s">
        <v>414</v>
      </c>
      <c r="C19" s="429">
        <v>45698</v>
      </c>
      <c r="D19" s="404" t="s">
        <v>94</v>
      </c>
      <c r="E19" s="430">
        <v>0.49444444444444446</v>
      </c>
      <c r="F19" s="430">
        <v>0.70833333333333337</v>
      </c>
      <c r="G19" s="405">
        <v>0.21388888888888891</v>
      </c>
      <c r="H19" s="406">
        <v>5</v>
      </c>
      <c r="I19" s="406">
        <v>8</v>
      </c>
      <c r="J19" s="407">
        <v>308</v>
      </c>
      <c r="K19" s="428">
        <v>8</v>
      </c>
      <c r="L19" s="434">
        <v>2464.1999999999998</v>
      </c>
      <c r="M19" s="428"/>
      <c r="N19" s="815" t="s">
        <v>481</v>
      </c>
      <c r="O19" s="428" t="s">
        <v>238</v>
      </c>
      <c r="P19" s="742" t="s">
        <v>228</v>
      </c>
      <c r="Q19" s="406" t="s">
        <v>449</v>
      </c>
      <c r="R19" s="409" t="s">
        <v>136</v>
      </c>
      <c r="S19" s="406" t="s">
        <v>456</v>
      </c>
      <c r="T19" s="93" t="b">
        <v>0</v>
      </c>
      <c r="U19" s="93" t="b">
        <v>1</v>
      </c>
      <c r="V19" s="93"/>
      <c r="W19" s="105">
        <v>3</v>
      </c>
      <c r="X19" s="105">
        <v>36</v>
      </c>
      <c r="Y19" s="105">
        <v>4468.8</v>
      </c>
      <c r="Z19" s="105">
        <f>$Z$4</f>
        <v>49165</v>
      </c>
      <c r="AA19" s="106">
        <f>Y19/Z19</f>
        <v>9.0893928607749419E-2</v>
      </c>
      <c r="AB19" s="106">
        <f>X19/Z19</f>
        <v>7.3222821112580089E-4</v>
      </c>
      <c r="AC19" s="106">
        <f>Y19/X19</f>
        <v>124.13333333333334</v>
      </c>
      <c r="AD19" s="106">
        <f>X19/W19</f>
        <v>12</v>
      </c>
      <c r="AE19" s="88"/>
      <c r="AG19" s="92"/>
      <c r="AJ19" s="92"/>
    </row>
    <row r="20" spans="1:64" ht="15.6" customHeight="1" x14ac:dyDescent="0.25">
      <c r="A20" s="428">
        <v>120038113</v>
      </c>
      <c r="B20" s="428" t="s">
        <v>406</v>
      </c>
      <c r="C20" s="429">
        <v>45698</v>
      </c>
      <c r="D20" s="404" t="s">
        <v>94</v>
      </c>
      <c r="E20" s="430">
        <v>0.52880787037037036</v>
      </c>
      <c r="F20" s="430">
        <v>0.72928240740740735</v>
      </c>
      <c r="G20" s="405">
        <v>0.19999999999999998</v>
      </c>
      <c r="H20" s="406">
        <v>4</v>
      </c>
      <c r="I20" s="406">
        <v>48</v>
      </c>
      <c r="J20" s="407">
        <v>288.68</v>
      </c>
      <c r="K20" s="428">
        <v>38</v>
      </c>
      <c r="L20" s="434">
        <v>10969.8</v>
      </c>
      <c r="M20" s="428"/>
      <c r="N20" s="815" t="s">
        <v>482</v>
      </c>
      <c r="O20" s="428" t="s">
        <v>238</v>
      </c>
      <c r="P20" s="742" t="s">
        <v>228</v>
      </c>
      <c r="Q20" s="406" t="s">
        <v>449</v>
      </c>
      <c r="R20" s="409" t="s">
        <v>136</v>
      </c>
      <c r="S20" s="406" t="s">
        <v>456</v>
      </c>
      <c r="T20" s="93" t="b">
        <v>0</v>
      </c>
      <c r="U20" s="93" t="b">
        <v>1</v>
      </c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  <c r="AU20" s="138"/>
    </row>
    <row r="21" spans="1:64" ht="15.6" customHeight="1" x14ac:dyDescent="0.25">
      <c r="A21" s="428">
        <v>120038121</v>
      </c>
      <c r="B21" s="428" t="s">
        <v>405</v>
      </c>
      <c r="C21" s="429">
        <v>45698</v>
      </c>
      <c r="D21" s="404" t="s">
        <v>94</v>
      </c>
      <c r="E21" s="430">
        <v>0.60902777777777783</v>
      </c>
      <c r="F21" s="430">
        <v>0.1879976851851852</v>
      </c>
      <c r="G21" s="405">
        <v>0.57847222222222217</v>
      </c>
      <c r="H21" s="406">
        <v>13</v>
      </c>
      <c r="I21" s="406">
        <v>53</v>
      </c>
      <c r="J21" s="407">
        <v>833.7</v>
      </c>
      <c r="K21" s="428">
        <v>59</v>
      </c>
      <c r="L21" s="434">
        <v>49189.2</v>
      </c>
      <c r="M21" s="428" t="s">
        <v>453</v>
      </c>
      <c r="N21" s="815" t="s">
        <v>483</v>
      </c>
      <c r="O21" s="428" t="s">
        <v>237</v>
      </c>
      <c r="P21" s="742" t="s">
        <v>222</v>
      </c>
      <c r="Q21" s="406" t="s">
        <v>449</v>
      </c>
      <c r="R21" s="409" t="s">
        <v>167</v>
      </c>
      <c r="S21" s="406" t="s">
        <v>456</v>
      </c>
      <c r="T21" s="93" t="b">
        <v>0</v>
      </c>
      <c r="U21" s="93" t="b">
        <v>1</v>
      </c>
      <c r="V21" s="93"/>
      <c r="W21" s="94" t="s">
        <v>80</v>
      </c>
      <c r="X21" t="s">
        <v>173</v>
      </c>
      <c r="AE21" s="88"/>
      <c r="AF21" s="88"/>
      <c r="AG21" s="88"/>
      <c r="AH21" s="88"/>
      <c r="AI21" s="88"/>
      <c r="AJ21" s="88"/>
    </row>
    <row r="22" spans="1:64" ht="15.6" customHeight="1" x14ac:dyDescent="0.25">
      <c r="A22" s="428">
        <v>231061487</v>
      </c>
      <c r="B22" s="428" t="s">
        <v>405</v>
      </c>
      <c r="C22" s="429">
        <v>45699</v>
      </c>
      <c r="D22" s="404" t="s">
        <v>94</v>
      </c>
      <c r="E22" s="430">
        <v>0.51458333333333328</v>
      </c>
      <c r="F22" s="430">
        <v>0.6479166666666667</v>
      </c>
      <c r="G22" s="405">
        <v>0.13333333333333333</v>
      </c>
      <c r="H22" s="406">
        <v>3</v>
      </c>
      <c r="I22" s="406">
        <v>12</v>
      </c>
      <c r="J22" s="407">
        <v>192</v>
      </c>
      <c r="K22" s="428">
        <v>28</v>
      </c>
      <c r="L22" s="434">
        <v>5376</v>
      </c>
      <c r="M22" s="428"/>
      <c r="N22" s="815" t="s">
        <v>484</v>
      </c>
      <c r="O22" s="428" t="s">
        <v>238</v>
      </c>
      <c r="P22" s="742" t="s">
        <v>228</v>
      </c>
      <c r="Q22" s="406" t="s">
        <v>449</v>
      </c>
      <c r="R22" s="409" t="s">
        <v>136</v>
      </c>
      <c r="S22" s="406" t="s">
        <v>456</v>
      </c>
      <c r="T22" s="93" t="b">
        <v>0</v>
      </c>
      <c r="U22" s="93" t="b">
        <v>1</v>
      </c>
      <c r="V22" s="93"/>
      <c r="AE22" s="88"/>
      <c r="AF22" s="88"/>
      <c r="AG22" s="88"/>
      <c r="AH22" s="88"/>
      <c r="AI22" s="88"/>
      <c r="AJ22" s="88"/>
      <c r="AK22" s="88"/>
    </row>
    <row r="23" spans="1:64" ht="15.6" customHeight="1" x14ac:dyDescent="0.25">
      <c r="A23" s="428">
        <v>231061490</v>
      </c>
      <c r="B23" s="428" t="s">
        <v>408</v>
      </c>
      <c r="C23" s="429">
        <v>45699</v>
      </c>
      <c r="D23" s="404" t="s">
        <v>94</v>
      </c>
      <c r="E23" s="430">
        <v>0.52777777777777779</v>
      </c>
      <c r="F23" s="430">
        <v>0.65625</v>
      </c>
      <c r="G23" s="405">
        <v>0.12847222222222224</v>
      </c>
      <c r="H23" s="406">
        <v>3</v>
      </c>
      <c r="I23" s="406">
        <v>5</v>
      </c>
      <c r="J23" s="407">
        <v>185</v>
      </c>
      <c r="K23" s="428">
        <v>4</v>
      </c>
      <c r="L23" s="434">
        <v>739.8</v>
      </c>
      <c r="M23" s="428"/>
      <c r="N23" s="815" t="s">
        <v>485</v>
      </c>
      <c r="O23" s="428" t="s">
        <v>238</v>
      </c>
      <c r="P23" s="742" t="s">
        <v>228</v>
      </c>
      <c r="Q23" s="406" t="s">
        <v>449</v>
      </c>
      <c r="R23" s="409" t="s">
        <v>136</v>
      </c>
      <c r="S23" s="406" t="s">
        <v>456</v>
      </c>
      <c r="T23" s="93" t="b">
        <v>0</v>
      </c>
      <c r="U23" s="93" t="b">
        <v>1</v>
      </c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</row>
    <row r="24" spans="1:64" ht="15.6" customHeight="1" x14ac:dyDescent="0.25">
      <c r="A24" s="428">
        <v>120038182</v>
      </c>
      <c r="B24" s="428" t="s">
        <v>406</v>
      </c>
      <c r="C24" s="429">
        <v>45700</v>
      </c>
      <c r="D24" s="404" t="s">
        <v>94</v>
      </c>
      <c r="E24" s="430">
        <v>0.51571759259259264</v>
      </c>
      <c r="F24" s="430">
        <v>0.66666666666666663</v>
      </c>
      <c r="G24" s="405">
        <v>0.15069444444444444</v>
      </c>
      <c r="H24" s="406">
        <v>3</v>
      </c>
      <c r="I24" s="406">
        <v>37</v>
      </c>
      <c r="J24" s="407">
        <v>217.38</v>
      </c>
      <c r="K24" s="428">
        <v>17</v>
      </c>
      <c r="L24" s="434">
        <v>3695.4</v>
      </c>
      <c r="M24" s="428" t="s">
        <v>453</v>
      </c>
      <c r="N24" s="815" t="s">
        <v>486</v>
      </c>
      <c r="O24" s="428" t="s">
        <v>238</v>
      </c>
      <c r="P24" s="742" t="s">
        <v>228</v>
      </c>
      <c r="Q24" s="406" t="s">
        <v>449</v>
      </c>
      <c r="R24" s="409" t="s">
        <v>136</v>
      </c>
      <c r="S24" s="406" t="s">
        <v>456</v>
      </c>
      <c r="T24" s="141" t="b">
        <v>0</v>
      </c>
      <c r="U24" s="93" t="b">
        <v>1</v>
      </c>
      <c r="V24" s="93"/>
      <c r="W24" s="105"/>
      <c r="X24" s="105"/>
      <c r="Y24" s="105">
        <v>0</v>
      </c>
      <c r="Z24" s="105">
        <f>$Z$4</f>
        <v>49165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F24" s="88"/>
      <c r="AG24" s="88"/>
      <c r="AH24" s="88"/>
      <c r="AI24" s="88"/>
      <c r="AJ24" s="88"/>
      <c r="AK24" s="88"/>
      <c r="AN24" s="833"/>
      <c r="AO24" s="833"/>
      <c r="AP24" s="833"/>
      <c r="AQ24" s="833"/>
      <c r="AR24" s="833"/>
      <c r="AT24" s="834"/>
      <c r="AU24" s="834"/>
      <c r="AV24" s="834"/>
      <c r="AW24" s="834"/>
      <c r="AX24" s="834"/>
    </row>
    <row r="25" spans="1:64" ht="15.6" customHeight="1" x14ac:dyDescent="0.25">
      <c r="A25" s="428">
        <v>231061566</v>
      </c>
      <c r="B25" s="428" t="s">
        <v>408</v>
      </c>
      <c r="C25" s="429">
        <v>45700</v>
      </c>
      <c r="D25" s="404" t="s">
        <v>94</v>
      </c>
      <c r="E25" s="430">
        <v>0.54375000000000007</v>
      </c>
      <c r="F25" s="430">
        <v>0.70833333333333337</v>
      </c>
      <c r="G25" s="405">
        <v>0.16458333333333333</v>
      </c>
      <c r="H25" s="406">
        <v>3</v>
      </c>
      <c r="I25" s="406">
        <v>57</v>
      </c>
      <c r="J25" s="407">
        <v>237</v>
      </c>
      <c r="K25" s="428">
        <v>6</v>
      </c>
      <c r="L25" s="434">
        <v>1422</v>
      </c>
      <c r="M25" s="428"/>
      <c r="N25" s="815" t="s">
        <v>487</v>
      </c>
      <c r="O25" s="428" t="s">
        <v>238</v>
      </c>
      <c r="P25" s="742" t="s">
        <v>228</v>
      </c>
      <c r="Q25" s="406" t="s">
        <v>449</v>
      </c>
      <c r="R25" s="409" t="s">
        <v>136</v>
      </c>
      <c r="S25" s="406" t="s">
        <v>456</v>
      </c>
      <c r="T25" s="93" t="b">
        <v>0</v>
      </c>
      <c r="U25" s="93" t="b">
        <v>1</v>
      </c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BF25" s="88"/>
      <c r="BG25" s="88"/>
      <c r="BH25" s="88"/>
      <c r="BI25" s="88"/>
      <c r="BJ25" s="88"/>
      <c r="BL25" s="88"/>
    </row>
    <row r="26" spans="1:64" ht="15.6" customHeight="1" x14ac:dyDescent="0.25">
      <c r="A26" s="428">
        <v>120038214</v>
      </c>
      <c r="B26" s="428" t="s">
        <v>396</v>
      </c>
      <c r="C26" s="429">
        <v>45701</v>
      </c>
      <c r="D26" s="404" t="s">
        <v>94</v>
      </c>
      <c r="E26" s="430">
        <v>0.60763888888888895</v>
      </c>
      <c r="F26" s="430">
        <v>0.65972222222222221</v>
      </c>
      <c r="G26" s="405">
        <v>5.2083333333333336E-2</v>
      </c>
      <c r="H26" s="406">
        <v>1</v>
      </c>
      <c r="I26" s="406">
        <v>15</v>
      </c>
      <c r="J26" s="407">
        <v>75</v>
      </c>
      <c r="K26" s="428">
        <v>155</v>
      </c>
      <c r="L26" s="434">
        <v>11625</v>
      </c>
      <c r="M26" s="428" t="s">
        <v>474</v>
      </c>
      <c r="N26" s="815" t="s">
        <v>488</v>
      </c>
      <c r="O26" s="428" t="s">
        <v>89</v>
      </c>
      <c r="P26" s="742" t="s">
        <v>489</v>
      </c>
      <c r="Q26" s="406" t="s">
        <v>449</v>
      </c>
      <c r="R26" s="409" t="s">
        <v>167</v>
      </c>
      <c r="S26" s="406" t="s">
        <v>460</v>
      </c>
      <c r="T26" t="b">
        <v>0</v>
      </c>
      <c r="U26" s="93" t="b">
        <v>1</v>
      </c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  <c r="AN26" s="247"/>
      <c r="AO26" s="248"/>
      <c r="AP26" s="248"/>
      <c r="AQ26" s="88"/>
      <c r="AR26" s="137"/>
      <c r="AS26" s="88"/>
      <c r="AT26" s="247"/>
      <c r="AU26" s="248"/>
      <c r="AV26" s="248"/>
      <c r="AW26" s="88"/>
      <c r="AX26" s="137"/>
      <c r="BF26" s="247"/>
      <c r="BG26" s="248"/>
      <c r="BH26" s="248"/>
      <c r="BI26" s="88"/>
      <c r="BJ26" s="137"/>
    </row>
    <row r="27" spans="1:64" ht="15.6" customHeight="1" x14ac:dyDescent="0.25">
      <c r="A27" s="428">
        <v>120038225</v>
      </c>
      <c r="B27" s="428" t="s">
        <v>373</v>
      </c>
      <c r="C27" s="429">
        <v>45701</v>
      </c>
      <c r="D27" s="404" t="s">
        <v>94</v>
      </c>
      <c r="E27" s="430">
        <v>0.66111111111111109</v>
      </c>
      <c r="F27" s="430">
        <v>0.71875</v>
      </c>
      <c r="G27" s="405">
        <v>5.7638888888888885E-2</v>
      </c>
      <c r="H27" s="406">
        <v>1</v>
      </c>
      <c r="I27" s="406">
        <v>23</v>
      </c>
      <c r="J27" s="407">
        <v>83</v>
      </c>
      <c r="K27" s="428">
        <v>48</v>
      </c>
      <c r="L27" s="434">
        <v>3984</v>
      </c>
      <c r="M27" s="428" t="s">
        <v>490</v>
      </c>
      <c r="N27" s="815" t="s">
        <v>491</v>
      </c>
      <c r="O27" s="428" t="s">
        <v>89</v>
      </c>
      <c r="P27" s="742" t="s">
        <v>489</v>
      </c>
      <c r="Q27" s="406" t="s">
        <v>449</v>
      </c>
      <c r="R27" s="409" t="s">
        <v>167</v>
      </c>
      <c r="S27" s="406" t="s">
        <v>460</v>
      </c>
      <c r="T27" s="93" t="b">
        <v>0</v>
      </c>
      <c r="U27" s="93" t="b">
        <v>1</v>
      </c>
      <c r="V27" s="93"/>
      <c r="AE27" s="88"/>
      <c r="AF27" s="88"/>
      <c r="AG27" s="88"/>
      <c r="AH27" s="88"/>
      <c r="AI27" s="88"/>
      <c r="AJ27" s="88"/>
      <c r="AK27" s="88"/>
      <c r="AN27" s="88"/>
      <c r="AO27" s="137"/>
      <c r="AP27" s="137"/>
      <c r="AQ27" s="137"/>
      <c r="AR27" s="137"/>
      <c r="AS27" s="88"/>
      <c r="AT27" s="88"/>
      <c r="AU27" s="137"/>
      <c r="AV27" s="137"/>
      <c r="AW27" s="137"/>
      <c r="AX27" s="137"/>
      <c r="BF27" s="88"/>
      <c r="BG27" s="137"/>
      <c r="BH27" s="137"/>
      <c r="BI27" s="137"/>
      <c r="BJ27" s="137"/>
      <c r="BL27" s="137"/>
    </row>
    <row r="28" spans="1:64" ht="15.6" customHeight="1" x14ac:dyDescent="0.25">
      <c r="A28" s="428">
        <v>120038232</v>
      </c>
      <c r="B28" s="428" t="s">
        <v>380</v>
      </c>
      <c r="C28" s="429">
        <v>45701</v>
      </c>
      <c r="D28" s="404" t="s">
        <v>94</v>
      </c>
      <c r="E28" s="430">
        <v>0.71177083333333335</v>
      </c>
      <c r="F28" s="430">
        <v>0.80208333333333337</v>
      </c>
      <c r="G28" s="405">
        <v>9.0277777777777776E-2</v>
      </c>
      <c r="H28" s="406">
        <v>2</v>
      </c>
      <c r="I28" s="406">
        <v>10</v>
      </c>
      <c r="J28" s="407">
        <v>130.07</v>
      </c>
      <c r="K28" s="428">
        <v>1</v>
      </c>
      <c r="L28" s="434">
        <v>130.19999999999999</v>
      </c>
      <c r="M28" s="428" t="s">
        <v>492</v>
      </c>
      <c r="N28" s="815" t="s">
        <v>493</v>
      </c>
      <c r="O28" s="428" t="s">
        <v>236</v>
      </c>
      <c r="P28" s="742" t="s">
        <v>221</v>
      </c>
      <c r="Q28" s="406" t="s">
        <v>449</v>
      </c>
      <c r="R28" s="409" t="s">
        <v>167</v>
      </c>
      <c r="S28" s="406" t="s">
        <v>460</v>
      </c>
      <c r="T28" s="93" t="b">
        <v>0</v>
      </c>
      <c r="U28" s="93" t="b">
        <v>1</v>
      </c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F28" s="88"/>
      <c r="AG28" s="88"/>
      <c r="AH28" s="88"/>
      <c r="AI28" s="88"/>
      <c r="AJ28" s="88"/>
      <c r="AK28" s="88"/>
    </row>
    <row r="29" spans="1:64" ht="15.6" customHeight="1" x14ac:dyDescent="0.25">
      <c r="A29" s="428">
        <v>120038245</v>
      </c>
      <c r="B29" s="428" t="s">
        <v>494</v>
      </c>
      <c r="C29" s="429">
        <v>45701</v>
      </c>
      <c r="D29" s="404" t="s">
        <v>94</v>
      </c>
      <c r="E29" s="430">
        <v>0.82361111111111107</v>
      </c>
      <c r="F29" s="430">
        <v>0.37064814814814812</v>
      </c>
      <c r="G29" s="405">
        <v>0.54652777777777783</v>
      </c>
      <c r="H29" s="406">
        <v>13</v>
      </c>
      <c r="I29" s="406">
        <v>7</v>
      </c>
      <c r="J29" s="407">
        <v>787.72</v>
      </c>
      <c r="K29" s="428">
        <v>1616</v>
      </c>
      <c r="L29" s="434">
        <v>209904.59999999899</v>
      </c>
      <c r="M29" s="428" t="s">
        <v>474</v>
      </c>
      <c r="N29" s="815" t="s">
        <v>495</v>
      </c>
      <c r="O29" s="428" t="s">
        <v>236</v>
      </c>
      <c r="P29" s="742" t="s">
        <v>221</v>
      </c>
      <c r="Q29" s="406" t="s">
        <v>449</v>
      </c>
      <c r="R29" s="409" t="s">
        <v>167</v>
      </c>
      <c r="S29" s="406" t="s">
        <v>460</v>
      </c>
      <c r="T29" s="93" t="b">
        <v>0</v>
      </c>
      <c r="U29" s="93" t="b">
        <v>0</v>
      </c>
      <c r="V29" s="93"/>
      <c r="W29" s="105"/>
      <c r="X29" s="105"/>
      <c r="Y29" s="105">
        <v>0</v>
      </c>
      <c r="Z29" s="105">
        <f>$Z$4</f>
        <v>49165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F29" s="88"/>
      <c r="AG29" s="88"/>
      <c r="AH29" s="88"/>
      <c r="AI29" s="88"/>
      <c r="AJ29" s="88"/>
      <c r="AK29" s="88"/>
      <c r="AL29" s="157"/>
      <c r="AM29" s="157"/>
      <c r="AN29" s="156"/>
    </row>
    <row r="30" spans="1:64" ht="15.6" customHeight="1" x14ac:dyDescent="0.25">
      <c r="A30" s="428">
        <v>120038262</v>
      </c>
      <c r="B30" s="428" t="s">
        <v>406</v>
      </c>
      <c r="C30" s="429">
        <v>45701</v>
      </c>
      <c r="D30" s="404" t="s">
        <v>94</v>
      </c>
      <c r="E30" s="430">
        <v>0.9819444444444444</v>
      </c>
      <c r="F30" s="430">
        <v>7.2916666666666671E-2</v>
      </c>
      <c r="G30" s="405">
        <v>9.0972222222222218E-2</v>
      </c>
      <c r="H30" s="406">
        <v>2</v>
      </c>
      <c r="I30" s="406">
        <v>11</v>
      </c>
      <c r="J30" s="407">
        <v>131</v>
      </c>
      <c r="K30" s="428">
        <v>46</v>
      </c>
      <c r="L30" s="434">
        <v>5787</v>
      </c>
      <c r="M30" s="428" t="s">
        <v>453</v>
      </c>
      <c r="N30" s="815" t="s">
        <v>496</v>
      </c>
      <c r="O30" s="428" t="s">
        <v>236</v>
      </c>
      <c r="P30" s="742" t="s">
        <v>223</v>
      </c>
      <c r="Q30" s="406" t="s">
        <v>449</v>
      </c>
      <c r="R30" s="409" t="s">
        <v>167</v>
      </c>
      <c r="S30" s="406" t="s">
        <v>456</v>
      </c>
      <c r="T30" s="93" t="b">
        <v>0</v>
      </c>
      <c r="U30" s="93" t="b">
        <v>0</v>
      </c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157"/>
      <c r="AM30" s="157"/>
      <c r="AN30" s="157"/>
      <c r="AO30" s="156"/>
    </row>
    <row r="31" spans="1:64" ht="15.6" customHeight="1" x14ac:dyDescent="0.25">
      <c r="A31" s="428">
        <v>120038284</v>
      </c>
      <c r="B31" s="428" t="s">
        <v>394</v>
      </c>
      <c r="C31" s="429">
        <v>45702</v>
      </c>
      <c r="D31" s="404" t="s">
        <v>94</v>
      </c>
      <c r="E31" s="430">
        <v>5.5555555555555558E-3</v>
      </c>
      <c r="F31" s="430">
        <v>6.1527777777777772E-2</v>
      </c>
      <c r="G31" s="405">
        <v>1.0555555555555556</v>
      </c>
      <c r="H31" s="406">
        <v>25</v>
      </c>
      <c r="I31" s="406">
        <v>20</v>
      </c>
      <c r="J31" s="407">
        <v>1520.58</v>
      </c>
      <c r="K31" s="428">
        <v>15</v>
      </c>
      <c r="L31" s="434">
        <v>22680.6</v>
      </c>
      <c r="M31" s="428" t="s">
        <v>474</v>
      </c>
      <c r="N31" s="815" t="s">
        <v>497</v>
      </c>
      <c r="O31" s="428" t="s">
        <v>89</v>
      </c>
      <c r="P31" s="742" t="s">
        <v>489</v>
      </c>
      <c r="Q31" s="406" t="s">
        <v>449</v>
      </c>
      <c r="R31" s="409" t="s">
        <v>167</v>
      </c>
      <c r="S31" s="406" t="s">
        <v>460</v>
      </c>
      <c r="T31" s="93" t="b">
        <v>0</v>
      </c>
      <c r="U31" s="93" t="b">
        <v>0</v>
      </c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64" ht="15.6" customHeight="1" x14ac:dyDescent="0.25">
      <c r="A32" s="428">
        <v>120038272</v>
      </c>
      <c r="B32" s="428" t="s">
        <v>373</v>
      </c>
      <c r="C32" s="429">
        <v>45702</v>
      </c>
      <c r="D32" s="404" t="s">
        <v>94</v>
      </c>
      <c r="E32" s="430">
        <v>6.5972222222222224E-2</v>
      </c>
      <c r="F32" s="430">
        <v>0.19791666666666666</v>
      </c>
      <c r="G32" s="405">
        <v>0.13194444444444445</v>
      </c>
      <c r="H32" s="406">
        <v>3</v>
      </c>
      <c r="I32" s="406">
        <v>10</v>
      </c>
      <c r="J32" s="407">
        <v>190</v>
      </c>
      <c r="K32" s="428">
        <v>49</v>
      </c>
      <c r="L32" s="434">
        <v>6328.2</v>
      </c>
      <c r="M32" s="428" t="s">
        <v>490</v>
      </c>
      <c r="N32" s="815" t="s">
        <v>498</v>
      </c>
      <c r="O32" s="428" t="s">
        <v>89</v>
      </c>
      <c r="P32" s="742" t="s">
        <v>489</v>
      </c>
      <c r="Q32" s="406" t="s">
        <v>449</v>
      </c>
      <c r="R32" s="409" t="s">
        <v>167</v>
      </c>
      <c r="S32" s="406" t="s">
        <v>460</v>
      </c>
      <c r="T32" s="93" t="b">
        <v>0</v>
      </c>
      <c r="U32" s="93" t="b">
        <v>0</v>
      </c>
      <c r="V32" s="93"/>
      <c r="AE32" s="88"/>
      <c r="AF32" s="88"/>
      <c r="AG32" s="88"/>
      <c r="AH32" s="88"/>
      <c r="AI32" s="88"/>
      <c r="AJ32" s="88"/>
      <c r="AK32" s="88"/>
      <c r="AL32" s="89"/>
      <c r="AM32" s="88"/>
      <c r="AN32" s="88"/>
      <c r="AQ32" s="89"/>
      <c r="AR32" s="88"/>
      <c r="AS32" s="88"/>
    </row>
    <row r="33" spans="1:67" ht="15.6" customHeight="1" x14ac:dyDescent="0.25">
      <c r="A33" s="428">
        <v>120038296</v>
      </c>
      <c r="B33" s="428" t="s">
        <v>394</v>
      </c>
      <c r="C33" s="429">
        <v>45702</v>
      </c>
      <c r="D33" s="404" t="s">
        <v>94</v>
      </c>
      <c r="E33" s="430">
        <v>8.0555555555555561E-2</v>
      </c>
      <c r="F33" s="430">
        <v>0.11458333333333333</v>
      </c>
      <c r="G33" s="405">
        <v>1.0340277777777778</v>
      </c>
      <c r="H33" s="406">
        <v>24</v>
      </c>
      <c r="I33" s="406">
        <v>49</v>
      </c>
      <c r="J33" s="407">
        <v>1489</v>
      </c>
      <c r="K33" s="428">
        <v>10</v>
      </c>
      <c r="L33" s="434">
        <v>14890.199999999901</v>
      </c>
      <c r="M33" s="428"/>
      <c r="N33" s="815" t="s">
        <v>499</v>
      </c>
      <c r="O33" s="428" t="s">
        <v>89</v>
      </c>
      <c r="P33" s="742" t="s">
        <v>489</v>
      </c>
      <c r="Q33" s="406" t="s">
        <v>449</v>
      </c>
      <c r="R33" s="409" t="s">
        <v>167</v>
      </c>
      <c r="S33" s="406" t="s">
        <v>460</v>
      </c>
      <c r="T33" s="93" t="b">
        <v>0</v>
      </c>
      <c r="U33" s="93" t="b">
        <v>1</v>
      </c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AL33" s="179"/>
      <c r="AM33" s="179"/>
      <c r="AN33" s="179"/>
      <c r="AO33" s="180"/>
      <c r="AQ33" s="179"/>
      <c r="AR33" s="179"/>
      <c r="AS33" s="179"/>
      <c r="AT33" s="180"/>
      <c r="BO33" s="92"/>
    </row>
    <row r="34" spans="1:67" ht="15.6" customHeight="1" x14ac:dyDescent="0.25">
      <c r="A34" s="428">
        <v>120038303</v>
      </c>
      <c r="B34" s="428" t="s">
        <v>394</v>
      </c>
      <c r="C34" s="429">
        <v>45702</v>
      </c>
      <c r="D34" s="404" t="s">
        <v>94</v>
      </c>
      <c r="E34" s="430">
        <v>8.0555555555555561E-2</v>
      </c>
      <c r="F34" s="430">
        <v>0.36130787037037032</v>
      </c>
      <c r="G34" s="405">
        <v>1.2805555555555557</v>
      </c>
      <c r="H34" s="406">
        <v>30</v>
      </c>
      <c r="I34" s="406">
        <v>44</v>
      </c>
      <c r="J34" s="407">
        <v>1844.28</v>
      </c>
      <c r="K34" s="428">
        <v>2</v>
      </c>
      <c r="L34" s="434">
        <v>2903.4</v>
      </c>
      <c r="M34" s="428" t="s">
        <v>474</v>
      </c>
      <c r="N34" s="815" t="s">
        <v>500</v>
      </c>
      <c r="O34" s="428" t="s">
        <v>225</v>
      </c>
      <c r="P34" s="742" t="s">
        <v>224</v>
      </c>
      <c r="Q34" s="406" t="s">
        <v>449</v>
      </c>
      <c r="R34" s="409" t="s">
        <v>167</v>
      </c>
      <c r="S34" s="406" t="s">
        <v>460</v>
      </c>
      <c r="T34" s="93" t="b">
        <v>0</v>
      </c>
      <c r="U34" s="93" t="b">
        <v>0</v>
      </c>
      <c r="V34" s="93"/>
      <c r="W34" s="105"/>
      <c r="X34" s="105"/>
      <c r="Y34" s="105">
        <v>0</v>
      </c>
      <c r="Z34" s="105">
        <f>$Z$4</f>
        <v>49165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6.5" thickBot="1" x14ac:dyDescent="0.3">
      <c r="A35" s="161">
        <v>121000092</v>
      </c>
      <c r="B35" s="162" t="s">
        <v>394</v>
      </c>
      <c r="C35" s="163">
        <v>45702</v>
      </c>
      <c r="D35" s="163" t="s">
        <v>94</v>
      </c>
      <c r="E35" s="158">
        <v>8.0555555555555561E-2</v>
      </c>
      <c r="F35" s="164">
        <v>8.8460648148148149E-2</v>
      </c>
      <c r="G35" s="159">
        <v>1.007638888888889</v>
      </c>
      <c r="H35" s="168">
        <v>24</v>
      </c>
      <c r="I35" s="168">
        <v>11</v>
      </c>
      <c r="J35" s="160">
        <v>1451.37</v>
      </c>
      <c r="K35" s="160">
        <v>3681</v>
      </c>
      <c r="L35" s="434">
        <v>41825.4</v>
      </c>
      <c r="M35" s="165" t="s">
        <v>474</v>
      </c>
      <c r="N35" s="816" t="s">
        <v>501</v>
      </c>
      <c r="O35" s="167" t="s">
        <v>89</v>
      </c>
      <c r="P35" s="743" t="s">
        <v>489</v>
      </c>
      <c r="Q35" s="168" t="s">
        <v>449</v>
      </c>
      <c r="R35" s="409" t="s">
        <v>167</v>
      </c>
      <c r="S35" s="168" t="s">
        <v>460</v>
      </c>
      <c r="T35" s="141" t="b">
        <v>0</v>
      </c>
      <c r="U35" s="93" t="b">
        <v>0</v>
      </c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6.5" thickBot="1" x14ac:dyDescent="0.3">
      <c r="A36" s="155">
        <v>120038243</v>
      </c>
      <c r="B36" s="134" t="s">
        <v>398</v>
      </c>
      <c r="C36" s="163">
        <v>45702</v>
      </c>
      <c r="D36" s="96" t="s">
        <v>94</v>
      </c>
      <c r="E36" s="136">
        <v>8.7337962962962964E-2</v>
      </c>
      <c r="F36" s="98">
        <v>0.83910879629629631</v>
      </c>
      <c r="G36" s="98">
        <v>1.7513888888888889</v>
      </c>
      <c r="H36" s="97">
        <v>42</v>
      </c>
      <c r="I36" s="97">
        <v>2</v>
      </c>
      <c r="J36" s="132">
        <v>2522.5700000000002</v>
      </c>
      <c r="K36" s="132">
        <v>150</v>
      </c>
      <c r="L36" s="434">
        <v>91202.4</v>
      </c>
      <c r="M36" s="99"/>
      <c r="N36" s="817" t="s">
        <v>502</v>
      </c>
      <c r="O36" s="133" t="s">
        <v>89</v>
      </c>
      <c r="P36" s="744" t="s">
        <v>489</v>
      </c>
      <c r="Q36" s="97" t="s">
        <v>449</v>
      </c>
      <c r="R36" s="409" t="s">
        <v>167</v>
      </c>
      <c r="S36" s="97" t="s">
        <v>460</v>
      </c>
      <c r="T36" s="93" t="b">
        <v>0</v>
      </c>
      <c r="U36" s="93" t="b">
        <v>0</v>
      </c>
      <c r="V36" s="93"/>
      <c r="W36" s="121" t="s">
        <v>80</v>
      </c>
      <c r="X36" s="122" t="s">
        <v>167</v>
      </c>
      <c r="Y36" s="113"/>
      <c r="Z36" s="113"/>
      <c r="AA36" s="113"/>
      <c r="AB36" s="113"/>
      <c r="AC36" s="113"/>
      <c r="AD36" s="114"/>
      <c r="AE36" s="88" t="s">
        <v>834</v>
      </c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67" ht="32.25" thickBot="1" x14ac:dyDescent="0.3">
      <c r="A37" s="155">
        <v>120038276</v>
      </c>
      <c r="B37" s="134" t="s">
        <v>389</v>
      </c>
      <c r="C37" s="96">
        <v>45702</v>
      </c>
      <c r="D37" s="96" t="s">
        <v>94</v>
      </c>
      <c r="E37" s="136">
        <v>0.2673611111111111</v>
      </c>
      <c r="F37" s="98">
        <v>0.82243055555555555</v>
      </c>
      <c r="G37" s="98">
        <v>0.55486111111111114</v>
      </c>
      <c r="H37" s="97">
        <v>13</v>
      </c>
      <c r="I37" s="97">
        <v>19</v>
      </c>
      <c r="J37" s="132">
        <v>799.3</v>
      </c>
      <c r="K37" s="132">
        <v>598</v>
      </c>
      <c r="L37" s="434">
        <v>354031.8</v>
      </c>
      <c r="M37" s="99" t="s">
        <v>469</v>
      </c>
      <c r="N37" s="817" t="s">
        <v>503</v>
      </c>
      <c r="O37" s="133" t="s">
        <v>236</v>
      </c>
      <c r="P37" s="744" t="s">
        <v>221</v>
      </c>
      <c r="Q37" s="97" t="s">
        <v>449</v>
      </c>
      <c r="R37" s="409" t="s">
        <v>167</v>
      </c>
      <c r="S37" s="97" t="s">
        <v>460</v>
      </c>
      <c r="T37" s="93" t="b">
        <v>0</v>
      </c>
      <c r="U37" s="93" t="b">
        <v>0</v>
      </c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67" ht="16.5" thickBot="1" x14ac:dyDescent="0.3">
      <c r="A38" s="155">
        <v>231061924</v>
      </c>
      <c r="B38" s="134" t="s">
        <v>412</v>
      </c>
      <c r="C38" s="96">
        <v>45702</v>
      </c>
      <c r="D38" s="96" t="s">
        <v>94</v>
      </c>
      <c r="E38" s="136">
        <v>0.3125</v>
      </c>
      <c r="F38" s="98">
        <v>0.41666666666666669</v>
      </c>
      <c r="G38" s="98">
        <v>0.10416666666666667</v>
      </c>
      <c r="H38" s="97">
        <v>2</v>
      </c>
      <c r="I38" s="97">
        <v>30</v>
      </c>
      <c r="J38" s="132">
        <v>150</v>
      </c>
      <c r="K38" s="132">
        <v>11</v>
      </c>
      <c r="L38" s="434">
        <v>1650</v>
      </c>
      <c r="M38" s="99"/>
      <c r="N38" s="817" t="s">
        <v>504</v>
      </c>
      <c r="O38" s="133" t="s">
        <v>89</v>
      </c>
      <c r="P38" s="744" t="s">
        <v>489</v>
      </c>
      <c r="Q38" s="97" t="s">
        <v>449</v>
      </c>
      <c r="R38" s="409" t="s">
        <v>167</v>
      </c>
      <c r="S38" s="97" t="s">
        <v>456</v>
      </c>
      <c r="T38" s="93" t="b">
        <v>0</v>
      </c>
      <c r="U38" s="93" t="b">
        <v>1</v>
      </c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174</v>
      </c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67" ht="16.5" thickBot="1" x14ac:dyDescent="0.3">
      <c r="A39" s="155">
        <v>120038282</v>
      </c>
      <c r="B39" s="134" t="s">
        <v>373</v>
      </c>
      <c r="C39" s="96">
        <v>45702</v>
      </c>
      <c r="D39" s="96" t="s">
        <v>94</v>
      </c>
      <c r="E39" s="136">
        <v>0.39035879629629627</v>
      </c>
      <c r="F39" s="98">
        <v>0.48651620370370369</v>
      </c>
      <c r="G39" s="98">
        <v>9.5833333333333326E-2</v>
      </c>
      <c r="H39" s="97">
        <v>2</v>
      </c>
      <c r="I39" s="97">
        <v>18</v>
      </c>
      <c r="J39" s="132">
        <v>138.47999999999999</v>
      </c>
      <c r="K39" s="132">
        <v>1</v>
      </c>
      <c r="L39" s="434">
        <v>138.6</v>
      </c>
      <c r="M39" s="99" t="s">
        <v>490</v>
      </c>
      <c r="N39" s="817" t="s">
        <v>505</v>
      </c>
      <c r="O39" s="133" t="s">
        <v>89</v>
      </c>
      <c r="P39" s="744" t="s">
        <v>489</v>
      </c>
      <c r="Q39" s="97" t="s">
        <v>449</v>
      </c>
      <c r="R39" s="409" t="s">
        <v>167</v>
      </c>
      <c r="S39" s="97" t="s">
        <v>460</v>
      </c>
      <c r="T39" s="93" t="b">
        <v>0</v>
      </c>
      <c r="U39" s="93" t="b">
        <v>1</v>
      </c>
      <c r="V39" s="93"/>
      <c r="W39" s="123">
        <v>45</v>
      </c>
      <c r="X39" s="124">
        <v>10545</v>
      </c>
      <c r="Y39" s="125">
        <v>1623609.5999999985</v>
      </c>
      <c r="Z39" s="118">
        <f>Z4</f>
        <v>49165</v>
      </c>
      <c r="AA39" s="119">
        <f>IFERROR(Y39/Z39,0)</f>
        <v>33.02368758262989</v>
      </c>
      <c r="AB39" s="256">
        <f>IFERROR(X39/Z39,0)</f>
        <v>0.21448184684226584</v>
      </c>
      <c r="AC39" s="119">
        <f>IFERROR(Y39/X39,0)</f>
        <v>153.96961593172105</v>
      </c>
      <c r="AD39" s="120">
        <f>IFERROR(X39/W39,0)</f>
        <v>234.33333333333334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67" ht="31.5" x14ac:dyDescent="0.25">
      <c r="A40" s="155">
        <v>120038283</v>
      </c>
      <c r="B40" s="134" t="s">
        <v>405</v>
      </c>
      <c r="C40" s="96">
        <v>45702</v>
      </c>
      <c r="D40" s="96" t="s">
        <v>94</v>
      </c>
      <c r="E40" s="136">
        <v>0.40763888888888888</v>
      </c>
      <c r="F40" s="98">
        <v>0.44444444444444442</v>
      </c>
      <c r="G40" s="98">
        <v>3.6805555555555557E-2</v>
      </c>
      <c r="H40" s="97">
        <v>0</v>
      </c>
      <c r="I40" s="97">
        <v>53</v>
      </c>
      <c r="J40" s="132">
        <v>53</v>
      </c>
      <c r="K40" s="132">
        <v>32</v>
      </c>
      <c r="L40" s="434">
        <v>1696.2</v>
      </c>
      <c r="M40" s="99" t="s">
        <v>453</v>
      </c>
      <c r="N40" s="817" t="s">
        <v>506</v>
      </c>
      <c r="O40" s="133" t="s">
        <v>89</v>
      </c>
      <c r="P40" s="744" t="s">
        <v>88</v>
      </c>
      <c r="Q40" s="97" t="s">
        <v>449</v>
      </c>
      <c r="R40" s="409" t="s">
        <v>167</v>
      </c>
      <c r="S40" s="97" t="s">
        <v>456</v>
      </c>
      <c r="T40" s="93" t="b">
        <v>0</v>
      </c>
      <c r="U40" s="93" t="b">
        <v>1</v>
      </c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</row>
    <row r="41" spans="1:67" ht="31.5" x14ac:dyDescent="0.25">
      <c r="A41" s="155">
        <v>120038313</v>
      </c>
      <c r="B41" s="134" t="s">
        <v>405</v>
      </c>
      <c r="C41" s="96">
        <v>45702</v>
      </c>
      <c r="D41" s="96" t="s">
        <v>94</v>
      </c>
      <c r="E41" s="136">
        <v>0.4826388888888889</v>
      </c>
      <c r="F41" s="98">
        <v>0.52083333333333337</v>
      </c>
      <c r="G41" s="98">
        <v>3.8194444444444441E-2</v>
      </c>
      <c r="H41" s="97">
        <v>0</v>
      </c>
      <c r="I41" s="97">
        <v>55</v>
      </c>
      <c r="J41" s="132">
        <v>55</v>
      </c>
      <c r="K41" s="135">
        <v>139</v>
      </c>
      <c r="L41" s="434">
        <v>7622.4</v>
      </c>
      <c r="M41" s="99" t="s">
        <v>453</v>
      </c>
      <c r="N41" s="817" t="s">
        <v>507</v>
      </c>
      <c r="O41" s="133" t="s">
        <v>89</v>
      </c>
      <c r="P41" s="744" t="s">
        <v>88</v>
      </c>
      <c r="Q41" s="97" t="s">
        <v>449</v>
      </c>
      <c r="R41" s="409" t="s">
        <v>167</v>
      </c>
      <c r="S41" s="97" t="s">
        <v>456</v>
      </c>
      <c r="T41" s="93" t="b">
        <v>0</v>
      </c>
      <c r="U41" s="93" t="b">
        <v>0</v>
      </c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</row>
    <row r="42" spans="1:67" ht="31.5" x14ac:dyDescent="0.25">
      <c r="A42" s="155">
        <v>120038314</v>
      </c>
      <c r="B42" s="134" t="s">
        <v>405</v>
      </c>
      <c r="C42" s="96">
        <v>45702</v>
      </c>
      <c r="D42" s="96" t="s">
        <v>94</v>
      </c>
      <c r="E42" s="136">
        <v>0.53125</v>
      </c>
      <c r="F42" s="98">
        <v>0.57291666666666663</v>
      </c>
      <c r="G42" s="98">
        <v>4.1666666666666664E-2</v>
      </c>
      <c r="H42" s="97">
        <v>1</v>
      </c>
      <c r="I42" s="97">
        <v>0</v>
      </c>
      <c r="J42" s="132">
        <v>60</v>
      </c>
      <c r="K42" s="135">
        <v>14</v>
      </c>
      <c r="L42" s="434">
        <v>840</v>
      </c>
      <c r="M42" s="99" t="s">
        <v>453</v>
      </c>
      <c r="N42" s="817" t="s">
        <v>508</v>
      </c>
      <c r="O42" s="133" t="s">
        <v>89</v>
      </c>
      <c r="P42" s="744" t="s">
        <v>489</v>
      </c>
      <c r="Q42" s="97" t="s">
        <v>449</v>
      </c>
      <c r="R42" s="409" t="s">
        <v>167</v>
      </c>
      <c r="S42" s="97" t="s">
        <v>456</v>
      </c>
      <c r="T42" s="93" t="b">
        <v>0</v>
      </c>
      <c r="U42" s="93" t="b">
        <v>1</v>
      </c>
      <c r="V42" s="93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</row>
    <row r="43" spans="1:67" ht="31.5" x14ac:dyDescent="0.25">
      <c r="A43" s="155">
        <v>120038319</v>
      </c>
      <c r="B43" s="134" t="s">
        <v>405</v>
      </c>
      <c r="C43" s="96">
        <v>45702</v>
      </c>
      <c r="D43" s="96" t="s">
        <v>94</v>
      </c>
      <c r="E43" s="136">
        <v>0.5708333333333333</v>
      </c>
      <c r="F43" s="98">
        <v>0.68753472222222223</v>
      </c>
      <c r="G43" s="98">
        <v>0.11666666666666665</v>
      </c>
      <c r="H43" s="97">
        <v>2</v>
      </c>
      <c r="I43" s="97">
        <v>48</v>
      </c>
      <c r="J43" s="132">
        <v>168.03</v>
      </c>
      <c r="K43" s="132">
        <v>139</v>
      </c>
      <c r="L43" s="434">
        <v>6399</v>
      </c>
      <c r="M43" s="99" t="s">
        <v>453</v>
      </c>
      <c r="N43" s="817" t="s">
        <v>509</v>
      </c>
      <c r="O43" s="133" t="s">
        <v>237</v>
      </c>
      <c r="P43" s="744" t="s">
        <v>225</v>
      </c>
      <c r="Q43" s="97" t="s">
        <v>449</v>
      </c>
      <c r="R43" s="409" t="s">
        <v>167</v>
      </c>
      <c r="S43" s="97" t="s">
        <v>456</v>
      </c>
      <c r="T43" s="93" t="b">
        <v>0</v>
      </c>
      <c r="U43" s="93" t="b">
        <v>0</v>
      </c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</row>
    <row r="44" spans="1:67" ht="15.75" x14ac:dyDescent="0.25">
      <c r="A44" s="155">
        <v>120038328</v>
      </c>
      <c r="B44" s="134" t="s">
        <v>407</v>
      </c>
      <c r="C44" s="96">
        <v>45702</v>
      </c>
      <c r="D44" s="96" t="s">
        <v>94</v>
      </c>
      <c r="E44" s="136">
        <v>0.57500000000000007</v>
      </c>
      <c r="F44" s="98">
        <v>0.62939814814814821</v>
      </c>
      <c r="G44" s="98">
        <v>5.4166666666666669E-2</v>
      </c>
      <c r="H44" s="97">
        <v>1</v>
      </c>
      <c r="I44" s="97">
        <v>18</v>
      </c>
      <c r="J44" s="132">
        <v>78.319999999999993</v>
      </c>
      <c r="K44" s="132">
        <v>273</v>
      </c>
      <c r="L44" s="434">
        <v>21169.200000000001</v>
      </c>
      <c r="M44" s="99"/>
      <c r="N44" s="817" t="s">
        <v>510</v>
      </c>
      <c r="O44" s="133" t="s">
        <v>89</v>
      </c>
      <c r="P44" s="744" t="s">
        <v>489</v>
      </c>
      <c r="Q44" s="97" t="s">
        <v>449</v>
      </c>
      <c r="R44" s="409" t="s">
        <v>167</v>
      </c>
      <c r="S44" s="97" t="s">
        <v>456</v>
      </c>
      <c r="T44" s="93" t="b">
        <v>0</v>
      </c>
      <c r="U44" s="93" t="b">
        <v>0</v>
      </c>
      <c r="V44" s="93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</row>
    <row r="45" spans="1:67" ht="15.75" x14ac:dyDescent="0.25">
      <c r="A45" s="155">
        <v>120038335</v>
      </c>
      <c r="B45" s="134" t="s">
        <v>400</v>
      </c>
      <c r="C45" s="96">
        <v>45702</v>
      </c>
      <c r="D45" s="96" t="s">
        <v>94</v>
      </c>
      <c r="E45" s="136">
        <v>0.59445601851851848</v>
      </c>
      <c r="F45" s="98">
        <v>0.83923611111111107</v>
      </c>
      <c r="G45" s="98">
        <v>0.24444444444444446</v>
      </c>
      <c r="H45" s="97">
        <v>5</v>
      </c>
      <c r="I45" s="97">
        <v>52</v>
      </c>
      <c r="J45" s="132">
        <v>352.47</v>
      </c>
      <c r="K45" s="132">
        <v>42</v>
      </c>
      <c r="L45" s="434">
        <v>14059.199999999901</v>
      </c>
      <c r="M45" s="99" t="s">
        <v>490</v>
      </c>
      <c r="N45" s="817" t="s">
        <v>511</v>
      </c>
      <c r="O45" s="133" t="s">
        <v>89</v>
      </c>
      <c r="P45" s="744" t="s">
        <v>489</v>
      </c>
      <c r="Q45" s="97" t="s">
        <v>449</v>
      </c>
      <c r="R45" s="409" t="s">
        <v>167</v>
      </c>
      <c r="S45" s="97" t="s">
        <v>460</v>
      </c>
      <c r="T45" s="93" t="b">
        <v>0</v>
      </c>
      <c r="U45" s="93" t="b">
        <v>0</v>
      </c>
      <c r="V45" s="93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</row>
    <row r="46" spans="1:67" ht="31.5" x14ac:dyDescent="0.25">
      <c r="A46" s="155">
        <v>120038336</v>
      </c>
      <c r="B46" s="134" t="s">
        <v>406</v>
      </c>
      <c r="C46" s="96">
        <v>45702</v>
      </c>
      <c r="D46" s="96" t="s">
        <v>94</v>
      </c>
      <c r="E46" s="136">
        <v>0.60018518518518515</v>
      </c>
      <c r="F46" s="98">
        <v>0.70763888888888893</v>
      </c>
      <c r="G46" s="98">
        <v>0.10694444444444444</v>
      </c>
      <c r="H46" s="97">
        <v>2</v>
      </c>
      <c r="I46" s="97">
        <v>34</v>
      </c>
      <c r="J46" s="132">
        <v>154.75</v>
      </c>
      <c r="K46" s="132">
        <v>1</v>
      </c>
      <c r="L46" s="434">
        <v>154.80000000000001</v>
      </c>
      <c r="M46" s="99" t="s">
        <v>453</v>
      </c>
      <c r="N46" s="817" t="s">
        <v>512</v>
      </c>
      <c r="O46" s="133" t="s">
        <v>237</v>
      </c>
      <c r="P46" s="744" t="s">
        <v>233</v>
      </c>
      <c r="Q46" s="97" t="s">
        <v>449</v>
      </c>
      <c r="R46" s="409" t="s">
        <v>167</v>
      </c>
      <c r="S46" s="97" t="s">
        <v>456</v>
      </c>
      <c r="T46" s="93" t="b">
        <v>0</v>
      </c>
      <c r="U46" s="93" t="b">
        <v>1</v>
      </c>
      <c r="V46" s="93"/>
      <c r="Y46" s="88"/>
      <c r="Z46" s="249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BI46" s="138"/>
      <c r="BL46" s="138"/>
    </row>
    <row r="47" spans="1:67" ht="15.75" x14ac:dyDescent="0.25">
      <c r="A47" s="155">
        <v>121000083</v>
      </c>
      <c r="B47" s="134" t="s">
        <v>394</v>
      </c>
      <c r="C47" s="96">
        <v>45702</v>
      </c>
      <c r="D47" s="96" t="s">
        <v>94</v>
      </c>
      <c r="E47" s="136">
        <v>0.68809027777777787</v>
      </c>
      <c r="F47" s="98">
        <v>0.87847222222222221</v>
      </c>
      <c r="G47" s="98">
        <v>0.19027777777777777</v>
      </c>
      <c r="H47" s="97">
        <v>4</v>
      </c>
      <c r="I47" s="97">
        <v>34</v>
      </c>
      <c r="J47" s="132">
        <v>274.17</v>
      </c>
      <c r="K47" s="132">
        <v>19</v>
      </c>
      <c r="L47" s="434">
        <v>5208.6000000000004</v>
      </c>
      <c r="M47" s="99" t="s">
        <v>474</v>
      </c>
      <c r="N47" s="817" t="s">
        <v>513</v>
      </c>
      <c r="O47" s="133" t="s">
        <v>89</v>
      </c>
      <c r="P47" s="744" t="s">
        <v>489</v>
      </c>
      <c r="Q47" s="97" t="s">
        <v>449</v>
      </c>
      <c r="R47" s="409" t="s">
        <v>167</v>
      </c>
      <c r="S47" s="97" t="s">
        <v>460</v>
      </c>
      <c r="T47" s="93" t="b">
        <v>0</v>
      </c>
      <c r="U47" s="93" t="b">
        <v>1</v>
      </c>
      <c r="V47" s="93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</row>
    <row r="48" spans="1:67" ht="31.5" x14ac:dyDescent="0.25">
      <c r="A48" s="155">
        <v>121000063</v>
      </c>
      <c r="B48" s="134" t="s">
        <v>392</v>
      </c>
      <c r="C48" s="96">
        <v>45702</v>
      </c>
      <c r="D48" s="96" t="s">
        <v>94</v>
      </c>
      <c r="E48" s="136">
        <v>0.71527777777777779</v>
      </c>
      <c r="F48" s="98">
        <v>0.90725694444444438</v>
      </c>
      <c r="G48" s="98">
        <v>0.19166666666666665</v>
      </c>
      <c r="H48" s="97">
        <v>4</v>
      </c>
      <c r="I48" s="97">
        <v>36</v>
      </c>
      <c r="J48" s="132">
        <v>276.43</v>
      </c>
      <c r="K48" s="132">
        <v>158</v>
      </c>
      <c r="L48" s="434">
        <v>43678.8</v>
      </c>
      <c r="M48" s="99" t="s">
        <v>477</v>
      </c>
      <c r="N48" s="817" t="s">
        <v>514</v>
      </c>
      <c r="O48" s="133" t="s">
        <v>89</v>
      </c>
      <c r="P48" s="744" t="s">
        <v>489</v>
      </c>
      <c r="Q48" s="97" t="s">
        <v>449</v>
      </c>
      <c r="R48" s="409" t="s">
        <v>167</v>
      </c>
      <c r="S48" s="97" t="s">
        <v>460</v>
      </c>
      <c r="T48" s="93" t="b">
        <v>0</v>
      </c>
      <c r="U48" s="93" t="b">
        <v>0</v>
      </c>
      <c r="V48" s="93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</row>
    <row r="49" spans="1:46" ht="31.5" x14ac:dyDescent="0.25">
      <c r="A49" s="155">
        <v>121000081</v>
      </c>
      <c r="B49" s="134" t="s">
        <v>405</v>
      </c>
      <c r="C49" s="96">
        <v>45702</v>
      </c>
      <c r="D49" s="96" t="s">
        <v>94</v>
      </c>
      <c r="E49" s="136">
        <v>0.76754629629629623</v>
      </c>
      <c r="F49" s="98">
        <v>0.82965277777777768</v>
      </c>
      <c r="G49" s="98">
        <v>6.1805555555555558E-2</v>
      </c>
      <c r="H49" s="97">
        <v>1</v>
      </c>
      <c r="I49" s="97">
        <v>29</v>
      </c>
      <c r="J49" s="132">
        <v>89.42</v>
      </c>
      <c r="K49" s="132">
        <v>1</v>
      </c>
      <c r="L49" s="434">
        <v>89.4</v>
      </c>
      <c r="M49" s="99" t="s">
        <v>453</v>
      </c>
      <c r="N49" s="817" t="s">
        <v>515</v>
      </c>
      <c r="O49" s="133" t="s">
        <v>237</v>
      </c>
      <c r="P49" s="744" t="s">
        <v>479</v>
      </c>
      <c r="Q49" s="97" t="s">
        <v>449</v>
      </c>
      <c r="R49" s="409" t="s">
        <v>167</v>
      </c>
      <c r="S49" s="97" t="s">
        <v>456</v>
      </c>
      <c r="T49" s="93" t="b">
        <v>0</v>
      </c>
      <c r="U49" s="93" t="b">
        <v>1</v>
      </c>
      <c r="V49" s="93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31.5" x14ac:dyDescent="0.25">
      <c r="A50" s="155">
        <v>121000173</v>
      </c>
      <c r="B50" s="134" t="s">
        <v>406</v>
      </c>
      <c r="C50" s="96">
        <v>45703</v>
      </c>
      <c r="D50" s="96" t="s">
        <v>94</v>
      </c>
      <c r="E50" s="136">
        <v>0.53472222222222221</v>
      </c>
      <c r="F50" s="98">
        <v>3.4722222222222224E-2</v>
      </c>
      <c r="G50" s="98">
        <v>0.5</v>
      </c>
      <c r="H50" s="97">
        <v>12</v>
      </c>
      <c r="I50" s="97">
        <v>0</v>
      </c>
      <c r="J50" s="132">
        <v>720</v>
      </c>
      <c r="K50" s="132">
        <v>1</v>
      </c>
      <c r="L50" s="434">
        <v>720</v>
      </c>
      <c r="M50" s="99" t="s">
        <v>453</v>
      </c>
      <c r="N50" s="817" t="s">
        <v>516</v>
      </c>
      <c r="O50" s="133" t="s">
        <v>237</v>
      </c>
      <c r="P50" s="744" t="s">
        <v>222</v>
      </c>
      <c r="Q50" s="97" t="s">
        <v>449</v>
      </c>
      <c r="R50" s="409" t="s">
        <v>167</v>
      </c>
      <c r="S50" s="97" t="s">
        <v>456</v>
      </c>
      <c r="T50" s="93" t="b">
        <v>0</v>
      </c>
      <c r="U50" s="93" t="b">
        <v>1</v>
      </c>
      <c r="V50" s="93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</row>
    <row r="51" spans="1:46" ht="15.75" x14ac:dyDescent="0.25">
      <c r="A51" s="155">
        <v>231062282</v>
      </c>
      <c r="B51" s="134" t="s">
        <v>405</v>
      </c>
      <c r="C51" s="96">
        <v>45703</v>
      </c>
      <c r="D51" s="96" t="s">
        <v>94</v>
      </c>
      <c r="E51" s="136">
        <v>0.60972222222222217</v>
      </c>
      <c r="F51" s="98">
        <v>0.625</v>
      </c>
      <c r="G51" s="98">
        <v>1.5277777777777777E-2</v>
      </c>
      <c r="H51" s="97">
        <v>0</v>
      </c>
      <c r="I51" s="97">
        <v>22</v>
      </c>
      <c r="J51" s="132">
        <v>22</v>
      </c>
      <c r="K51" s="132">
        <v>21</v>
      </c>
      <c r="L51" s="434">
        <v>462</v>
      </c>
      <c r="M51" s="99"/>
      <c r="N51" s="817" t="s">
        <v>517</v>
      </c>
      <c r="O51" s="133" t="s">
        <v>89</v>
      </c>
      <c r="P51" s="744" t="s">
        <v>489</v>
      </c>
      <c r="Q51" s="97" t="s">
        <v>449</v>
      </c>
      <c r="R51" s="409" t="s">
        <v>167</v>
      </c>
      <c r="S51" s="97" t="s">
        <v>456</v>
      </c>
      <c r="T51" s="93" t="b">
        <v>0</v>
      </c>
      <c r="U51" s="93" t="b">
        <v>1</v>
      </c>
      <c r="V51" s="93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</row>
    <row r="52" spans="1:46" ht="31.5" x14ac:dyDescent="0.25">
      <c r="A52" s="155">
        <v>121000123</v>
      </c>
      <c r="B52" s="134" t="s">
        <v>389</v>
      </c>
      <c r="C52" s="96">
        <v>45703</v>
      </c>
      <c r="D52" s="96" t="s">
        <v>94</v>
      </c>
      <c r="E52" s="136">
        <v>0.72083333333333333</v>
      </c>
      <c r="F52" s="98">
        <v>0.97916666666666663</v>
      </c>
      <c r="G52" s="98">
        <v>0.25833333333333336</v>
      </c>
      <c r="H52" s="97">
        <v>6</v>
      </c>
      <c r="I52" s="97">
        <v>12</v>
      </c>
      <c r="J52" s="132">
        <v>372</v>
      </c>
      <c r="K52" s="132">
        <v>43</v>
      </c>
      <c r="L52" s="434">
        <v>14610</v>
      </c>
      <c r="M52" s="99" t="s">
        <v>469</v>
      </c>
      <c r="N52" s="817" t="s">
        <v>518</v>
      </c>
      <c r="O52" s="133" t="s">
        <v>89</v>
      </c>
      <c r="P52" s="744" t="s">
        <v>489</v>
      </c>
      <c r="Q52" s="97" t="s">
        <v>449</v>
      </c>
      <c r="R52" s="409" t="s">
        <v>167</v>
      </c>
      <c r="S52" s="97" t="s">
        <v>460</v>
      </c>
      <c r="T52" s="93" t="b">
        <v>0</v>
      </c>
      <c r="U52" t="b">
        <v>0</v>
      </c>
      <c r="V52" s="93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ht="15.75" x14ac:dyDescent="0.25">
      <c r="A53" s="155">
        <v>121000174</v>
      </c>
      <c r="B53" s="134" t="s">
        <v>398</v>
      </c>
      <c r="C53" s="96">
        <v>45703</v>
      </c>
      <c r="D53" s="96" t="s">
        <v>94</v>
      </c>
      <c r="E53" s="136">
        <v>0.98888888888888893</v>
      </c>
      <c r="F53" s="98">
        <v>0.16666666666666666</v>
      </c>
      <c r="G53" s="98">
        <v>0.17777777777777778</v>
      </c>
      <c r="H53" s="97">
        <v>4</v>
      </c>
      <c r="I53" s="97">
        <v>16</v>
      </c>
      <c r="J53" s="132">
        <v>256</v>
      </c>
      <c r="K53" s="132">
        <v>19</v>
      </c>
      <c r="L53" s="434">
        <v>4864.2</v>
      </c>
      <c r="M53" s="99"/>
      <c r="N53" s="817" t="s">
        <v>519</v>
      </c>
      <c r="O53" s="133" t="s">
        <v>89</v>
      </c>
      <c r="P53" s="744" t="s">
        <v>88</v>
      </c>
      <c r="Q53" s="97" t="s">
        <v>449</v>
      </c>
      <c r="R53" s="409" t="s">
        <v>167</v>
      </c>
      <c r="S53" s="97" t="s">
        <v>460</v>
      </c>
      <c r="T53" s="93" t="b">
        <v>0</v>
      </c>
      <c r="U53" t="b">
        <v>1</v>
      </c>
      <c r="V53" s="93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</row>
    <row r="54" spans="1:46" ht="15.75" x14ac:dyDescent="0.25">
      <c r="A54" s="155">
        <v>121000193</v>
      </c>
      <c r="B54" s="134" t="s">
        <v>396</v>
      </c>
      <c r="C54" s="96">
        <v>45704</v>
      </c>
      <c r="D54" s="96" t="s">
        <v>94</v>
      </c>
      <c r="E54" s="136">
        <v>0.69027777777777777</v>
      </c>
      <c r="F54" s="98">
        <v>0.80208333333333337</v>
      </c>
      <c r="G54" s="98">
        <v>0.11180555555555556</v>
      </c>
      <c r="H54" s="97">
        <v>2</v>
      </c>
      <c r="I54" s="97">
        <v>41</v>
      </c>
      <c r="J54" s="132">
        <v>161</v>
      </c>
      <c r="K54" s="132">
        <v>93</v>
      </c>
      <c r="L54" s="434">
        <v>14973</v>
      </c>
      <c r="M54" s="99" t="s">
        <v>474</v>
      </c>
      <c r="N54" s="817" t="s">
        <v>520</v>
      </c>
      <c r="O54" s="133" t="s">
        <v>89</v>
      </c>
      <c r="P54" s="744" t="s">
        <v>489</v>
      </c>
      <c r="Q54" s="97" t="s">
        <v>449</v>
      </c>
      <c r="R54" s="409" t="s">
        <v>167</v>
      </c>
      <c r="S54" s="97" t="s">
        <v>460</v>
      </c>
      <c r="T54" s="93" t="b">
        <v>0</v>
      </c>
      <c r="U54" t="b">
        <v>1</v>
      </c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</row>
    <row r="55" spans="1:46" ht="15.75" x14ac:dyDescent="0.25">
      <c r="A55" s="155">
        <v>120038359</v>
      </c>
      <c r="B55" s="134" t="s">
        <v>374</v>
      </c>
      <c r="C55" s="96">
        <v>45705</v>
      </c>
      <c r="D55" s="96" t="s">
        <v>94</v>
      </c>
      <c r="E55" s="136">
        <v>0.51041666666666663</v>
      </c>
      <c r="F55" s="98">
        <v>0.66666666666666663</v>
      </c>
      <c r="G55" s="98">
        <v>0.15625</v>
      </c>
      <c r="H55" s="97">
        <v>3</v>
      </c>
      <c r="I55" s="97">
        <v>45</v>
      </c>
      <c r="J55" s="132">
        <v>225</v>
      </c>
      <c r="K55" s="132">
        <v>5</v>
      </c>
      <c r="L55" s="434">
        <v>1125</v>
      </c>
      <c r="M55" s="99" t="s">
        <v>490</v>
      </c>
      <c r="N55" s="817" t="s">
        <v>521</v>
      </c>
      <c r="O55" s="133" t="s">
        <v>89</v>
      </c>
      <c r="P55" s="744" t="s">
        <v>489</v>
      </c>
      <c r="Q55" s="97" t="s">
        <v>449</v>
      </c>
      <c r="R55" s="409" t="s">
        <v>167</v>
      </c>
      <c r="S55" s="97" t="s">
        <v>460</v>
      </c>
      <c r="T55" s="93" t="b">
        <v>0</v>
      </c>
      <c r="U55" t="b">
        <v>1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</row>
    <row r="56" spans="1:46" ht="15.75" x14ac:dyDescent="0.25">
      <c r="A56" s="155">
        <v>120038373</v>
      </c>
      <c r="B56" s="134" t="s">
        <v>385</v>
      </c>
      <c r="C56" s="96">
        <v>45705</v>
      </c>
      <c r="D56" s="96" t="s">
        <v>94</v>
      </c>
      <c r="E56" s="136">
        <v>0.56597222222222221</v>
      </c>
      <c r="F56" s="98">
        <v>0.58354166666666674</v>
      </c>
      <c r="G56" s="98">
        <v>1.7361111111111112E-2</v>
      </c>
      <c r="H56" s="97">
        <v>0</v>
      </c>
      <c r="I56" s="97">
        <v>25</v>
      </c>
      <c r="J56" s="132">
        <v>25.3</v>
      </c>
      <c r="K56" s="132">
        <v>1941</v>
      </c>
      <c r="L56" s="434">
        <v>47778</v>
      </c>
      <c r="M56" s="99" t="s">
        <v>457</v>
      </c>
      <c r="N56" s="817" t="s">
        <v>522</v>
      </c>
      <c r="O56" s="133" t="s">
        <v>523</v>
      </c>
      <c r="P56" s="744" t="s">
        <v>524</v>
      </c>
      <c r="Q56" s="97" t="s">
        <v>449</v>
      </c>
      <c r="R56" s="99" t="s">
        <v>171</v>
      </c>
      <c r="S56" s="97" t="s">
        <v>460</v>
      </c>
      <c r="T56" s="93" t="b">
        <v>0</v>
      </c>
      <c r="U56" t="b">
        <v>0</v>
      </c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</row>
    <row r="57" spans="1:46" ht="15.75" x14ac:dyDescent="0.25">
      <c r="A57" s="155">
        <v>120038379</v>
      </c>
      <c r="B57" s="134" t="s">
        <v>406</v>
      </c>
      <c r="C57" s="96">
        <v>45705</v>
      </c>
      <c r="D57" s="96" t="s">
        <v>94</v>
      </c>
      <c r="E57" s="136">
        <v>0.59375</v>
      </c>
      <c r="F57" s="98">
        <v>0.625</v>
      </c>
      <c r="G57" s="98">
        <v>3.125E-2</v>
      </c>
      <c r="H57" s="97">
        <v>0</v>
      </c>
      <c r="I57" s="97">
        <v>45</v>
      </c>
      <c r="J57" s="132">
        <v>45</v>
      </c>
      <c r="K57" s="132">
        <v>2</v>
      </c>
      <c r="L57" s="434">
        <v>90</v>
      </c>
      <c r="M57" s="99"/>
      <c r="N57" s="817" t="s">
        <v>525</v>
      </c>
      <c r="O57" s="133" t="s">
        <v>447</v>
      </c>
      <c r="P57" s="744" t="s">
        <v>230</v>
      </c>
      <c r="Q57" s="97" t="s">
        <v>449</v>
      </c>
      <c r="R57" s="99" t="s">
        <v>450</v>
      </c>
      <c r="S57" s="97" t="s">
        <v>456</v>
      </c>
      <c r="T57" s="93" t="b">
        <v>0</v>
      </c>
      <c r="U57" t="b">
        <v>1</v>
      </c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</row>
    <row r="58" spans="1:46" ht="15.75" x14ac:dyDescent="0.25">
      <c r="A58" s="155">
        <v>120038405</v>
      </c>
      <c r="B58" s="134" t="s">
        <v>373</v>
      </c>
      <c r="C58" s="96">
        <v>45705</v>
      </c>
      <c r="D58" s="96" t="s">
        <v>94</v>
      </c>
      <c r="E58" s="136">
        <v>0.82869212962962957</v>
      </c>
      <c r="F58" s="98">
        <v>0.875</v>
      </c>
      <c r="G58" s="98">
        <v>4.5833333333333337E-2</v>
      </c>
      <c r="H58" s="97">
        <v>1</v>
      </c>
      <c r="I58" s="97">
        <v>6</v>
      </c>
      <c r="J58" s="132">
        <v>66.680000000000007</v>
      </c>
      <c r="K58" s="132">
        <v>2</v>
      </c>
      <c r="L58" s="434">
        <v>133.19999999999999</v>
      </c>
      <c r="M58" s="99" t="s">
        <v>490</v>
      </c>
      <c r="N58" s="817" t="s">
        <v>526</v>
      </c>
      <c r="O58" s="133" t="s">
        <v>89</v>
      </c>
      <c r="P58" s="744" t="s">
        <v>489</v>
      </c>
      <c r="Q58" s="97" t="s">
        <v>449</v>
      </c>
      <c r="R58" s="409" t="s">
        <v>167</v>
      </c>
      <c r="S58" s="97" t="s">
        <v>460</v>
      </c>
      <c r="T58" s="93" t="b">
        <v>0</v>
      </c>
      <c r="U58" t="b">
        <v>1</v>
      </c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</row>
    <row r="59" spans="1:46" ht="15.75" x14ac:dyDescent="0.25">
      <c r="A59" s="155">
        <v>231062612</v>
      </c>
      <c r="B59" s="134" t="s">
        <v>406</v>
      </c>
      <c r="C59" s="96">
        <v>45706</v>
      </c>
      <c r="D59" s="96" t="s">
        <v>94</v>
      </c>
      <c r="E59" s="136">
        <v>0.47916666666666669</v>
      </c>
      <c r="F59" s="98">
        <v>0.71180555555555547</v>
      </c>
      <c r="G59" s="98">
        <v>1.2326388888888888</v>
      </c>
      <c r="H59" s="97">
        <v>29</v>
      </c>
      <c r="I59" s="97">
        <v>35</v>
      </c>
      <c r="J59" s="132">
        <v>1775</v>
      </c>
      <c r="K59" s="132">
        <v>2</v>
      </c>
      <c r="L59" s="434">
        <v>3550.2</v>
      </c>
      <c r="M59" s="99"/>
      <c r="N59" s="817" t="s">
        <v>527</v>
      </c>
      <c r="O59" s="133" t="s">
        <v>238</v>
      </c>
      <c r="P59" s="744" t="s">
        <v>228</v>
      </c>
      <c r="Q59" s="97" t="s">
        <v>449</v>
      </c>
      <c r="R59" s="409" t="s">
        <v>136</v>
      </c>
      <c r="S59" s="97" t="s">
        <v>456</v>
      </c>
      <c r="T59" s="93" t="b">
        <v>0</v>
      </c>
      <c r="U59" t="b">
        <v>1</v>
      </c>
      <c r="W59" s="89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</row>
    <row r="60" spans="1:46" ht="15.75" x14ac:dyDescent="0.25">
      <c r="A60" s="155">
        <v>120038438</v>
      </c>
      <c r="B60" s="134" t="s">
        <v>371</v>
      </c>
      <c r="C60" s="96">
        <v>45706</v>
      </c>
      <c r="D60" s="96" t="s">
        <v>94</v>
      </c>
      <c r="E60" s="136">
        <v>0.5854166666666667</v>
      </c>
      <c r="F60" s="98">
        <v>0.78686342592592595</v>
      </c>
      <c r="G60" s="98">
        <v>0.20138888888888887</v>
      </c>
      <c r="H60" s="97">
        <v>4</v>
      </c>
      <c r="I60" s="97">
        <v>50</v>
      </c>
      <c r="J60" s="132">
        <v>290.07</v>
      </c>
      <c r="K60" s="132">
        <v>211</v>
      </c>
      <c r="L60" s="434">
        <v>17790.599999999999</v>
      </c>
      <c r="M60" s="99" t="s">
        <v>528</v>
      </c>
      <c r="N60" s="817" t="s">
        <v>529</v>
      </c>
      <c r="O60" s="133" t="s">
        <v>238</v>
      </c>
      <c r="P60" s="744" t="s">
        <v>228</v>
      </c>
      <c r="Q60" s="97" t="s">
        <v>449</v>
      </c>
      <c r="R60" s="409" t="s">
        <v>136</v>
      </c>
      <c r="S60" s="97" t="s">
        <v>460</v>
      </c>
      <c r="T60" s="93" t="b">
        <v>0</v>
      </c>
      <c r="U60" t="b">
        <v>0</v>
      </c>
      <c r="W60" s="89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ht="31.5" x14ac:dyDescent="0.25">
      <c r="A61" s="155">
        <v>231062721</v>
      </c>
      <c r="B61" s="134" t="s">
        <v>406</v>
      </c>
      <c r="C61" s="96">
        <v>45707</v>
      </c>
      <c r="D61" s="96" t="s">
        <v>94</v>
      </c>
      <c r="E61" s="136">
        <v>0.69513888888888886</v>
      </c>
      <c r="F61" s="98">
        <v>0.74375000000000002</v>
      </c>
      <c r="G61" s="98">
        <v>4.8611111111111112E-2</v>
      </c>
      <c r="H61" s="97">
        <v>1</v>
      </c>
      <c r="I61" s="97">
        <v>10</v>
      </c>
      <c r="J61" s="132">
        <v>70</v>
      </c>
      <c r="K61" s="132">
        <v>55</v>
      </c>
      <c r="L61" s="434">
        <v>3850.2</v>
      </c>
      <c r="M61" s="99" t="s">
        <v>453</v>
      </c>
      <c r="N61" s="817" t="s">
        <v>530</v>
      </c>
      <c r="O61" s="133" t="s">
        <v>238</v>
      </c>
      <c r="P61" s="744" t="s">
        <v>228</v>
      </c>
      <c r="Q61" s="97" t="s">
        <v>449</v>
      </c>
      <c r="R61" s="409" t="s">
        <v>136</v>
      </c>
      <c r="S61" s="97" t="s">
        <v>456</v>
      </c>
      <c r="T61" s="93" t="b">
        <v>0</v>
      </c>
      <c r="U61" t="b">
        <v>1</v>
      </c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</row>
    <row r="62" spans="1:46" ht="15.75" x14ac:dyDescent="0.25">
      <c r="A62" s="155">
        <v>231062785</v>
      </c>
      <c r="B62" s="134" t="s">
        <v>406</v>
      </c>
      <c r="C62" s="96">
        <v>45708</v>
      </c>
      <c r="D62" s="96" t="s">
        <v>94</v>
      </c>
      <c r="E62" s="136">
        <v>0.51041666666666663</v>
      </c>
      <c r="F62" s="98">
        <v>0.72569444444444453</v>
      </c>
      <c r="G62" s="98">
        <v>0.21527777777777779</v>
      </c>
      <c r="H62" s="97">
        <v>5</v>
      </c>
      <c r="I62" s="97">
        <v>10</v>
      </c>
      <c r="J62" s="132">
        <v>310</v>
      </c>
      <c r="K62" s="132">
        <v>2</v>
      </c>
      <c r="L62" s="434">
        <v>619.79999999999995</v>
      </c>
      <c r="M62" s="99"/>
      <c r="N62" s="817" t="s">
        <v>531</v>
      </c>
      <c r="O62" s="133" t="s">
        <v>238</v>
      </c>
      <c r="P62" s="744" t="s">
        <v>228</v>
      </c>
      <c r="Q62" s="97" t="s">
        <v>449</v>
      </c>
      <c r="R62" s="409" t="s">
        <v>136</v>
      </c>
      <c r="S62" s="97" t="s">
        <v>456</v>
      </c>
      <c r="T62" s="93" t="b">
        <v>0</v>
      </c>
      <c r="U62" t="b">
        <v>1</v>
      </c>
      <c r="W62" s="89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</row>
    <row r="63" spans="1:46" ht="15.75" x14ac:dyDescent="0.25">
      <c r="A63" s="155">
        <v>120038849</v>
      </c>
      <c r="B63" s="134" t="s">
        <v>532</v>
      </c>
      <c r="C63" s="96">
        <v>45708</v>
      </c>
      <c r="D63" s="96" t="s">
        <v>94</v>
      </c>
      <c r="E63" s="136">
        <v>0.75069444444444444</v>
      </c>
      <c r="F63" s="98">
        <v>0.76078703703703709</v>
      </c>
      <c r="G63" s="98">
        <v>9.7222222222222224E-3</v>
      </c>
      <c r="H63" s="97">
        <v>0</v>
      </c>
      <c r="I63" s="97">
        <v>14</v>
      </c>
      <c r="J63" s="132">
        <v>14.53</v>
      </c>
      <c r="K63" s="132">
        <v>1941</v>
      </c>
      <c r="L63" s="434">
        <v>22799.4</v>
      </c>
      <c r="M63" s="99" t="s">
        <v>457</v>
      </c>
      <c r="N63" s="817" t="s">
        <v>533</v>
      </c>
      <c r="O63" s="133" t="s">
        <v>238</v>
      </c>
      <c r="P63" s="744" t="s">
        <v>228</v>
      </c>
      <c r="Q63" s="97" t="s">
        <v>449</v>
      </c>
      <c r="R63" s="409" t="s">
        <v>136</v>
      </c>
      <c r="S63" s="97" t="s">
        <v>460</v>
      </c>
      <c r="T63" s="93" t="b">
        <v>0</v>
      </c>
      <c r="U63" t="b">
        <v>0</v>
      </c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</row>
    <row r="64" spans="1:46" ht="15.75" x14ac:dyDescent="0.25">
      <c r="A64" s="154">
        <v>231062837</v>
      </c>
      <c r="B64" s="139" t="s">
        <v>406</v>
      </c>
      <c r="C64" s="96">
        <v>45709</v>
      </c>
      <c r="D64" s="96" t="s">
        <v>94</v>
      </c>
      <c r="E64" s="98">
        <v>0.42708333333333331</v>
      </c>
      <c r="F64" s="98">
        <v>0.48958333333333331</v>
      </c>
      <c r="G64" s="98">
        <v>6.25E-2</v>
      </c>
      <c r="H64" s="97">
        <v>1</v>
      </c>
      <c r="I64" s="97">
        <v>30</v>
      </c>
      <c r="J64" s="132">
        <v>90</v>
      </c>
      <c r="K64" s="135">
        <v>2</v>
      </c>
      <c r="L64" s="434">
        <v>180</v>
      </c>
      <c r="M64" s="99"/>
      <c r="N64" s="154" t="s">
        <v>534</v>
      </c>
      <c r="O64" s="133" t="s">
        <v>238</v>
      </c>
      <c r="P64" s="744" t="s">
        <v>228</v>
      </c>
      <c r="Q64" s="97" t="s">
        <v>449</v>
      </c>
      <c r="R64" s="409" t="s">
        <v>136</v>
      </c>
      <c r="S64" s="97" t="s">
        <v>456</v>
      </c>
      <c r="T64" s="93" t="b">
        <v>0</v>
      </c>
      <c r="U64" t="b">
        <v>1</v>
      </c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61" ht="15.75" x14ac:dyDescent="0.25">
      <c r="A65" s="154">
        <v>120039111</v>
      </c>
      <c r="B65" s="139" t="s">
        <v>371</v>
      </c>
      <c r="C65" s="96">
        <v>45712</v>
      </c>
      <c r="D65" s="96" t="s">
        <v>94</v>
      </c>
      <c r="E65" s="98">
        <v>0.5</v>
      </c>
      <c r="F65" s="98">
        <v>0.5229166666666667</v>
      </c>
      <c r="G65" s="98">
        <v>2.2916666666666669E-2</v>
      </c>
      <c r="H65" s="97">
        <v>0</v>
      </c>
      <c r="I65" s="97">
        <v>33</v>
      </c>
      <c r="J65" s="132">
        <v>33</v>
      </c>
      <c r="K65" s="135">
        <v>57</v>
      </c>
      <c r="L65" s="434">
        <v>1881</v>
      </c>
      <c r="M65" s="99"/>
      <c r="N65" s="154" t="s">
        <v>535</v>
      </c>
      <c r="O65" s="133" t="s">
        <v>238</v>
      </c>
      <c r="P65" s="744" t="s">
        <v>228</v>
      </c>
      <c r="Q65" s="97" t="s">
        <v>449</v>
      </c>
      <c r="R65" s="409" t="s">
        <v>136</v>
      </c>
      <c r="S65" s="97" t="s">
        <v>460</v>
      </c>
      <c r="T65" s="93" t="b">
        <v>0</v>
      </c>
      <c r="U65" t="b">
        <v>1</v>
      </c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</row>
    <row r="66" spans="1:61" ht="15.75" x14ac:dyDescent="0.25">
      <c r="A66" s="154">
        <v>120039114</v>
      </c>
      <c r="B66" s="139" t="s">
        <v>408</v>
      </c>
      <c r="C66" s="96">
        <v>45712</v>
      </c>
      <c r="D66" s="96" t="s">
        <v>94</v>
      </c>
      <c r="E66" s="98">
        <v>0.53194444444444444</v>
      </c>
      <c r="F66" s="98">
        <v>0.60069444444444442</v>
      </c>
      <c r="G66" s="98">
        <v>6.8749999999999992E-2</v>
      </c>
      <c r="H66" s="97">
        <v>1</v>
      </c>
      <c r="I66" s="97">
        <v>39</v>
      </c>
      <c r="J66" s="132">
        <v>99</v>
      </c>
      <c r="K66" s="135">
        <v>19</v>
      </c>
      <c r="L66" s="434">
        <v>1881</v>
      </c>
      <c r="M66" s="99"/>
      <c r="N66" s="154" t="s">
        <v>536</v>
      </c>
      <c r="O66" s="133" t="s">
        <v>238</v>
      </c>
      <c r="P66" s="744" t="s">
        <v>228</v>
      </c>
      <c r="Q66" s="97" t="s">
        <v>449</v>
      </c>
      <c r="R66" s="409" t="s">
        <v>136</v>
      </c>
      <c r="S66" s="97" t="s">
        <v>456</v>
      </c>
      <c r="T66" s="93" t="b">
        <v>0</v>
      </c>
      <c r="U66" t="b">
        <v>1</v>
      </c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</row>
    <row r="67" spans="1:61" ht="15.75" x14ac:dyDescent="0.25">
      <c r="A67" s="154">
        <v>120039130</v>
      </c>
      <c r="B67" s="139" t="s">
        <v>401</v>
      </c>
      <c r="C67" s="96">
        <v>45713</v>
      </c>
      <c r="D67" s="96" t="s">
        <v>94</v>
      </c>
      <c r="E67" s="98">
        <v>0.13472222222222222</v>
      </c>
      <c r="F67" s="98">
        <v>0.15416666666666667</v>
      </c>
      <c r="G67" s="98">
        <v>1.9444444444444445E-2</v>
      </c>
      <c r="H67" s="97">
        <v>0</v>
      </c>
      <c r="I67" s="97">
        <v>28</v>
      </c>
      <c r="J67" s="132">
        <v>28</v>
      </c>
      <c r="K67" s="135">
        <v>58</v>
      </c>
      <c r="L67" s="434">
        <v>1624.2</v>
      </c>
      <c r="M67" s="99" t="s">
        <v>537</v>
      </c>
      <c r="N67" s="154" t="s">
        <v>538</v>
      </c>
      <c r="O67" s="133" t="s">
        <v>523</v>
      </c>
      <c r="P67" s="744" t="s">
        <v>524</v>
      </c>
      <c r="Q67" s="97" t="s">
        <v>449</v>
      </c>
      <c r="R67" s="99" t="s">
        <v>171</v>
      </c>
      <c r="S67" s="97" t="s">
        <v>460</v>
      </c>
      <c r="T67" s="93" t="b">
        <v>0</v>
      </c>
      <c r="U67" t="b">
        <v>1</v>
      </c>
      <c r="W67" s="89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</row>
    <row r="68" spans="1:61" ht="15.75" x14ac:dyDescent="0.25">
      <c r="A68" s="154">
        <v>120039167</v>
      </c>
      <c r="B68" s="139" t="s">
        <v>372</v>
      </c>
      <c r="C68" s="96">
        <v>45713</v>
      </c>
      <c r="D68" s="96" t="s">
        <v>94</v>
      </c>
      <c r="E68" s="98">
        <v>0.77569444444444446</v>
      </c>
      <c r="F68" s="98">
        <v>0.97083333333333333</v>
      </c>
      <c r="G68" s="98">
        <v>0.19513888888888889</v>
      </c>
      <c r="H68" s="97">
        <v>4</v>
      </c>
      <c r="I68" s="97">
        <v>41</v>
      </c>
      <c r="J68" s="132">
        <v>281</v>
      </c>
      <c r="K68" s="135">
        <v>12</v>
      </c>
      <c r="L68" s="434">
        <v>3372</v>
      </c>
      <c r="M68" s="99" t="s">
        <v>528</v>
      </c>
      <c r="N68" s="154" t="s">
        <v>539</v>
      </c>
      <c r="O68" s="133" t="s">
        <v>447</v>
      </c>
      <c r="P68" s="744" t="s">
        <v>230</v>
      </c>
      <c r="Q68" s="97" t="s">
        <v>449</v>
      </c>
      <c r="R68" s="99" t="s">
        <v>450</v>
      </c>
      <c r="S68" s="97" t="s">
        <v>460</v>
      </c>
      <c r="T68" s="93" t="b">
        <v>0</v>
      </c>
      <c r="U68" t="b">
        <v>1</v>
      </c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BG68" s="88"/>
      <c r="BH68" s="88"/>
    </row>
    <row r="69" spans="1:61" ht="15.75" x14ac:dyDescent="0.25">
      <c r="A69" s="155">
        <v>120039203</v>
      </c>
      <c r="B69" s="134" t="s">
        <v>406</v>
      </c>
      <c r="C69" s="96">
        <v>45715</v>
      </c>
      <c r="D69" s="96" t="s">
        <v>94</v>
      </c>
      <c r="E69" s="136">
        <v>0.51597222222222217</v>
      </c>
      <c r="F69" s="98">
        <v>0.60583333333333333</v>
      </c>
      <c r="G69" s="98">
        <v>8.9583333333333334E-2</v>
      </c>
      <c r="H69" s="97">
        <v>2</v>
      </c>
      <c r="I69" s="97">
        <v>9</v>
      </c>
      <c r="J69" s="132">
        <v>129.38</v>
      </c>
      <c r="K69" s="132">
        <v>67</v>
      </c>
      <c r="L69" s="434">
        <v>8650.7999999999993</v>
      </c>
      <c r="M69" s="99"/>
      <c r="N69" s="817" t="s">
        <v>540</v>
      </c>
      <c r="O69" s="133" t="s">
        <v>238</v>
      </c>
      <c r="P69" s="744" t="s">
        <v>228</v>
      </c>
      <c r="Q69" s="97" t="s">
        <v>449</v>
      </c>
      <c r="R69" s="409" t="s">
        <v>136</v>
      </c>
      <c r="S69" s="97" t="s">
        <v>456</v>
      </c>
      <c r="T69" s="93" t="b">
        <v>0</v>
      </c>
      <c r="U69" t="b">
        <v>0</v>
      </c>
      <c r="W69" s="89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BG69" s="179"/>
      <c r="BH69" s="179"/>
      <c r="BI69" s="180"/>
    </row>
    <row r="70" spans="1:61" ht="31.5" x14ac:dyDescent="0.25">
      <c r="A70" s="155">
        <v>231063209</v>
      </c>
      <c r="B70" s="134" t="s">
        <v>395</v>
      </c>
      <c r="C70" s="96">
        <v>45715</v>
      </c>
      <c r="D70" s="96" t="s">
        <v>94</v>
      </c>
      <c r="E70" s="148">
        <v>0.73754629629629631</v>
      </c>
      <c r="F70" s="149">
        <v>0.77083333333333337</v>
      </c>
      <c r="G70" s="98">
        <v>3.2638888888888891E-2</v>
      </c>
      <c r="H70" s="97">
        <v>0</v>
      </c>
      <c r="I70" s="97">
        <v>47</v>
      </c>
      <c r="J70" s="132">
        <v>47.93</v>
      </c>
      <c r="K70" s="132">
        <v>22</v>
      </c>
      <c r="L70" s="434">
        <v>1006.8</v>
      </c>
      <c r="M70" s="99" t="s">
        <v>541</v>
      </c>
      <c r="N70" s="817" t="s">
        <v>542</v>
      </c>
      <c r="O70" s="133" t="s">
        <v>447</v>
      </c>
      <c r="P70" s="744" t="s">
        <v>227</v>
      </c>
      <c r="Q70" s="97" t="s">
        <v>449</v>
      </c>
      <c r="R70" s="99" t="s">
        <v>450</v>
      </c>
      <c r="S70" s="97" t="s">
        <v>460</v>
      </c>
      <c r="T70" s="93" t="b">
        <v>0</v>
      </c>
      <c r="U70" t="b">
        <v>0</v>
      </c>
      <c r="W70" s="89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61" ht="15.75" x14ac:dyDescent="0.25">
      <c r="A71" s="155">
        <v>120039219</v>
      </c>
      <c r="B71" s="134" t="s">
        <v>378</v>
      </c>
      <c r="C71" s="96">
        <v>45715</v>
      </c>
      <c r="D71" s="96" t="s">
        <v>94</v>
      </c>
      <c r="E71" s="136">
        <v>0.98209490740740746</v>
      </c>
      <c r="F71" s="98">
        <v>5.6701388888888891E-2</v>
      </c>
      <c r="G71" s="98">
        <v>7.4305555555555555E-2</v>
      </c>
      <c r="H71" s="97">
        <v>1</v>
      </c>
      <c r="I71" s="97">
        <v>47</v>
      </c>
      <c r="J71" s="132">
        <v>107.42</v>
      </c>
      <c r="K71" s="132">
        <v>1</v>
      </c>
      <c r="L71" s="434">
        <v>107.4</v>
      </c>
      <c r="M71" s="99" t="s">
        <v>543</v>
      </c>
      <c r="N71" s="817" t="s">
        <v>544</v>
      </c>
      <c r="O71" s="133" t="s">
        <v>236</v>
      </c>
      <c r="P71" s="744" t="s">
        <v>223</v>
      </c>
      <c r="Q71" s="97" t="s">
        <v>449</v>
      </c>
      <c r="R71" s="409" t="s">
        <v>167</v>
      </c>
      <c r="S71" s="97" t="s">
        <v>460</v>
      </c>
      <c r="T71" s="93" t="b">
        <v>0</v>
      </c>
      <c r="U71" t="b">
        <v>1</v>
      </c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61" ht="15.75" x14ac:dyDescent="0.25">
      <c r="A72" s="155">
        <v>231063259</v>
      </c>
      <c r="B72" s="134" t="s">
        <v>408</v>
      </c>
      <c r="C72" s="96">
        <v>45716</v>
      </c>
      <c r="D72" s="96" t="s">
        <v>94</v>
      </c>
      <c r="E72" s="136">
        <v>0.45833333333333331</v>
      </c>
      <c r="F72" s="98">
        <v>0.64583333333333337</v>
      </c>
      <c r="G72" s="98">
        <v>0.1875</v>
      </c>
      <c r="H72" s="97">
        <v>4</v>
      </c>
      <c r="I72" s="97">
        <v>30</v>
      </c>
      <c r="J72" s="132">
        <v>270</v>
      </c>
      <c r="K72" s="132">
        <v>66</v>
      </c>
      <c r="L72" s="434">
        <v>17820</v>
      </c>
      <c r="M72" s="99"/>
      <c r="N72" s="817" t="s">
        <v>545</v>
      </c>
      <c r="O72" s="133" t="s">
        <v>238</v>
      </c>
      <c r="P72" s="744" t="s">
        <v>228</v>
      </c>
      <c r="Q72" s="97" t="s">
        <v>449</v>
      </c>
      <c r="R72" s="409" t="s">
        <v>136</v>
      </c>
      <c r="S72" s="97" t="s">
        <v>456</v>
      </c>
      <c r="T72" s="93" t="b">
        <v>0</v>
      </c>
      <c r="U72" t="b">
        <v>1</v>
      </c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61" ht="31.5" x14ac:dyDescent="0.25">
      <c r="A73" s="155">
        <v>231063266</v>
      </c>
      <c r="B73" s="134" t="s">
        <v>405</v>
      </c>
      <c r="C73" s="96">
        <v>45716</v>
      </c>
      <c r="D73" s="96" t="s">
        <v>94</v>
      </c>
      <c r="E73" s="136">
        <v>0.5083333333333333</v>
      </c>
      <c r="F73" s="98">
        <v>0.61510416666666667</v>
      </c>
      <c r="G73" s="98">
        <v>0.10625</v>
      </c>
      <c r="H73" s="97">
        <v>2</v>
      </c>
      <c r="I73" s="97">
        <v>33</v>
      </c>
      <c r="J73" s="132">
        <v>153.75</v>
      </c>
      <c r="K73" s="132">
        <v>9</v>
      </c>
      <c r="L73" s="434">
        <v>1377</v>
      </c>
      <c r="M73" s="99" t="s">
        <v>453</v>
      </c>
      <c r="N73" s="817" t="s">
        <v>546</v>
      </c>
      <c r="O73" s="133" t="s">
        <v>238</v>
      </c>
      <c r="P73" s="744" t="s">
        <v>228</v>
      </c>
      <c r="Q73" s="97" t="s">
        <v>449</v>
      </c>
      <c r="R73" s="409" t="s">
        <v>136</v>
      </c>
      <c r="S73" s="97" t="s">
        <v>456</v>
      </c>
      <c r="T73" s="93" t="b">
        <v>0</v>
      </c>
      <c r="U73" t="b">
        <v>0</v>
      </c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</row>
    <row r="74" spans="1:61" ht="15.75" x14ac:dyDescent="0.25">
      <c r="A74" s="154">
        <v>231063275</v>
      </c>
      <c r="B74" s="139" t="s">
        <v>396</v>
      </c>
      <c r="C74" s="96">
        <v>45716</v>
      </c>
      <c r="D74" s="96" t="s">
        <v>94</v>
      </c>
      <c r="E74" s="98">
        <v>0.57638888888888895</v>
      </c>
      <c r="F74" s="98">
        <v>0.75069444444444444</v>
      </c>
      <c r="G74" s="98">
        <v>0.17430555555555557</v>
      </c>
      <c r="H74" s="97">
        <v>4</v>
      </c>
      <c r="I74" s="97">
        <v>11</v>
      </c>
      <c r="J74" s="132">
        <v>251</v>
      </c>
      <c r="K74" s="135">
        <v>7</v>
      </c>
      <c r="L74" s="434">
        <v>1756.8</v>
      </c>
      <c r="M74" s="99"/>
      <c r="N74" s="817" t="s">
        <v>547</v>
      </c>
      <c r="O74" s="133" t="s">
        <v>238</v>
      </c>
      <c r="P74" s="744" t="s">
        <v>228</v>
      </c>
      <c r="Q74" s="97" t="s">
        <v>449</v>
      </c>
      <c r="R74" s="409" t="s">
        <v>136</v>
      </c>
      <c r="S74" s="97" t="s">
        <v>460</v>
      </c>
      <c r="T74" s="93" t="b">
        <v>0</v>
      </c>
      <c r="U74" t="b">
        <v>1</v>
      </c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</row>
    <row r="75" spans="1:61" ht="15.75" x14ac:dyDescent="0.25">
      <c r="A75" s="154"/>
      <c r="B75" s="139"/>
      <c r="C75" s="96"/>
      <c r="D75" s="96" t="s">
        <v>94</v>
      </c>
      <c r="E75" s="98"/>
      <c r="F75" s="98"/>
      <c r="G75" s="98">
        <f t="shared" ref="G75:G130" si="0">F75-E75</f>
        <v>0</v>
      </c>
      <c r="H75" s="97">
        <f t="shared" ref="H75:H130" si="1">HOUR(G75)</f>
        <v>0</v>
      </c>
      <c r="I75" s="97">
        <f t="shared" ref="I75:I130" si="2">MINUTE(G75)</f>
        <v>0</v>
      </c>
      <c r="J75" s="132" t="e">
        <f t="shared" ref="J75:J130" si="3">L75/K75</f>
        <v>#DIV/0!</v>
      </c>
      <c r="K75" s="135"/>
      <c r="L75" s="147">
        <v>0</v>
      </c>
      <c r="M75" s="99"/>
      <c r="N75" s="817"/>
      <c r="O75" s="133"/>
      <c r="P75" s="744"/>
      <c r="Q75" s="97"/>
      <c r="R75" s="99"/>
      <c r="S75" s="97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61" ht="15.75" x14ac:dyDescent="0.25">
      <c r="A76" s="154"/>
      <c r="B76" s="139"/>
      <c r="C76" s="96"/>
      <c r="D76" s="96" t="s">
        <v>94</v>
      </c>
      <c r="E76" s="98"/>
      <c r="F76" s="98"/>
      <c r="G76" s="98">
        <f t="shared" si="0"/>
        <v>0</v>
      </c>
      <c r="H76" s="97">
        <f t="shared" si="1"/>
        <v>0</v>
      </c>
      <c r="I76" s="97">
        <f t="shared" si="2"/>
        <v>0</v>
      </c>
      <c r="J76" s="132" t="e">
        <f t="shared" si="3"/>
        <v>#DIV/0!</v>
      </c>
      <c r="K76" s="135"/>
      <c r="L76" s="147">
        <v>0</v>
      </c>
      <c r="M76" s="99"/>
      <c r="N76" s="817"/>
      <c r="O76" s="133"/>
      <c r="P76" s="744"/>
      <c r="Q76" s="97"/>
      <c r="R76" s="99"/>
      <c r="S76" s="97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61" ht="15.75" x14ac:dyDescent="0.25">
      <c r="A77" s="154"/>
      <c r="B77" s="139"/>
      <c r="C77" s="96"/>
      <c r="D77" s="96" t="s">
        <v>94</v>
      </c>
      <c r="E77" s="98"/>
      <c r="F77" s="98"/>
      <c r="G77" s="98">
        <f t="shared" si="0"/>
        <v>0</v>
      </c>
      <c r="H77" s="97">
        <f t="shared" si="1"/>
        <v>0</v>
      </c>
      <c r="I77" s="97">
        <f t="shared" si="2"/>
        <v>0</v>
      </c>
      <c r="J77" s="132" t="e">
        <f t="shared" si="3"/>
        <v>#DIV/0!</v>
      </c>
      <c r="K77" s="135"/>
      <c r="L77" s="147">
        <v>0</v>
      </c>
      <c r="M77" s="99"/>
      <c r="N77" s="817"/>
      <c r="O77" s="133"/>
      <c r="P77" s="744"/>
      <c r="Q77" s="97"/>
      <c r="R77" s="99"/>
      <c r="S77" s="97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61" ht="15.75" x14ac:dyDescent="0.25">
      <c r="A78" s="154"/>
      <c r="B78" s="139"/>
      <c r="C78" s="96"/>
      <c r="D78" s="96" t="s">
        <v>94</v>
      </c>
      <c r="E78" s="98"/>
      <c r="F78" s="98"/>
      <c r="G78" s="98">
        <f t="shared" si="0"/>
        <v>0</v>
      </c>
      <c r="H78" s="97">
        <f t="shared" si="1"/>
        <v>0</v>
      </c>
      <c r="I78" s="97">
        <f t="shared" si="2"/>
        <v>0</v>
      </c>
      <c r="J78" s="132" t="e">
        <f t="shared" si="3"/>
        <v>#DIV/0!</v>
      </c>
      <c r="K78" s="135"/>
      <c r="L78" s="147">
        <v>0</v>
      </c>
      <c r="M78" s="99"/>
      <c r="N78" s="817"/>
      <c r="O78" s="133"/>
      <c r="P78" s="744"/>
      <c r="Q78" s="97"/>
      <c r="R78" s="99"/>
      <c r="S78" s="97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61" ht="15.75" x14ac:dyDescent="0.25">
      <c r="A79" s="154"/>
      <c r="B79" s="139"/>
      <c r="C79" s="96"/>
      <c r="D79" s="96" t="s">
        <v>94</v>
      </c>
      <c r="E79" s="98"/>
      <c r="F79" s="98"/>
      <c r="G79" s="98">
        <f t="shared" si="0"/>
        <v>0</v>
      </c>
      <c r="H79" s="97">
        <f t="shared" si="1"/>
        <v>0</v>
      </c>
      <c r="I79" s="97">
        <f t="shared" si="2"/>
        <v>0</v>
      </c>
      <c r="J79" s="132" t="e">
        <f t="shared" si="3"/>
        <v>#DIV/0!</v>
      </c>
      <c r="K79" s="135"/>
      <c r="L79" s="147">
        <v>0</v>
      </c>
      <c r="M79" s="99"/>
      <c r="N79" s="817"/>
      <c r="O79" s="133"/>
      <c r="P79" s="744"/>
      <c r="Q79" s="97"/>
      <c r="R79" s="99"/>
      <c r="S79" s="97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61" ht="15.75" x14ac:dyDescent="0.25">
      <c r="A80" s="154"/>
      <c r="B80" s="139"/>
      <c r="C80" s="96"/>
      <c r="D80" s="96" t="s">
        <v>94</v>
      </c>
      <c r="E80" s="98"/>
      <c r="F80" s="98"/>
      <c r="G80" s="98">
        <f t="shared" si="0"/>
        <v>0</v>
      </c>
      <c r="H80" s="97">
        <f t="shared" si="1"/>
        <v>0</v>
      </c>
      <c r="I80" s="97">
        <f t="shared" si="2"/>
        <v>0</v>
      </c>
      <c r="J80" s="132" t="e">
        <f t="shared" si="3"/>
        <v>#DIV/0!</v>
      </c>
      <c r="K80" s="135"/>
      <c r="L80" s="147">
        <v>0</v>
      </c>
      <c r="M80" s="99"/>
      <c r="N80" s="817"/>
      <c r="O80" s="133"/>
      <c r="P80" s="744"/>
      <c r="Q80" s="97"/>
      <c r="R80" s="99"/>
      <c r="S80" s="97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75" x14ac:dyDescent="0.25">
      <c r="A81" s="154"/>
      <c r="B81" s="139"/>
      <c r="C81" s="96"/>
      <c r="D81" s="96" t="s">
        <v>94</v>
      </c>
      <c r="E81" s="98"/>
      <c r="F81" s="98"/>
      <c r="G81" s="98">
        <f t="shared" si="0"/>
        <v>0</v>
      </c>
      <c r="H81" s="97">
        <f t="shared" si="1"/>
        <v>0</v>
      </c>
      <c r="I81" s="97">
        <f t="shared" si="2"/>
        <v>0</v>
      </c>
      <c r="J81" s="132" t="e">
        <f t="shared" si="3"/>
        <v>#DIV/0!</v>
      </c>
      <c r="K81" s="135"/>
      <c r="L81" s="147">
        <v>0</v>
      </c>
      <c r="M81" s="99"/>
      <c r="N81" s="817"/>
      <c r="O81" s="133"/>
      <c r="P81" s="744"/>
      <c r="Q81" s="97"/>
      <c r="R81" s="99"/>
      <c r="S81" s="97" t="e">
        <f>VLOOKUP(B81,Table1[],21,FALSE)</f>
        <v>#N/A</v>
      </c>
      <c r="T81" s="93"/>
      <c r="W81" s="89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75" x14ac:dyDescent="0.25">
      <c r="A82" s="154"/>
      <c r="B82" s="139"/>
      <c r="C82" s="96"/>
      <c r="D82" s="96" t="s">
        <v>94</v>
      </c>
      <c r="E82" s="98"/>
      <c r="F82" s="98"/>
      <c r="G82" s="98">
        <f t="shared" si="0"/>
        <v>0</v>
      </c>
      <c r="H82" s="97">
        <f t="shared" si="1"/>
        <v>0</v>
      </c>
      <c r="I82" s="97">
        <f t="shared" si="2"/>
        <v>0</v>
      </c>
      <c r="J82" s="132" t="e">
        <f t="shared" si="3"/>
        <v>#DIV/0!</v>
      </c>
      <c r="K82" s="135"/>
      <c r="L82" s="147">
        <v>0</v>
      </c>
      <c r="M82" s="99"/>
      <c r="N82" s="817"/>
      <c r="O82" s="133"/>
      <c r="P82" s="744"/>
      <c r="Q82" s="97"/>
      <c r="R82" s="99"/>
      <c r="S82" s="97" t="e">
        <f>VLOOKUP(B82,Table1[],21,FALSE)</f>
        <v>#N/A</v>
      </c>
      <c r="T82" s="93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75" x14ac:dyDescent="0.25">
      <c r="A83" s="154"/>
      <c r="B83" s="139"/>
      <c r="C83" s="96"/>
      <c r="D83" s="96" t="s">
        <v>94</v>
      </c>
      <c r="E83" s="98"/>
      <c r="F83" s="98"/>
      <c r="G83" s="98">
        <f t="shared" si="0"/>
        <v>0</v>
      </c>
      <c r="H83" s="97">
        <f t="shared" si="1"/>
        <v>0</v>
      </c>
      <c r="I83" s="97">
        <f t="shared" si="2"/>
        <v>0</v>
      </c>
      <c r="J83" s="132" t="e">
        <f t="shared" si="3"/>
        <v>#DIV/0!</v>
      </c>
      <c r="K83" s="135"/>
      <c r="L83" s="147">
        <v>0</v>
      </c>
      <c r="M83" s="99"/>
      <c r="N83" s="817"/>
      <c r="O83" s="133"/>
      <c r="P83" s="744"/>
      <c r="Q83" s="97"/>
      <c r="R83" s="99"/>
      <c r="S83" s="97" t="e">
        <f>VLOOKUP(B83,Table1[],21,FALSE)</f>
        <v>#N/A</v>
      </c>
      <c r="T83" s="93"/>
      <c r="W83" s="89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75" x14ac:dyDescent="0.25">
      <c r="A84" s="154"/>
      <c r="B84" s="139"/>
      <c r="C84" s="96"/>
      <c r="D84" s="96" t="s">
        <v>94</v>
      </c>
      <c r="E84" s="98"/>
      <c r="F84" s="98"/>
      <c r="G84" s="98">
        <f t="shared" si="0"/>
        <v>0</v>
      </c>
      <c r="H84" s="97">
        <f t="shared" si="1"/>
        <v>0</v>
      </c>
      <c r="I84" s="97">
        <f t="shared" si="2"/>
        <v>0</v>
      </c>
      <c r="J84" s="132" t="e">
        <f t="shared" si="3"/>
        <v>#DIV/0!</v>
      </c>
      <c r="K84" s="135"/>
      <c r="L84" s="147">
        <v>0</v>
      </c>
      <c r="M84" s="99"/>
      <c r="N84" s="817"/>
      <c r="O84" s="133"/>
      <c r="P84" s="744"/>
      <c r="Q84" s="97"/>
      <c r="R84" s="99"/>
      <c r="S84" s="97" t="e">
        <f>VLOOKUP(B84,Table1[],21,FALSE)</f>
        <v>#N/A</v>
      </c>
      <c r="T84" s="93"/>
      <c r="U84" s="137"/>
      <c r="V84" s="105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75" x14ac:dyDescent="0.25">
      <c r="A85" s="154"/>
      <c r="B85" s="139"/>
      <c r="C85" s="96"/>
      <c r="D85" s="96" t="s">
        <v>94</v>
      </c>
      <c r="E85" s="98"/>
      <c r="F85" s="98"/>
      <c r="G85" s="98">
        <f t="shared" si="0"/>
        <v>0</v>
      </c>
      <c r="H85" s="97">
        <f t="shared" si="1"/>
        <v>0</v>
      </c>
      <c r="I85" s="97">
        <f t="shared" si="2"/>
        <v>0</v>
      </c>
      <c r="J85" s="132" t="e">
        <f t="shared" si="3"/>
        <v>#DIV/0!</v>
      </c>
      <c r="K85" s="135"/>
      <c r="L85" s="147">
        <v>0</v>
      </c>
      <c r="M85" s="99"/>
      <c r="N85" s="817"/>
      <c r="O85" s="133"/>
      <c r="P85" s="744"/>
      <c r="Q85" s="97"/>
      <c r="R85" s="99"/>
      <c r="S85" s="97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75" x14ac:dyDescent="0.25">
      <c r="A86" s="154"/>
      <c r="B86" s="139"/>
      <c r="C86" s="96"/>
      <c r="D86" s="96" t="s">
        <v>94</v>
      </c>
      <c r="E86" s="98"/>
      <c r="F86" s="98"/>
      <c r="G86" s="98">
        <f t="shared" si="0"/>
        <v>0</v>
      </c>
      <c r="H86" s="97">
        <f t="shared" si="1"/>
        <v>0</v>
      </c>
      <c r="I86" s="97">
        <f t="shared" si="2"/>
        <v>0</v>
      </c>
      <c r="J86" s="132" t="e">
        <f t="shared" si="3"/>
        <v>#DIV/0!</v>
      </c>
      <c r="K86" s="135"/>
      <c r="L86" s="147">
        <v>0</v>
      </c>
      <c r="M86" s="99"/>
      <c r="N86" s="817"/>
      <c r="O86" s="133"/>
      <c r="P86" s="744"/>
      <c r="Q86" s="97"/>
      <c r="R86" s="99"/>
      <c r="S86" s="97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75" x14ac:dyDescent="0.25">
      <c r="A87" s="154"/>
      <c r="B87" s="139"/>
      <c r="C87" s="96"/>
      <c r="D87" s="96" t="s">
        <v>94</v>
      </c>
      <c r="E87" s="98"/>
      <c r="F87" s="98"/>
      <c r="G87" s="98">
        <f t="shared" si="0"/>
        <v>0</v>
      </c>
      <c r="H87" s="97">
        <f t="shared" si="1"/>
        <v>0</v>
      </c>
      <c r="I87" s="97">
        <f t="shared" si="2"/>
        <v>0</v>
      </c>
      <c r="J87" s="132" t="e">
        <f t="shared" si="3"/>
        <v>#DIV/0!</v>
      </c>
      <c r="K87" s="135"/>
      <c r="L87" s="147">
        <v>0</v>
      </c>
      <c r="M87" s="99"/>
      <c r="N87" s="817"/>
      <c r="O87" s="133"/>
      <c r="P87" s="744"/>
      <c r="Q87" s="97"/>
      <c r="R87" s="99"/>
      <c r="S87" s="97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75" x14ac:dyDescent="0.25">
      <c r="A88" s="154"/>
      <c r="B88" s="139"/>
      <c r="C88" s="96"/>
      <c r="D88" s="96" t="s">
        <v>94</v>
      </c>
      <c r="E88" s="98"/>
      <c r="F88" s="98"/>
      <c r="G88" s="98">
        <f t="shared" si="0"/>
        <v>0</v>
      </c>
      <c r="H88" s="97">
        <f t="shared" si="1"/>
        <v>0</v>
      </c>
      <c r="I88" s="97">
        <f t="shared" si="2"/>
        <v>0</v>
      </c>
      <c r="J88" s="132" t="e">
        <f t="shared" si="3"/>
        <v>#DIV/0!</v>
      </c>
      <c r="K88" s="135"/>
      <c r="L88" s="147">
        <v>0</v>
      </c>
      <c r="M88" s="99"/>
      <c r="N88" s="817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75" x14ac:dyDescent="0.25">
      <c r="A89" s="154"/>
      <c r="B89" s="139"/>
      <c r="C89" s="96"/>
      <c r="D89" s="96" t="s">
        <v>94</v>
      </c>
      <c r="E89" s="98"/>
      <c r="F89" s="98"/>
      <c r="G89" s="98">
        <f t="shared" si="0"/>
        <v>0</v>
      </c>
      <c r="H89" s="97">
        <f t="shared" si="1"/>
        <v>0</v>
      </c>
      <c r="I89" s="97">
        <f t="shared" si="2"/>
        <v>0</v>
      </c>
      <c r="J89" s="132" t="e">
        <f t="shared" si="3"/>
        <v>#DIV/0!</v>
      </c>
      <c r="K89" s="135"/>
      <c r="L89" s="147">
        <v>0</v>
      </c>
      <c r="M89" s="99"/>
      <c r="N89" s="817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75" x14ac:dyDescent="0.25">
      <c r="A90" s="154"/>
      <c r="B90" s="139"/>
      <c r="C90" s="96"/>
      <c r="D90" s="96" t="s">
        <v>94</v>
      </c>
      <c r="E90" s="98"/>
      <c r="F90" s="98"/>
      <c r="G90" s="98">
        <f t="shared" si="0"/>
        <v>0</v>
      </c>
      <c r="H90" s="97">
        <f t="shared" si="1"/>
        <v>0</v>
      </c>
      <c r="I90" s="97">
        <f t="shared" si="2"/>
        <v>0</v>
      </c>
      <c r="J90" s="132" t="e">
        <f t="shared" si="3"/>
        <v>#DIV/0!</v>
      </c>
      <c r="K90" s="135"/>
      <c r="L90" s="147">
        <v>0</v>
      </c>
      <c r="M90" s="99"/>
      <c r="N90" s="817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75" x14ac:dyDescent="0.25">
      <c r="A91" s="154"/>
      <c r="B91" s="139"/>
      <c r="C91" s="96"/>
      <c r="D91" s="96" t="s">
        <v>94</v>
      </c>
      <c r="E91" s="98"/>
      <c r="F91" s="98"/>
      <c r="G91" s="98">
        <f t="shared" si="0"/>
        <v>0</v>
      </c>
      <c r="H91" s="97">
        <f t="shared" si="1"/>
        <v>0</v>
      </c>
      <c r="I91" s="97">
        <f t="shared" si="2"/>
        <v>0</v>
      </c>
      <c r="J91" s="132" t="e">
        <f t="shared" si="3"/>
        <v>#DIV/0!</v>
      </c>
      <c r="K91" s="135"/>
      <c r="L91" s="147">
        <v>0</v>
      </c>
      <c r="M91" s="99"/>
      <c r="N91" s="817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75" x14ac:dyDescent="0.25">
      <c r="A92" s="154"/>
      <c r="B92" s="139"/>
      <c r="C92" s="96"/>
      <c r="D92" s="96" t="s">
        <v>94</v>
      </c>
      <c r="E92" s="98"/>
      <c r="F92" s="98"/>
      <c r="G92" s="98">
        <f t="shared" si="0"/>
        <v>0</v>
      </c>
      <c r="H92" s="97">
        <f t="shared" si="1"/>
        <v>0</v>
      </c>
      <c r="I92" s="97">
        <f t="shared" si="2"/>
        <v>0</v>
      </c>
      <c r="J92" s="132" t="e">
        <f t="shared" si="3"/>
        <v>#DIV/0!</v>
      </c>
      <c r="K92" s="135"/>
      <c r="L92" s="147">
        <v>0</v>
      </c>
      <c r="M92" s="99"/>
      <c r="N92" s="817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75" x14ac:dyDescent="0.25">
      <c r="A93" s="154"/>
      <c r="B93" s="139"/>
      <c r="C93" s="96"/>
      <c r="D93" s="96" t="s">
        <v>94</v>
      </c>
      <c r="E93" s="98"/>
      <c r="F93" s="98"/>
      <c r="G93" s="98">
        <f t="shared" si="0"/>
        <v>0</v>
      </c>
      <c r="H93" s="97">
        <f t="shared" si="1"/>
        <v>0</v>
      </c>
      <c r="I93" s="97">
        <f t="shared" si="2"/>
        <v>0</v>
      </c>
      <c r="J93" s="132" t="e">
        <f t="shared" si="3"/>
        <v>#DIV/0!</v>
      </c>
      <c r="K93" s="135"/>
      <c r="L93" s="147">
        <v>0</v>
      </c>
      <c r="M93" s="99"/>
      <c r="N93" s="817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75" x14ac:dyDescent="0.25">
      <c r="A94" s="154"/>
      <c r="B94" s="139"/>
      <c r="C94" s="96"/>
      <c r="D94" s="96" t="s">
        <v>94</v>
      </c>
      <c r="E94" s="98"/>
      <c r="F94" s="98"/>
      <c r="G94" s="98">
        <f t="shared" si="0"/>
        <v>0</v>
      </c>
      <c r="H94" s="97">
        <f t="shared" si="1"/>
        <v>0</v>
      </c>
      <c r="I94" s="97">
        <f t="shared" si="2"/>
        <v>0</v>
      </c>
      <c r="J94" s="132" t="e">
        <f t="shared" si="3"/>
        <v>#DIV/0!</v>
      </c>
      <c r="K94" s="135"/>
      <c r="L94" s="147">
        <v>0</v>
      </c>
      <c r="M94" s="99"/>
      <c r="N94" s="817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75" x14ac:dyDescent="0.25">
      <c r="A95" s="154"/>
      <c r="B95" s="139"/>
      <c r="C95" s="96"/>
      <c r="D95" s="96" t="s">
        <v>94</v>
      </c>
      <c r="E95" s="98"/>
      <c r="F95" s="98"/>
      <c r="G95" s="98">
        <f t="shared" si="0"/>
        <v>0</v>
      </c>
      <c r="H95" s="97">
        <f t="shared" si="1"/>
        <v>0</v>
      </c>
      <c r="I95" s="97">
        <f t="shared" si="2"/>
        <v>0</v>
      </c>
      <c r="J95" s="132" t="e">
        <f t="shared" si="3"/>
        <v>#DIV/0!</v>
      </c>
      <c r="K95" s="135"/>
      <c r="L95" s="147">
        <v>0</v>
      </c>
      <c r="M95" s="99"/>
      <c r="N95" s="817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75" x14ac:dyDescent="0.25">
      <c r="A96" s="154"/>
      <c r="B96" s="139"/>
      <c r="C96" s="96"/>
      <c r="D96" s="96" t="s">
        <v>94</v>
      </c>
      <c r="E96" s="98"/>
      <c r="F96" s="98"/>
      <c r="G96" s="98">
        <f t="shared" si="0"/>
        <v>0</v>
      </c>
      <c r="H96" s="97">
        <f t="shared" si="1"/>
        <v>0</v>
      </c>
      <c r="I96" s="97">
        <f t="shared" si="2"/>
        <v>0</v>
      </c>
      <c r="J96" s="132" t="e">
        <f t="shared" si="3"/>
        <v>#DIV/0!</v>
      </c>
      <c r="K96" s="135"/>
      <c r="L96" s="147">
        <v>0</v>
      </c>
      <c r="M96" s="99"/>
      <c r="N96" s="817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75" x14ac:dyDescent="0.25">
      <c r="A97" s="154"/>
      <c r="B97" s="139"/>
      <c r="C97" s="96"/>
      <c r="D97" s="96" t="s">
        <v>94</v>
      </c>
      <c r="E97" s="98"/>
      <c r="F97" s="98"/>
      <c r="G97" s="98">
        <f t="shared" si="0"/>
        <v>0</v>
      </c>
      <c r="H97" s="97">
        <f t="shared" si="1"/>
        <v>0</v>
      </c>
      <c r="I97" s="97">
        <f t="shared" si="2"/>
        <v>0</v>
      </c>
      <c r="J97" s="132" t="e">
        <f t="shared" si="3"/>
        <v>#DIV/0!</v>
      </c>
      <c r="K97" s="135"/>
      <c r="L97" s="147">
        <v>0</v>
      </c>
      <c r="M97" s="99"/>
      <c r="N97" s="817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75" x14ac:dyDescent="0.25">
      <c r="A98" s="154"/>
      <c r="B98" s="139"/>
      <c r="C98" s="96"/>
      <c r="D98" s="96" t="s">
        <v>94</v>
      </c>
      <c r="E98" s="98"/>
      <c r="F98" s="98"/>
      <c r="G98" s="98">
        <f t="shared" si="0"/>
        <v>0</v>
      </c>
      <c r="H98" s="97">
        <f t="shared" si="1"/>
        <v>0</v>
      </c>
      <c r="I98" s="97">
        <f t="shared" si="2"/>
        <v>0</v>
      </c>
      <c r="J98" s="132" t="e">
        <f t="shared" si="3"/>
        <v>#DIV/0!</v>
      </c>
      <c r="K98" s="135"/>
      <c r="L98" s="147">
        <v>0</v>
      </c>
      <c r="M98" s="99"/>
      <c r="N98" s="817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75" x14ac:dyDescent="0.25">
      <c r="A99" s="154"/>
      <c r="B99" s="139"/>
      <c r="C99" s="96"/>
      <c r="D99" s="96" t="s">
        <v>94</v>
      </c>
      <c r="E99" s="98"/>
      <c r="F99" s="98"/>
      <c r="G99" s="98">
        <f t="shared" si="0"/>
        <v>0</v>
      </c>
      <c r="H99" s="97">
        <f t="shared" si="1"/>
        <v>0</v>
      </c>
      <c r="I99" s="97">
        <f t="shared" si="2"/>
        <v>0</v>
      </c>
      <c r="J99" s="132" t="e">
        <f t="shared" si="3"/>
        <v>#DIV/0!</v>
      </c>
      <c r="K99" s="135"/>
      <c r="L99" s="147">
        <v>0</v>
      </c>
      <c r="M99" s="99"/>
      <c r="N99" s="817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75" x14ac:dyDescent="0.25">
      <c r="A100" s="154"/>
      <c r="B100" s="139"/>
      <c r="C100" s="96"/>
      <c r="D100" s="96" t="s">
        <v>94</v>
      </c>
      <c r="E100" s="98"/>
      <c r="F100" s="98"/>
      <c r="G100" s="98">
        <f t="shared" si="0"/>
        <v>0</v>
      </c>
      <c r="H100" s="97">
        <f t="shared" si="1"/>
        <v>0</v>
      </c>
      <c r="I100" s="97">
        <f t="shared" si="2"/>
        <v>0</v>
      </c>
      <c r="J100" s="132" t="e">
        <f t="shared" si="3"/>
        <v>#DIV/0!</v>
      </c>
      <c r="K100" s="135"/>
      <c r="L100" s="147">
        <v>0</v>
      </c>
      <c r="M100" s="99"/>
      <c r="N100" s="817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94</v>
      </c>
      <c r="E101" s="98"/>
      <c r="F101" s="98"/>
      <c r="G101" s="98">
        <f t="shared" si="0"/>
        <v>0</v>
      </c>
      <c r="H101" s="97">
        <f t="shared" si="1"/>
        <v>0</v>
      </c>
      <c r="I101" s="97">
        <f t="shared" si="2"/>
        <v>0</v>
      </c>
      <c r="J101" s="132" t="e">
        <f t="shared" si="3"/>
        <v>#DIV/0!</v>
      </c>
      <c r="K101" s="135"/>
      <c r="L101" s="147">
        <v>0</v>
      </c>
      <c r="M101" s="99"/>
      <c r="N101" s="817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94</v>
      </c>
      <c r="E102" s="98"/>
      <c r="F102" s="98"/>
      <c r="G102" s="98">
        <f t="shared" si="0"/>
        <v>0</v>
      </c>
      <c r="H102" s="97">
        <f t="shared" si="1"/>
        <v>0</v>
      </c>
      <c r="I102" s="97">
        <f t="shared" si="2"/>
        <v>0</v>
      </c>
      <c r="J102" s="132" t="e">
        <f t="shared" si="3"/>
        <v>#DIV/0!</v>
      </c>
      <c r="K102" s="135"/>
      <c r="L102" s="147">
        <v>0</v>
      </c>
      <c r="M102" s="99"/>
      <c r="N102" s="817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94</v>
      </c>
      <c r="E103" s="98"/>
      <c r="F103" s="98"/>
      <c r="G103" s="98">
        <f t="shared" si="0"/>
        <v>0</v>
      </c>
      <c r="H103" s="97">
        <f t="shared" si="1"/>
        <v>0</v>
      </c>
      <c r="I103" s="97">
        <f t="shared" si="2"/>
        <v>0</v>
      </c>
      <c r="J103" s="132" t="e">
        <f t="shared" si="3"/>
        <v>#DIV/0!</v>
      </c>
      <c r="K103" s="135"/>
      <c r="L103" s="147">
        <v>0</v>
      </c>
      <c r="M103" s="99"/>
      <c r="N103" s="817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94</v>
      </c>
      <c r="E104" s="98"/>
      <c r="F104" s="98"/>
      <c r="G104" s="98">
        <f t="shared" si="0"/>
        <v>0</v>
      </c>
      <c r="H104" s="97">
        <f t="shared" si="1"/>
        <v>0</v>
      </c>
      <c r="I104" s="97">
        <f t="shared" si="2"/>
        <v>0</v>
      </c>
      <c r="J104" s="132" t="e">
        <f t="shared" si="3"/>
        <v>#DIV/0!</v>
      </c>
      <c r="K104" s="135"/>
      <c r="L104" s="147">
        <v>0</v>
      </c>
      <c r="M104" s="99"/>
      <c r="N104" s="817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94</v>
      </c>
      <c r="E105" s="98"/>
      <c r="F105" s="98"/>
      <c r="G105" s="98">
        <f t="shared" si="0"/>
        <v>0</v>
      </c>
      <c r="H105" s="97">
        <f t="shared" si="1"/>
        <v>0</v>
      </c>
      <c r="I105" s="97">
        <f t="shared" si="2"/>
        <v>0</v>
      </c>
      <c r="J105" s="132" t="e">
        <f t="shared" si="3"/>
        <v>#DIV/0!</v>
      </c>
      <c r="K105" s="135"/>
      <c r="L105" s="147">
        <v>0</v>
      </c>
      <c r="M105" s="99"/>
      <c r="N105" s="817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94</v>
      </c>
      <c r="E106" s="98"/>
      <c r="F106" s="98"/>
      <c r="G106" s="98">
        <f t="shared" si="0"/>
        <v>0</v>
      </c>
      <c r="H106" s="97">
        <f t="shared" si="1"/>
        <v>0</v>
      </c>
      <c r="I106" s="97">
        <f t="shared" si="2"/>
        <v>0</v>
      </c>
      <c r="J106" s="132" t="e">
        <f t="shared" si="3"/>
        <v>#DIV/0!</v>
      </c>
      <c r="K106" s="135"/>
      <c r="L106" s="147">
        <v>0</v>
      </c>
      <c r="M106" s="99"/>
      <c r="N106" s="817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94</v>
      </c>
      <c r="E107" s="98"/>
      <c r="F107" s="98"/>
      <c r="G107" s="98">
        <f t="shared" si="0"/>
        <v>0</v>
      </c>
      <c r="H107" s="97">
        <f t="shared" si="1"/>
        <v>0</v>
      </c>
      <c r="I107" s="97">
        <f t="shared" si="2"/>
        <v>0</v>
      </c>
      <c r="J107" s="132" t="e">
        <f t="shared" si="3"/>
        <v>#DIV/0!</v>
      </c>
      <c r="K107" s="135"/>
      <c r="L107" s="147">
        <v>0</v>
      </c>
      <c r="M107" s="99"/>
      <c r="N107" s="817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94</v>
      </c>
      <c r="E108" s="98"/>
      <c r="F108" s="98"/>
      <c r="G108" s="98">
        <f t="shared" si="0"/>
        <v>0</v>
      </c>
      <c r="H108" s="97">
        <f t="shared" si="1"/>
        <v>0</v>
      </c>
      <c r="I108" s="97">
        <f t="shared" si="2"/>
        <v>0</v>
      </c>
      <c r="J108" s="132" t="e">
        <f t="shared" si="3"/>
        <v>#DIV/0!</v>
      </c>
      <c r="K108" s="135"/>
      <c r="L108" s="147">
        <v>0</v>
      </c>
      <c r="M108" s="99"/>
      <c r="N108" s="817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94</v>
      </c>
      <c r="E109" s="98"/>
      <c r="F109" s="98"/>
      <c r="G109" s="98">
        <f t="shared" si="0"/>
        <v>0</v>
      </c>
      <c r="H109" s="97">
        <f t="shared" si="1"/>
        <v>0</v>
      </c>
      <c r="I109" s="97">
        <f t="shared" si="2"/>
        <v>0</v>
      </c>
      <c r="J109" s="132" t="e">
        <f t="shared" si="3"/>
        <v>#DIV/0!</v>
      </c>
      <c r="K109" s="135"/>
      <c r="L109" s="147">
        <v>0</v>
      </c>
      <c r="M109" s="99"/>
      <c r="N109" s="817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94</v>
      </c>
      <c r="E110" s="98"/>
      <c r="F110" s="98"/>
      <c r="G110" s="98">
        <f t="shared" si="0"/>
        <v>0</v>
      </c>
      <c r="H110" s="97">
        <f t="shared" si="1"/>
        <v>0</v>
      </c>
      <c r="I110" s="97">
        <f t="shared" si="2"/>
        <v>0</v>
      </c>
      <c r="J110" s="132" t="e">
        <f t="shared" si="3"/>
        <v>#DIV/0!</v>
      </c>
      <c r="K110" s="135"/>
      <c r="L110" s="147">
        <v>0</v>
      </c>
      <c r="M110" s="99"/>
      <c r="N110" s="817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94</v>
      </c>
      <c r="E111" s="98"/>
      <c r="F111" s="98"/>
      <c r="G111" s="98">
        <f t="shared" si="0"/>
        <v>0</v>
      </c>
      <c r="H111" s="97">
        <f t="shared" si="1"/>
        <v>0</v>
      </c>
      <c r="I111" s="97">
        <f t="shared" si="2"/>
        <v>0</v>
      </c>
      <c r="J111" s="132" t="e">
        <f t="shared" si="3"/>
        <v>#DIV/0!</v>
      </c>
      <c r="K111" s="135"/>
      <c r="L111" s="147">
        <v>0</v>
      </c>
      <c r="M111" s="99"/>
      <c r="N111" s="817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94</v>
      </c>
      <c r="E112" s="98"/>
      <c r="F112" s="98"/>
      <c r="G112" s="98">
        <f t="shared" si="0"/>
        <v>0</v>
      </c>
      <c r="H112" s="97">
        <f t="shared" si="1"/>
        <v>0</v>
      </c>
      <c r="I112" s="97">
        <f t="shared" si="2"/>
        <v>0</v>
      </c>
      <c r="J112" s="132" t="e">
        <f t="shared" si="3"/>
        <v>#DIV/0!</v>
      </c>
      <c r="K112" s="135"/>
      <c r="L112" s="147">
        <v>0</v>
      </c>
      <c r="M112" s="99"/>
      <c r="N112" s="817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94</v>
      </c>
      <c r="E113" s="98"/>
      <c r="F113" s="98"/>
      <c r="G113" s="98">
        <f t="shared" si="0"/>
        <v>0</v>
      </c>
      <c r="H113" s="97">
        <f t="shared" si="1"/>
        <v>0</v>
      </c>
      <c r="I113" s="97">
        <f t="shared" si="2"/>
        <v>0</v>
      </c>
      <c r="J113" s="132" t="e">
        <f t="shared" si="3"/>
        <v>#DIV/0!</v>
      </c>
      <c r="K113" s="135"/>
      <c r="L113" s="147">
        <v>0</v>
      </c>
      <c r="M113" s="99"/>
      <c r="N113" s="817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94</v>
      </c>
      <c r="E114" s="98"/>
      <c r="F114" s="98"/>
      <c r="G114" s="98">
        <f t="shared" si="0"/>
        <v>0</v>
      </c>
      <c r="H114" s="97">
        <f t="shared" si="1"/>
        <v>0</v>
      </c>
      <c r="I114" s="97">
        <f t="shared" si="2"/>
        <v>0</v>
      </c>
      <c r="J114" s="132" t="e">
        <f t="shared" si="3"/>
        <v>#DIV/0!</v>
      </c>
      <c r="K114" s="135"/>
      <c r="L114" s="147">
        <v>0</v>
      </c>
      <c r="M114" s="99"/>
      <c r="N114" s="817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94</v>
      </c>
      <c r="E115" s="98"/>
      <c r="F115" s="98"/>
      <c r="G115" s="98">
        <f t="shared" si="0"/>
        <v>0</v>
      </c>
      <c r="H115" s="97">
        <f t="shared" si="1"/>
        <v>0</v>
      </c>
      <c r="I115" s="97">
        <f t="shared" si="2"/>
        <v>0</v>
      </c>
      <c r="J115" s="132" t="e">
        <f t="shared" si="3"/>
        <v>#DIV/0!</v>
      </c>
      <c r="K115" s="135"/>
      <c r="L115" s="147">
        <v>0</v>
      </c>
      <c r="M115" s="99"/>
      <c r="N115" s="817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94</v>
      </c>
      <c r="E116" s="98"/>
      <c r="F116" s="98"/>
      <c r="G116" s="98">
        <f t="shared" si="0"/>
        <v>0</v>
      </c>
      <c r="H116" s="97">
        <f t="shared" si="1"/>
        <v>0</v>
      </c>
      <c r="I116" s="97">
        <f t="shared" si="2"/>
        <v>0</v>
      </c>
      <c r="J116" s="132" t="e">
        <f t="shared" si="3"/>
        <v>#DIV/0!</v>
      </c>
      <c r="K116" s="135"/>
      <c r="L116" s="147">
        <v>0</v>
      </c>
      <c r="M116" s="99"/>
      <c r="N116" s="817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94</v>
      </c>
      <c r="E117" s="98"/>
      <c r="F117" s="98"/>
      <c r="G117" s="98">
        <f t="shared" si="0"/>
        <v>0</v>
      </c>
      <c r="H117" s="97">
        <f t="shared" si="1"/>
        <v>0</v>
      </c>
      <c r="I117" s="97">
        <f t="shared" si="2"/>
        <v>0</v>
      </c>
      <c r="J117" s="132" t="e">
        <f t="shared" si="3"/>
        <v>#DIV/0!</v>
      </c>
      <c r="K117" s="135"/>
      <c r="L117" s="147">
        <v>0</v>
      </c>
      <c r="M117" s="99"/>
      <c r="N117" s="817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94</v>
      </c>
      <c r="E118" s="98"/>
      <c r="F118" s="98"/>
      <c r="G118" s="98">
        <f t="shared" si="0"/>
        <v>0</v>
      </c>
      <c r="H118" s="97">
        <f t="shared" si="1"/>
        <v>0</v>
      </c>
      <c r="I118" s="97">
        <f t="shared" si="2"/>
        <v>0</v>
      </c>
      <c r="J118" s="132" t="e">
        <f t="shared" si="3"/>
        <v>#DIV/0!</v>
      </c>
      <c r="K118" s="135"/>
      <c r="L118" s="147">
        <v>0</v>
      </c>
      <c r="M118" s="99"/>
      <c r="N118" s="817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94</v>
      </c>
      <c r="E119" s="98"/>
      <c r="F119" s="98"/>
      <c r="G119" s="98">
        <f t="shared" si="0"/>
        <v>0</v>
      </c>
      <c r="H119" s="97">
        <f t="shared" si="1"/>
        <v>0</v>
      </c>
      <c r="I119" s="97">
        <f t="shared" si="2"/>
        <v>0</v>
      </c>
      <c r="J119" s="132" t="e">
        <f t="shared" si="3"/>
        <v>#DIV/0!</v>
      </c>
      <c r="K119" s="135"/>
      <c r="L119" s="147">
        <v>0</v>
      </c>
      <c r="M119" s="99"/>
      <c r="N119" s="817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94</v>
      </c>
      <c r="E120" s="98"/>
      <c r="F120" s="98"/>
      <c r="G120" s="98">
        <f t="shared" si="0"/>
        <v>0</v>
      </c>
      <c r="H120" s="97">
        <f t="shared" si="1"/>
        <v>0</v>
      </c>
      <c r="I120" s="97">
        <f t="shared" si="2"/>
        <v>0</v>
      </c>
      <c r="J120" s="132" t="e">
        <f t="shared" si="3"/>
        <v>#DIV/0!</v>
      </c>
      <c r="K120" s="97"/>
      <c r="L120" s="147">
        <v>0</v>
      </c>
      <c r="M120" s="99"/>
      <c r="N120" s="817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94</v>
      </c>
      <c r="E121" s="98"/>
      <c r="F121" s="98"/>
      <c r="G121" s="98">
        <f t="shared" si="0"/>
        <v>0</v>
      </c>
      <c r="H121" s="97">
        <f t="shared" si="1"/>
        <v>0</v>
      </c>
      <c r="I121" s="97">
        <f t="shared" si="2"/>
        <v>0</v>
      </c>
      <c r="J121" s="132" t="e">
        <f t="shared" si="3"/>
        <v>#DIV/0!</v>
      </c>
      <c r="K121" s="97"/>
      <c r="L121" s="147">
        <v>0</v>
      </c>
      <c r="M121" s="99"/>
      <c r="N121" s="817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94</v>
      </c>
      <c r="E122" s="98"/>
      <c r="F122" s="98"/>
      <c r="G122" s="98">
        <f t="shared" si="0"/>
        <v>0</v>
      </c>
      <c r="H122" s="97">
        <f t="shared" si="1"/>
        <v>0</v>
      </c>
      <c r="I122" s="97">
        <f t="shared" si="2"/>
        <v>0</v>
      </c>
      <c r="J122" s="132" t="e">
        <f t="shared" si="3"/>
        <v>#DIV/0!</v>
      </c>
      <c r="K122" s="97"/>
      <c r="L122" s="147">
        <v>0</v>
      </c>
      <c r="M122" s="99"/>
      <c r="N122" s="817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94</v>
      </c>
      <c r="E123" s="98"/>
      <c r="F123" s="98"/>
      <c r="G123" s="98">
        <f t="shared" si="0"/>
        <v>0</v>
      </c>
      <c r="H123" s="97">
        <f t="shared" si="1"/>
        <v>0</v>
      </c>
      <c r="I123" s="97">
        <f t="shared" si="2"/>
        <v>0</v>
      </c>
      <c r="J123" s="132" t="e">
        <f t="shared" si="3"/>
        <v>#DIV/0!</v>
      </c>
      <c r="K123" s="97"/>
      <c r="L123" s="147">
        <v>0</v>
      </c>
      <c r="M123" s="99"/>
      <c r="N123" s="817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94</v>
      </c>
      <c r="E124" s="98"/>
      <c r="F124" s="98"/>
      <c r="G124" s="98">
        <f t="shared" si="0"/>
        <v>0</v>
      </c>
      <c r="H124" s="97">
        <f t="shared" si="1"/>
        <v>0</v>
      </c>
      <c r="I124" s="97">
        <f t="shared" si="2"/>
        <v>0</v>
      </c>
      <c r="J124" s="132" t="e">
        <f t="shared" si="3"/>
        <v>#DIV/0!</v>
      </c>
      <c r="K124" s="97"/>
      <c r="L124" s="147">
        <v>0</v>
      </c>
      <c r="M124" s="99"/>
      <c r="N124" s="817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94</v>
      </c>
      <c r="E125" s="98"/>
      <c r="F125" s="98"/>
      <c r="G125" s="98">
        <f t="shared" si="0"/>
        <v>0</v>
      </c>
      <c r="H125" s="97">
        <f t="shared" si="1"/>
        <v>0</v>
      </c>
      <c r="I125" s="97">
        <f t="shared" si="2"/>
        <v>0</v>
      </c>
      <c r="J125" s="132" t="e">
        <f t="shared" si="3"/>
        <v>#DIV/0!</v>
      </c>
      <c r="K125" s="97"/>
      <c r="L125" s="147">
        <v>0</v>
      </c>
      <c r="M125" s="99"/>
      <c r="N125" s="817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94</v>
      </c>
      <c r="E126" s="98"/>
      <c r="F126" s="98"/>
      <c r="G126" s="98">
        <f t="shared" si="0"/>
        <v>0</v>
      </c>
      <c r="H126" s="97">
        <f t="shared" si="1"/>
        <v>0</v>
      </c>
      <c r="I126" s="97">
        <f t="shared" si="2"/>
        <v>0</v>
      </c>
      <c r="J126" s="132" t="e">
        <f t="shared" si="3"/>
        <v>#DIV/0!</v>
      </c>
      <c r="K126" s="97"/>
      <c r="L126" s="147">
        <v>0</v>
      </c>
      <c r="M126" s="99"/>
      <c r="N126" s="817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94</v>
      </c>
      <c r="E127" s="98"/>
      <c r="F127" s="98"/>
      <c r="G127" s="98">
        <f t="shared" si="0"/>
        <v>0</v>
      </c>
      <c r="H127" s="97">
        <f t="shared" si="1"/>
        <v>0</v>
      </c>
      <c r="I127" s="97">
        <f t="shared" si="2"/>
        <v>0</v>
      </c>
      <c r="J127" s="132" t="e">
        <f t="shared" si="3"/>
        <v>#DIV/0!</v>
      </c>
      <c r="K127" s="97"/>
      <c r="L127" s="147">
        <v>0</v>
      </c>
      <c r="M127" s="99"/>
      <c r="N127" s="817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94</v>
      </c>
      <c r="E128" s="98"/>
      <c r="F128" s="98"/>
      <c r="G128" s="98">
        <f t="shared" si="0"/>
        <v>0</v>
      </c>
      <c r="H128" s="97">
        <f t="shared" si="1"/>
        <v>0</v>
      </c>
      <c r="I128" s="97">
        <f t="shared" si="2"/>
        <v>0</v>
      </c>
      <c r="J128" s="132" t="e">
        <f t="shared" si="3"/>
        <v>#DIV/0!</v>
      </c>
      <c r="K128" s="97"/>
      <c r="L128" s="147">
        <v>0</v>
      </c>
      <c r="M128" s="99"/>
      <c r="N128" s="817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94</v>
      </c>
      <c r="E129" s="98"/>
      <c r="F129" s="98"/>
      <c r="G129" s="98">
        <f t="shared" si="0"/>
        <v>0</v>
      </c>
      <c r="H129" s="97">
        <f t="shared" si="1"/>
        <v>0</v>
      </c>
      <c r="I129" s="97">
        <f t="shared" si="2"/>
        <v>0</v>
      </c>
      <c r="J129" s="132" t="e">
        <f t="shared" si="3"/>
        <v>#DIV/0!</v>
      </c>
      <c r="K129" s="97"/>
      <c r="L129" s="147">
        <v>0</v>
      </c>
      <c r="M129" s="99"/>
      <c r="N129" s="817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94</v>
      </c>
      <c r="E130" s="98"/>
      <c r="F130" s="98"/>
      <c r="G130" s="98">
        <f t="shared" si="0"/>
        <v>0</v>
      </c>
      <c r="H130" s="97">
        <f t="shared" si="1"/>
        <v>0</v>
      </c>
      <c r="I130" s="97">
        <f t="shared" si="2"/>
        <v>0</v>
      </c>
      <c r="J130" s="132" t="e">
        <f t="shared" si="3"/>
        <v>#DIV/0!</v>
      </c>
      <c r="K130" s="97"/>
      <c r="L130" s="147">
        <v>0</v>
      </c>
      <c r="M130" s="99"/>
      <c r="N130" s="817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94</v>
      </c>
      <c r="E131" s="98"/>
      <c r="F131" s="98"/>
      <c r="G131" s="98">
        <f t="shared" ref="G131:G194" si="4">F131-E131</f>
        <v>0</v>
      </c>
      <c r="H131" s="97">
        <f t="shared" ref="H131:H194" si="5">HOUR(G131)</f>
        <v>0</v>
      </c>
      <c r="I131" s="97">
        <f t="shared" ref="I131:I194" si="6">MINUTE(G131)</f>
        <v>0</v>
      </c>
      <c r="J131" s="132" t="e">
        <f t="shared" ref="J131:J194" si="7">L131/K131</f>
        <v>#DIV/0!</v>
      </c>
      <c r="K131" s="97"/>
      <c r="L131" s="147">
        <v>0</v>
      </c>
      <c r="M131" s="99"/>
      <c r="N131" s="817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94</v>
      </c>
      <c r="E132" s="98"/>
      <c r="F132" s="98"/>
      <c r="G132" s="98">
        <f t="shared" si="4"/>
        <v>0</v>
      </c>
      <c r="H132" s="97">
        <f t="shared" si="5"/>
        <v>0</v>
      </c>
      <c r="I132" s="97">
        <f t="shared" si="6"/>
        <v>0</v>
      </c>
      <c r="J132" s="132" t="e">
        <f t="shared" si="7"/>
        <v>#DIV/0!</v>
      </c>
      <c r="K132" s="97"/>
      <c r="L132" s="147">
        <v>0</v>
      </c>
      <c r="M132" s="99"/>
      <c r="N132" s="817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94</v>
      </c>
      <c r="E133" s="98"/>
      <c r="F133" s="98"/>
      <c r="G133" s="98">
        <f t="shared" si="4"/>
        <v>0</v>
      </c>
      <c r="H133" s="97">
        <f t="shared" si="5"/>
        <v>0</v>
      </c>
      <c r="I133" s="97">
        <f t="shared" si="6"/>
        <v>0</v>
      </c>
      <c r="J133" s="132" t="e">
        <f t="shared" si="7"/>
        <v>#DIV/0!</v>
      </c>
      <c r="K133" s="97"/>
      <c r="L133" s="147">
        <v>0</v>
      </c>
      <c r="M133" s="99"/>
      <c r="N133" s="817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94</v>
      </c>
      <c r="E134" s="98"/>
      <c r="F134" s="98"/>
      <c r="G134" s="98">
        <f t="shared" si="4"/>
        <v>0</v>
      </c>
      <c r="H134" s="97">
        <f t="shared" si="5"/>
        <v>0</v>
      </c>
      <c r="I134" s="97">
        <f t="shared" si="6"/>
        <v>0</v>
      </c>
      <c r="J134" s="132" t="e">
        <f t="shared" si="7"/>
        <v>#DIV/0!</v>
      </c>
      <c r="K134" s="97"/>
      <c r="L134" s="147">
        <v>0</v>
      </c>
      <c r="M134" s="99"/>
      <c r="N134" s="817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94</v>
      </c>
      <c r="E135" s="98"/>
      <c r="F135" s="98"/>
      <c r="G135" s="98">
        <f t="shared" si="4"/>
        <v>0</v>
      </c>
      <c r="H135" s="97">
        <f t="shared" si="5"/>
        <v>0</v>
      </c>
      <c r="I135" s="97">
        <f t="shared" si="6"/>
        <v>0</v>
      </c>
      <c r="J135" s="132" t="e">
        <f t="shared" si="7"/>
        <v>#DIV/0!</v>
      </c>
      <c r="K135" s="97"/>
      <c r="L135" s="147">
        <v>0</v>
      </c>
      <c r="M135" s="99"/>
      <c r="N135" s="817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94</v>
      </c>
      <c r="E136" s="98"/>
      <c r="F136" s="98"/>
      <c r="G136" s="98">
        <f t="shared" si="4"/>
        <v>0</v>
      </c>
      <c r="H136" s="97">
        <f t="shared" si="5"/>
        <v>0</v>
      </c>
      <c r="I136" s="97">
        <f t="shared" si="6"/>
        <v>0</v>
      </c>
      <c r="J136" s="132" t="e">
        <f t="shared" si="7"/>
        <v>#DIV/0!</v>
      </c>
      <c r="K136" s="97"/>
      <c r="L136" s="147">
        <v>0</v>
      </c>
      <c r="M136" s="99"/>
      <c r="N136" s="817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94</v>
      </c>
      <c r="E137" s="98"/>
      <c r="F137" s="98"/>
      <c r="G137" s="98">
        <f t="shared" si="4"/>
        <v>0</v>
      </c>
      <c r="H137" s="97">
        <f t="shared" si="5"/>
        <v>0</v>
      </c>
      <c r="I137" s="97">
        <f t="shared" si="6"/>
        <v>0</v>
      </c>
      <c r="J137" s="132" t="e">
        <f t="shared" si="7"/>
        <v>#DIV/0!</v>
      </c>
      <c r="K137" s="97"/>
      <c r="L137" s="147">
        <v>0</v>
      </c>
      <c r="M137" s="99"/>
      <c r="N137" s="817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94</v>
      </c>
      <c r="E138" s="98"/>
      <c r="F138" s="98"/>
      <c r="G138" s="98">
        <f t="shared" si="4"/>
        <v>0</v>
      </c>
      <c r="H138" s="97">
        <f t="shared" si="5"/>
        <v>0</v>
      </c>
      <c r="I138" s="97">
        <f t="shared" si="6"/>
        <v>0</v>
      </c>
      <c r="J138" s="132" t="e">
        <f t="shared" si="7"/>
        <v>#DIV/0!</v>
      </c>
      <c r="K138" s="97"/>
      <c r="L138" s="147">
        <v>0</v>
      </c>
      <c r="M138" s="99"/>
      <c r="N138" s="817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94</v>
      </c>
      <c r="E139" s="98"/>
      <c r="F139" s="98"/>
      <c r="G139" s="98">
        <f t="shared" si="4"/>
        <v>0</v>
      </c>
      <c r="H139" s="97">
        <f t="shared" si="5"/>
        <v>0</v>
      </c>
      <c r="I139" s="97">
        <f t="shared" si="6"/>
        <v>0</v>
      </c>
      <c r="J139" s="132" t="e">
        <f t="shared" si="7"/>
        <v>#DIV/0!</v>
      </c>
      <c r="K139" s="97"/>
      <c r="L139" s="147">
        <v>0</v>
      </c>
      <c r="M139" s="99"/>
      <c r="N139" s="817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94</v>
      </c>
      <c r="E140" s="98"/>
      <c r="F140" s="98"/>
      <c r="G140" s="98">
        <f t="shared" si="4"/>
        <v>0</v>
      </c>
      <c r="H140" s="97">
        <f t="shared" si="5"/>
        <v>0</v>
      </c>
      <c r="I140" s="97">
        <f t="shared" si="6"/>
        <v>0</v>
      </c>
      <c r="J140" s="132" t="e">
        <f t="shared" si="7"/>
        <v>#DIV/0!</v>
      </c>
      <c r="K140" s="97"/>
      <c r="L140" s="147">
        <v>0</v>
      </c>
      <c r="M140" s="99"/>
      <c r="N140" s="817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94</v>
      </c>
      <c r="E141" s="98"/>
      <c r="F141" s="98"/>
      <c r="G141" s="98">
        <f t="shared" si="4"/>
        <v>0</v>
      </c>
      <c r="H141" s="97">
        <f t="shared" si="5"/>
        <v>0</v>
      </c>
      <c r="I141" s="97">
        <f t="shared" si="6"/>
        <v>0</v>
      </c>
      <c r="J141" s="132" t="e">
        <f t="shared" si="7"/>
        <v>#DIV/0!</v>
      </c>
      <c r="K141" s="97"/>
      <c r="L141" s="147">
        <v>0</v>
      </c>
      <c r="M141" s="99"/>
      <c r="N141" s="817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94</v>
      </c>
      <c r="E142" s="98"/>
      <c r="F142" s="98"/>
      <c r="G142" s="98">
        <f t="shared" si="4"/>
        <v>0</v>
      </c>
      <c r="H142" s="97">
        <f t="shared" si="5"/>
        <v>0</v>
      </c>
      <c r="I142" s="97">
        <f t="shared" si="6"/>
        <v>0</v>
      </c>
      <c r="J142" s="132" t="e">
        <f t="shared" si="7"/>
        <v>#DIV/0!</v>
      </c>
      <c r="K142" s="97"/>
      <c r="L142" s="147">
        <v>0</v>
      </c>
      <c r="M142" s="99"/>
      <c r="N142" s="817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94</v>
      </c>
      <c r="E143" s="98"/>
      <c r="F143" s="98"/>
      <c r="G143" s="98">
        <f t="shared" si="4"/>
        <v>0</v>
      </c>
      <c r="H143" s="97">
        <f t="shared" si="5"/>
        <v>0</v>
      </c>
      <c r="I143" s="97">
        <f t="shared" si="6"/>
        <v>0</v>
      </c>
      <c r="J143" s="132" t="e">
        <f t="shared" si="7"/>
        <v>#DIV/0!</v>
      </c>
      <c r="K143" s="97"/>
      <c r="L143" s="147">
        <v>0</v>
      </c>
      <c r="M143" s="99"/>
      <c r="N143" s="817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94</v>
      </c>
      <c r="E144" s="98"/>
      <c r="F144" s="98"/>
      <c r="G144" s="98">
        <f t="shared" si="4"/>
        <v>0</v>
      </c>
      <c r="H144" s="97">
        <f t="shared" si="5"/>
        <v>0</v>
      </c>
      <c r="I144" s="97">
        <f t="shared" si="6"/>
        <v>0</v>
      </c>
      <c r="J144" s="132" t="e">
        <f t="shared" si="7"/>
        <v>#DIV/0!</v>
      </c>
      <c r="K144" s="97"/>
      <c r="L144" s="147">
        <v>0</v>
      </c>
      <c r="M144" s="99"/>
      <c r="N144" s="817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94</v>
      </c>
      <c r="E145" s="98"/>
      <c r="F145" s="98"/>
      <c r="G145" s="98">
        <f t="shared" si="4"/>
        <v>0</v>
      </c>
      <c r="H145" s="97">
        <f t="shared" si="5"/>
        <v>0</v>
      </c>
      <c r="I145" s="97">
        <f t="shared" si="6"/>
        <v>0</v>
      </c>
      <c r="J145" s="132" t="e">
        <f t="shared" si="7"/>
        <v>#DIV/0!</v>
      </c>
      <c r="K145" s="97"/>
      <c r="L145" s="147">
        <v>0</v>
      </c>
      <c r="M145" s="99"/>
      <c r="N145" s="817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94</v>
      </c>
      <c r="E146" s="98"/>
      <c r="F146" s="98"/>
      <c r="G146" s="98">
        <f t="shared" si="4"/>
        <v>0</v>
      </c>
      <c r="H146" s="97">
        <f t="shared" si="5"/>
        <v>0</v>
      </c>
      <c r="I146" s="97">
        <f t="shared" si="6"/>
        <v>0</v>
      </c>
      <c r="J146" s="132" t="e">
        <f t="shared" si="7"/>
        <v>#DIV/0!</v>
      </c>
      <c r="K146" s="97"/>
      <c r="L146" s="147">
        <v>0</v>
      </c>
      <c r="M146" s="99"/>
      <c r="N146" s="817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94</v>
      </c>
      <c r="E147" s="98"/>
      <c r="F147" s="98"/>
      <c r="G147" s="98">
        <f t="shared" si="4"/>
        <v>0</v>
      </c>
      <c r="H147" s="97">
        <f t="shared" si="5"/>
        <v>0</v>
      </c>
      <c r="I147" s="97">
        <f t="shared" si="6"/>
        <v>0</v>
      </c>
      <c r="J147" s="132" t="e">
        <f t="shared" si="7"/>
        <v>#DIV/0!</v>
      </c>
      <c r="K147" s="97"/>
      <c r="L147" s="147">
        <v>0</v>
      </c>
      <c r="M147" s="99"/>
      <c r="N147" s="817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94</v>
      </c>
      <c r="E148" s="98"/>
      <c r="F148" s="98"/>
      <c r="G148" s="98">
        <f t="shared" si="4"/>
        <v>0</v>
      </c>
      <c r="H148" s="97">
        <f t="shared" si="5"/>
        <v>0</v>
      </c>
      <c r="I148" s="97">
        <f t="shared" si="6"/>
        <v>0</v>
      </c>
      <c r="J148" s="132" t="e">
        <f t="shared" si="7"/>
        <v>#DIV/0!</v>
      </c>
      <c r="K148" s="97"/>
      <c r="L148" s="147">
        <v>0</v>
      </c>
      <c r="M148" s="99"/>
      <c r="N148" s="817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94</v>
      </c>
      <c r="E149" s="98"/>
      <c r="F149" s="98"/>
      <c r="G149" s="98">
        <f t="shared" si="4"/>
        <v>0</v>
      </c>
      <c r="H149" s="97">
        <f t="shared" si="5"/>
        <v>0</v>
      </c>
      <c r="I149" s="97">
        <f t="shared" si="6"/>
        <v>0</v>
      </c>
      <c r="J149" s="132" t="e">
        <f t="shared" si="7"/>
        <v>#DIV/0!</v>
      </c>
      <c r="K149" s="97"/>
      <c r="L149" s="147">
        <v>0</v>
      </c>
      <c r="M149" s="99"/>
      <c r="N149" s="817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94</v>
      </c>
      <c r="E150" s="98"/>
      <c r="F150" s="98"/>
      <c r="G150" s="98">
        <f t="shared" si="4"/>
        <v>0</v>
      </c>
      <c r="H150" s="97">
        <f t="shared" si="5"/>
        <v>0</v>
      </c>
      <c r="I150" s="97">
        <f t="shared" si="6"/>
        <v>0</v>
      </c>
      <c r="J150" s="132" t="e">
        <f t="shared" si="7"/>
        <v>#DIV/0!</v>
      </c>
      <c r="K150" s="97"/>
      <c r="L150" s="147">
        <v>0</v>
      </c>
      <c r="M150" s="99"/>
      <c r="N150" s="817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94</v>
      </c>
      <c r="E151" s="98"/>
      <c r="F151" s="98"/>
      <c r="G151" s="98">
        <f t="shared" si="4"/>
        <v>0</v>
      </c>
      <c r="H151" s="97">
        <f t="shared" si="5"/>
        <v>0</v>
      </c>
      <c r="I151" s="97">
        <f t="shared" si="6"/>
        <v>0</v>
      </c>
      <c r="J151" s="132" t="e">
        <f t="shared" si="7"/>
        <v>#DIV/0!</v>
      </c>
      <c r="K151" s="97"/>
      <c r="L151" s="147">
        <v>0</v>
      </c>
      <c r="M151" s="99"/>
      <c r="N151" s="817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94</v>
      </c>
      <c r="E152" s="98"/>
      <c r="F152" s="98"/>
      <c r="G152" s="98">
        <f t="shared" si="4"/>
        <v>0</v>
      </c>
      <c r="H152" s="97">
        <f t="shared" si="5"/>
        <v>0</v>
      </c>
      <c r="I152" s="97">
        <f t="shared" si="6"/>
        <v>0</v>
      </c>
      <c r="J152" s="132" t="e">
        <f t="shared" si="7"/>
        <v>#DIV/0!</v>
      </c>
      <c r="K152" s="97"/>
      <c r="L152" s="147">
        <v>0</v>
      </c>
      <c r="M152" s="99"/>
      <c r="N152" s="817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94</v>
      </c>
      <c r="E153" s="98"/>
      <c r="F153" s="98"/>
      <c r="G153" s="98">
        <f t="shared" si="4"/>
        <v>0</v>
      </c>
      <c r="H153" s="97">
        <f t="shared" si="5"/>
        <v>0</v>
      </c>
      <c r="I153" s="97">
        <f t="shared" si="6"/>
        <v>0</v>
      </c>
      <c r="J153" s="132" t="e">
        <f t="shared" si="7"/>
        <v>#DIV/0!</v>
      </c>
      <c r="K153" s="97"/>
      <c r="L153" s="147">
        <v>0</v>
      </c>
      <c r="M153" s="99"/>
      <c r="N153" s="817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94</v>
      </c>
      <c r="E154" s="98"/>
      <c r="F154" s="98"/>
      <c r="G154" s="98">
        <f t="shared" si="4"/>
        <v>0</v>
      </c>
      <c r="H154" s="97">
        <f t="shared" si="5"/>
        <v>0</v>
      </c>
      <c r="I154" s="97">
        <f t="shared" si="6"/>
        <v>0</v>
      </c>
      <c r="J154" s="132" t="e">
        <f t="shared" si="7"/>
        <v>#DIV/0!</v>
      </c>
      <c r="K154" s="97"/>
      <c r="L154" s="147">
        <v>0</v>
      </c>
      <c r="M154" s="99"/>
      <c r="N154" s="817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94</v>
      </c>
      <c r="E155" s="98"/>
      <c r="F155" s="98"/>
      <c r="G155" s="98">
        <f t="shared" si="4"/>
        <v>0</v>
      </c>
      <c r="H155" s="97">
        <f t="shared" si="5"/>
        <v>0</v>
      </c>
      <c r="I155" s="97">
        <f t="shared" si="6"/>
        <v>0</v>
      </c>
      <c r="J155" s="132" t="e">
        <f t="shared" si="7"/>
        <v>#DIV/0!</v>
      </c>
      <c r="K155" s="97"/>
      <c r="L155" s="147">
        <v>0</v>
      </c>
      <c r="M155" s="99"/>
      <c r="N155" s="817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94</v>
      </c>
      <c r="E156" s="98"/>
      <c r="F156" s="98"/>
      <c r="G156" s="98">
        <f t="shared" si="4"/>
        <v>0</v>
      </c>
      <c r="H156" s="97">
        <f t="shared" si="5"/>
        <v>0</v>
      </c>
      <c r="I156" s="97">
        <f t="shared" si="6"/>
        <v>0</v>
      </c>
      <c r="J156" s="132" t="e">
        <f t="shared" si="7"/>
        <v>#DIV/0!</v>
      </c>
      <c r="K156" s="97"/>
      <c r="L156" s="147">
        <v>0</v>
      </c>
      <c r="M156" s="99"/>
      <c r="N156" s="817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94</v>
      </c>
      <c r="E157" s="98"/>
      <c r="F157" s="98"/>
      <c r="G157" s="98">
        <f t="shared" si="4"/>
        <v>0</v>
      </c>
      <c r="H157" s="97">
        <f t="shared" si="5"/>
        <v>0</v>
      </c>
      <c r="I157" s="97">
        <f t="shared" si="6"/>
        <v>0</v>
      </c>
      <c r="J157" s="132" t="e">
        <f t="shared" si="7"/>
        <v>#DIV/0!</v>
      </c>
      <c r="K157" s="97"/>
      <c r="L157" s="147">
        <v>0</v>
      </c>
      <c r="M157" s="99"/>
      <c r="N157" s="817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94</v>
      </c>
      <c r="E158" s="98"/>
      <c r="F158" s="98"/>
      <c r="G158" s="98">
        <f t="shared" si="4"/>
        <v>0</v>
      </c>
      <c r="H158" s="97">
        <f t="shared" si="5"/>
        <v>0</v>
      </c>
      <c r="I158" s="97">
        <f t="shared" si="6"/>
        <v>0</v>
      </c>
      <c r="J158" s="132" t="e">
        <f t="shared" si="7"/>
        <v>#DIV/0!</v>
      </c>
      <c r="K158" s="97"/>
      <c r="L158" s="147">
        <v>0</v>
      </c>
      <c r="M158" s="99"/>
      <c r="N158" s="817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94</v>
      </c>
      <c r="E159" s="98"/>
      <c r="F159" s="98"/>
      <c r="G159" s="98">
        <f t="shared" si="4"/>
        <v>0</v>
      </c>
      <c r="H159" s="97">
        <f t="shared" si="5"/>
        <v>0</v>
      </c>
      <c r="I159" s="97">
        <f t="shared" si="6"/>
        <v>0</v>
      </c>
      <c r="J159" s="132" t="e">
        <f t="shared" si="7"/>
        <v>#DIV/0!</v>
      </c>
      <c r="K159" s="97"/>
      <c r="L159" s="147">
        <v>0</v>
      </c>
      <c r="M159" s="99"/>
      <c r="N159" s="817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94</v>
      </c>
      <c r="E160" s="98"/>
      <c r="F160" s="98"/>
      <c r="G160" s="98">
        <f t="shared" si="4"/>
        <v>0</v>
      </c>
      <c r="H160" s="97">
        <f t="shared" si="5"/>
        <v>0</v>
      </c>
      <c r="I160" s="97">
        <f t="shared" si="6"/>
        <v>0</v>
      </c>
      <c r="J160" s="132" t="e">
        <f t="shared" si="7"/>
        <v>#DIV/0!</v>
      </c>
      <c r="K160" s="97"/>
      <c r="L160" s="147">
        <v>0</v>
      </c>
      <c r="M160" s="99"/>
      <c r="N160" s="817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94</v>
      </c>
      <c r="E161" s="98"/>
      <c r="F161" s="98"/>
      <c r="G161" s="98">
        <f t="shared" si="4"/>
        <v>0</v>
      </c>
      <c r="H161" s="97">
        <f t="shared" si="5"/>
        <v>0</v>
      </c>
      <c r="I161" s="97">
        <f t="shared" si="6"/>
        <v>0</v>
      </c>
      <c r="J161" s="132" t="e">
        <f t="shared" si="7"/>
        <v>#DIV/0!</v>
      </c>
      <c r="K161" s="97"/>
      <c r="L161" s="147">
        <v>0</v>
      </c>
      <c r="M161" s="99"/>
      <c r="N161" s="817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94</v>
      </c>
      <c r="E162" s="98"/>
      <c r="F162" s="98"/>
      <c r="G162" s="98">
        <f t="shared" si="4"/>
        <v>0</v>
      </c>
      <c r="H162" s="97">
        <f t="shared" si="5"/>
        <v>0</v>
      </c>
      <c r="I162" s="97">
        <f t="shared" si="6"/>
        <v>0</v>
      </c>
      <c r="J162" s="132" t="e">
        <f t="shared" si="7"/>
        <v>#DIV/0!</v>
      </c>
      <c r="K162" s="97"/>
      <c r="L162" s="147">
        <v>0</v>
      </c>
      <c r="M162" s="99"/>
      <c r="N162" s="817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94</v>
      </c>
      <c r="E163" s="98"/>
      <c r="F163" s="98"/>
      <c r="G163" s="98">
        <f t="shared" si="4"/>
        <v>0</v>
      </c>
      <c r="H163" s="97">
        <f t="shared" si="5"/>
        <v>0</v>
      </c>
      <c r="I163" s="97">
        <f t="shared" si="6"/>
        <v>0</v>
      </c>
      <c r="J163" s="132" t="e">
        <f t="shared" si="7"/>
        <v>#DIV/0!</v>
      </c>
      <c r="K163" s="97"/>
      <c r="L163" s="147">
        <v>0</v>
      </c>
      <c r="M163" s="99"/>
      <c r="N163" s="817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94</v>
      </c>
      <c r="E164" s="98"/>
      <c r="F164" s="98"/>
      <c r="G164" s="98">
        <f t="shared" si="4"/>
        <v>0</v>
      </c>
      <c r="H164" s="97">
        <f t="shared" si="5"/>
        <v>0</v>
      </c>
      <c r="I164" s="97">
        <f t="shared" si="6"/>
        <v>0</v>
      </c>
      <c r="J164" s="132" t="e">
        <f t="shared" si="7"/>
        <v>#DIV/0!</v>
      </c>
      <c r="K164" s="97"/>
      <c r="L164" s="147">
        <v>0</v>
      </c>
      <c r="M164" s="99"/>
      <c r="N164" s="817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94</v>
      </c>
      <c r="E165" s="98"/>
      <c r="F165" s="98"/>
      <c r="G165" s="98">
        <f t="shared" si="4"/>
        <v>0</v>
      </c>
      <c r="H165" s="97">
        <f t="shared" si="5"/>
        <v>0</v>
      </c>
      <c r="I165" s="97">
        <f t="shared" si="6"/>
        <v>0</v>
      </c>
      <c r="J165" s="132" t="e">
        <f t="shared" si="7"/>
        <v>#DIV/0!</v>
      </c>
      <c r="K165" s="97"/>
      <c r="L165" s="147">
        <v>0</v>
      </c>
      <c r="M165" s="99"/>
      <c r="N165" s="817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94</v>
      </c>
      <c r="E166" s="98"/>
      <c r="F166" s="98"/>
      <c r="G166" s="98">
        <f t="shared" si="4"/>
        <v>0</v>
      </c>
      <c r="H166" s="97">
        <f t="shared" si="5"/>
        <v>0</v>
      </c>
      <c r="I166" s="97">
        <f t="shared" si="6"/>
        <v>0</v>
      </c>
      <c r="J166" s="132" t="e">
        <f t="shared" si="7"/>
        <v>#DIV/0!</v>
      </c>
      <c r="K166" s="97"/>
      <c r="L166" s="147">
        <v>0</v>
      </c>
      <c r="M166" s="99"/>
      <c r="N166" s="817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94</v>
      </c>
      <c r="E167" s="98"/>
      <c r="F167" s="98"/>
      <c r="G167" s="98">
        <f t="shared" si="4"/>
        <v>0</v>
      </c>
      <c r="H167" s="97">
        <f t="shared" si="5"/>
        <v>0</v>
      </c>
      <c r="I167" s="97">
        <f t="shared" si="6"/>
        <v>0</v>
      </c>
      <c r="J167" s="132" t="e">
        <f t="shared" si="7"/>
        <v>#DIV/0!</v>
      </c>
      <c r="K167" s="97"/>
      <c r="L167" s="147">
        <v>0</v>
      </c>
      <c r="M167" s="99"/>
      <c r="N167" s="817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94</v>
      </c>
      <c r="E168" s="98"/>
      <c r="F168" s="98"/>
      <c r="G168" s="98">
        <f t="shared" si="4"/>
        <v>0</v>
      </c>
      <c r="H168" s="97">
        <f t="shared" si="5"/>
        <v>0</v>
      </c>
      <c r="I168" s="97">
        <f t="shared" si="6"/>
        <v>0</v>
      </c>
      <c r="J168" s="132" t="e">
        <f t="shared" si="7"/>
        <v>#DIV/0!</v>
      </c>
      <c r="K168" s="97"/>
      <c r="L168" s="147">
        <v>0</v>
      </c>
      <c r="M168" s="99"/>
      <c r="N168" s="817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94</v>
      </c>
      <c r="E169" s="98"/>
      <c r="F169" s="98"/>
      <c r="G169" s="98">
        <f t="shared" si="4"/>
        <v>0</v>
      </c>
      <c r="H169" s="97">
        <f t="shared" si="5"/>
        <v>0</v>
      </c>
      <c r="I169" s="97">
        <f t="shared" si="6"/>
        <v>0</v>
      </c>
      <c r="J169" s="132" t="e">
        <f t="shared" si="7"/>
        <v>#DIV/0!</v>
      </c>
      <c r="K169" s="97"/>
      <c r="L169" s="147">
        <v>0</v>
      </c>
      <c r="M169" s="99"/>
      <c r="N169" s="817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94</v>
      </c>
      <c r="E170" s="98"/>
      <c r="F170" s="98"/>
      <c r="G170" s="98">
        <f t="shared" si="4"/>
        <v>0</v>
      </c>
      <c r="H170" s="97">
        <f t="shared" si="5"/>
        <v>0</v>
      </c>
      <c r="I170" s="97">
        <f t="shared" si="6"/>
        <v>0</v>
      </c>
      <c r="J170" s="132" t="e">
        <f t="shared" si="7"/>
        <v>#DIV/0!</v>
      </c>
      <c r="K170" s="97"/>
      <c r="L170" s="147">
        <v>0</v>
      </c>
      <c r="M170" s="99"/>
      <c r="N170" s="817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94</v>
      </c>
      <c r="E171" s="98"/>
      <c r="F171" s="98"/>
      <c r="G171" s="98">
        <f t="shared" si="4"/>
        <v>0</v>
      </c>
      <c r="H171" s="97">
        <f t="shared" si="5"/>
        <v>0</v>
      </c>
      <c r="I171" s="97">
        <f t="shared" si="6"/>
        <v>0</v>
      </c>
      <c r="J171" s="132" t="e">
        <f t="shared" si="7"/>
        <v>#DIV/0!</v>
      </c>
      <c r="K171" s="97"/>
      <c r="L171" s="147">
        <v>0</v>
      </c>
      <c r="M171" s="99"/>
      <c r="N171" s="817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94</v>
      </c>
      <c r="E172" s="98"/>
      <c r="F172" s="98"/>
      <c r="G172" s="98">
        <f t="shared" si="4"/>
        <v>0</v>
      </c>
      <c r="H172" s="97">
        <f t="shared" si="5"/>
        <v>0</v>
      </c>
      <c r="I172" s="97">
        <f t="shared" si="6"/>
        <v>0</v>
      </c>
      <c r="J172" s="132" t="e">
        <f t="shared" si="7"/>
        <v>#DIV/0!</v>
      </c>
      <c r="K172" s="97"/>
      <c r="L172" s="147">
        <v>0</v>
      </c>
      <c r="M172" s="99"/>
      <c r="N172" s="817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94</v>
      </c>
      <c r="E173" s="98"/>
      <c r="F173" s="98"/>
      <c r="G173" s="98">
        <f t="shared" si="4"/>
        <v>0</v>
      </c>
      <c r="H173" s="97">
        <f t="shared" si="5"/>
        <v>0</v>
      </c>
      <c r="I173" s="97">
        <f t="shared" si="6"/>
        <v>0</v>
      </c>
      <c r="J173" s="132" t="e">
        <f t="shared" si="7"/>
        <v>#DIV/0!</v>
      </c>
      <c r="K173" s="97"/>
      <c r="L173" s="147">
        <v>0</v>
      </c>
      <c r="M173" s="99"/>
      <c r="N173" s="817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94</v>
      </c>
      <c r="E174" s="98"/>
      <c r="F174" s="98"/>
      <c r="G174" s="98">
        <f t="shared" si="4"/>
        <v>0</v>
      </c>
      <c r="H174" s="97">
        <f t="shared" si="5"/>
        <v>0</v>
      </c>
      <c r="I174" s="97">
        <f t="shared" si="6"/>
        <v>0</v>
      </c>
      <c r="J174" s="132" t="e">
        <f t="shared" si="7"/>
        <v>#DIV/0!</v>
      </c>
      <c r="K174" s="97"/>
      <c r="L174" s="147">
        <v>0</v>
      </c>
      <c r="M174" s="99"/>
      <c r="N174" s="817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94</v>
      </c>
      <c r="E175" s="98"/>
      <c r="F175" s="98"/>
      <c r="G175" s="98">
        <f t="shared" si="4"/>
        <v>0</v>
      </c>
      <c r="H175" s="97">
        <f t="shared" si="5"/>
        <v>0</v>
      </c>
      <c r="I175" s="97">
        <f t="shared" si="6"/>
        <v>0</v>
      </c>
      <c r="J175" s="132" t="e">
        <f t="shared" si="7"/>
        <v>#DIV/0!</v>
      </c>
      <c r="K175" s="97"/>
      <c r="L175" s="147">
        <v>0</v>
      </c>
      <c r="M175" s="99"/>
      <c r="N175" s="817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94</v>
      </c>
      <c r="E176" s="98"/>
      <c r="F176" s="98"/>
      <c r="G176" s="98">
        <f t="shared" si="4"/>
        <v>0</v>
      </c>
      <c r="H176" s="97">
        <f t="shared" si="5"/>
        <v>0</v>
      </c>
      <c r="I176" s="97">
        <f t="shared" si="6"/>
        <v>0</v>
      </c>
      <c r="J176" s="132" t="e">
        <f t="shared" si="7"/>
        <v>#DIV/0!</v>
      </c>
      <c r="K176" s="97"/>
      <c r="L176" s="147">
        <v>0</v>
      </c>
      <c r="M176" s="99"/>
      <c r="N176" s="817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94</v>
      </c>
      <c r="E177" s="98"/>
      <c r="F177" s="98"/>
      <c r="G177" s="98">
        <f t="shared" si="4"/>
        <v>0</v>
      </c>
      <c r="H177" s="97">
        <f t="shared" si="5"/>
        <v>0</v>
      </c>
      <c r="I177" s="97">
        <f t="shared" si="6"/>
        <v>0</v>
      </c>
      <c r="J177" s="132" t="e">
        <f t="shared" si="7"/>
        <v>#DIV/0!</v>
      </c>
      <c r="K177" s="97"/>
      <c r="L177" s="147">
        <v>0</v>
      </c>
      <c r="M177" s="99"/>
      <c r="N177" s="817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94</v>
      </c>
      <c r="E178" s="98"/>
      <c r="F178" s="98"/>
      <c r="G178" s="98">
        <f t="shared" si="4"/>
        <v>0</v>
      </c>
      <c r="H178" s="97">
        <f t="shared" si="5"/>
        <v>0</v>
      </c>
      <c r="I178" s="97">
        <f t="shared" si="6"/>
        <v>0</v>
      </c>
      <c r="J178" s="132" t="e">
        <f t="shared" si="7"/>
        <v>#DIV/0!</v>
      </c>
      <c r="K178" s="97"/>
      <c r="L178" s="147">
        <v>0</v>
      </c>
      <c r="M178" s="99"/>
      <c r="N178" s="817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94</v>
      </c>
      <c r="E179" s="98"/>
      <c r="F179" s="98"/>
      <c r="G179" s="98">
        <f t="shared" si="4"/>
        <v>0</v>
      </c>
      <c r="H179" s="97">
        <f t="shared" si="5"/>
        <v>0</v>
      </c>
      <c r="I179" s="97">
        <f t="shared" si="6"/>
        <v>0</v>
      </c>
      <c r="J179" s="132" t="e">
        <f t="shared" si="7"/>
        <v>#DIV/0!</v>
      </c>
      <c r="K179" s="97"/>
      <c r="L179" s="147">
        <v>0</v>
      </c>
      <c r="M179" s="99"/>
      <c r="N179" s="817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94</v>
      </c>
      <c r="E180" s="98"/>
      <c r="F180" s="98"/>
      <c r="G180" s="98">
        <f t="shared" si="4"/>
        <v>0</v>
      </c>
      <c r="H180" s="97">
        <f t="shared" si="5"/>
        <v>0</v>
      </c>
      <c r="I180" s="97">
        <f t="shared" si="6"/>
        <v>0</v>
      </c>
      <c r="J180" s="132" t="e">
        <f t="shared" si="7"/>
        <v>#DIV/0!</v>
      </c>
      <c r="K180" s="97"/>
      <c r="L180" s="147">
        <v>0</v>
      </c>
      <c r="M180" s="99"/>
      <c r="N180" s="817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94</v>
      </c>
      <c r="E181" s="98"/>
      <c r="F181" s="98"/>
      <c r="G181" s="98">
        <f t="shared" si="4"/>
        <v>0</v>
      </c>
      <c r="H181" s="97">
        <f t="shared" si="5"/>
        <v>0</v>
      </c>
      <c r="I181" s="97">
        <f t="shared" si="6"/>
        <v>0</v>
      </c>
      <c r="J181" s="132" t="e">
        <f t="shared" si="7"/>
        <v>#DIV/0!</v>
      </c>
      <c r="K181" s="97"/>
      <c r="L181" s="147">
        <v>0</v>
      </c>
      <c r="M181" s="99"/>
      <c r="N181" s="817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94</v>
      </c>
      <c r="E182" s="98"/>
      <c r="F182" s="98"/>
      <c r="G182" s="98">
        <f t="shared" si="4"/>
        <v>0</v>
      </c>
      <c r="H182" s="97">
        <f t="shared" si="5"/>
        <v>0</v>
      </c>
      <c r="I182" s="97">
        <f t="shared" si="6"/>
        <v>0</v>
      </c>
      <c r="J182" s="132" t="e">
        <f t="shared" si="7"/>
        <v>#DIV/0!</v>
      </c>
      <c r="K182" s="97"/>
      <c r="L182" s="147">
        <v>0</v>
      </c>
      <c r="M182" s="99"/>
      <c r="N182" s="817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94</v>
      </c>
      <c r="E183" s="98"/>
      <c r="F183" s="98"/>
      <c r="G183" s="98">
        <f t="shared" si="4"/>
        <v>0</v>
      </c>
      <c r="H183" s="97">
        <f t="shared" si="5"/>
        <v>0</v>
      </c>
      <c r="I183" s="97">
        <f t="shared" si="6"/>
        <v>0</v>
      </c>
      <c r="J183" s="132" t="e">
        <f t="shared" si="7"/>
        <v>#DIV/0!</v>
      </c>
      <c r="K183" s="97"/>
      <c r="L183" s="147">
        <v>0</v>
      </c>
      <c r="M183" s="99"/>
      <c r="N183" s="817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94</v>
      </c>
      <c r="E184" s="98"/>
      <c r="F184" s="98"/>
      <c r="G184" s="98">
        <f t="shared" si="4"/>
        <v>0</v>
      </c>
      <c r="H184" s="97">
        <f t="shared" si="5"/>
        <v>0</v>
      </c>
      <c r="I184" s="97">
        <f t="shared" si="6"/>
        <v>0</v>
      </c>
      <c r="J184" s="132" t="e">
        <f t="shared" si="7"/>
        <v>#DIV/0!</v>
      </c>
      <c r="K184" s="97"/>
      <c r="L184" s="147">
        <v>0</v>
      </c>
      <c r="M184" s="99"/>
      <c r="N184" s="817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94</v>
      </c>
      <c r="E185" s="98"/>
      <c r="F185" s="98"/>
      <c r="G185" s="98">
        <f t="shared" si="4"/>
        <v>0</v>
      </c>
      <c r="H185" s="97">
        <f t="shared" si="5"/>
        <v>0</v>
      </c>
      <c r="I185" s="97">
        <f t="shared" si="6"/>
        <v>0</v>
      </c>
      <c r="J185" s="132" t="e">
        <f t="shared" si="7"/>
        <v>#DIV/0!</v>
      </c>
      <c r="K185" s="97"/>
      <c r="L185" s="147">
        <v>0</v>
      </c>
      <c r="M185" s="99"/>
      <c r="N185" s="817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94</v>
      </c>
      <c r="E186" s="98"/>
      <c r="F186" s="98"/>
      <c r="G186" s="98">
        <f t="shared" si="4"/>
        <v>0</v>
      </c>
      <c r="H186" s="97">
        <f t="shared" si="5"/>
        <v>0</v>
      </c>
      <c r="I186" s="97">
        <f t="shared" si="6"/>
        <v>0</v>
      </c>
      <c r="J186" s="132" t="e">
        <f t="shared" si="7"/>
        <v>#DIV/0!</v>
      </c>
      <c r="K186" s="97"/>
      <c r="L186" s="147">
        <v>0</v>
      </c>
      <c r="M186" s="99"/>
      <c r="N186" s="817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94</v>
      </c>
      <c r="E187" s="98"/>
      <c r="F187" s="98"/>
      <c r="G187" s="98">
        <f t="shared" si="4"/>
        <v>0</v>
      </c>
      <c r="H187" s="97">
        <f t="shared" si="5"/>
        <v>0</v>
      </c>
      <c r="I187" s="97">
        <f t="shared" si="6"/>
        <v>0</v>
      </c>
      <c r="J187" s="132" t="e">
        <f t="shared" si="7"/>
        <v>#DIV/0!</v>
      </c>
      <c r="K187" s="97"/>
      <c r="L187" s="147">
        <v>0</v>
      </c>
      <c r="M187" s="99"/>
      <c r="N187" s="817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94</v>
      </c>
      <c r="E188" s="98"/>
      <c r="F188" s="98"/>
      <c r="G188" s="98">
        <f t="shared" si="4"/>
        <v>0</v>
      </c>
      <c r="H188" s="97">
        <f t="shared" si="5"/>
        <v>0</v>
      </c>
      <c r="I188" s="97">
        <f t="shared" si="6"/>
        <v>0</v>
      </c>
      <c r="J188" s="132" t="e">
        <f t="shared" si="7"/>
        <v>#DIV/0!</v>
      </c>
      <c r="K188" s="97"/>
      <c r="L188" s="147">
        <v>0</v>
      </c>
      <c r="M188" s="99"/>
      <c r="N188" s="817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94</v>
      </c>
      <c r="E189" s="98"/>
      <c r="F189" s="98"/>
      <c r="G189" s="98">
        <f t="shared" si="4"/>
        <v>0</v>
      </c>
      <c r="H189" s="97">
        <f t="shared" si="5"/>
        <v>0</v>
      </c>
      <c r="I189" s="97">
        <f t="shared" si="6"/>
        <v>0</v>
      </c>
      <c r="J189" s="132" t="e">
        <f t="shared" si="7"/>
        <v>#DIV/0!</v>
      </c>
      <c r="K189" s="97"/>
      <c r="L189" s="147">
        <v>0</v>
      </c>
      <c r="M189" s="99"/>
      <c r="N189" s="817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94</v>
      </c>
      <c r="E190" s="98"/>
      <c r="F190" s="98"/>
      <c r="G190" s="98">
        <f t="shared" si="4"/>
        <v>0</v>
      </c>
      <c r="H190" s="97">
        <f t="shared" si="5"/>
        <v>0</v>
      </c>
      <c r="I190" s="97">
        <f t="shared" si="6"/>
        <v>0</v>
      </c>
      <c r="J190" s="132" t="e">
        <f t="shared" si="7"/>
        <v>#DIV/0!</v>
      </c>
      <c r="K190" s="97"/>
      <c r="L190" s="147">
        <v>0</v>
      </c>
      <c r="M190" s="99"/>
      <c r="N190" s="817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94</v>
      </c>
      <c r="E191" s="98"/>
      <c r="F191" s="98"/>
      <c r="G191" s="98">
        <f t="shared" si="4"/>
        <v>0</v>
      </c>
      <c r="H191" s="97">
        <f t="shared" si="5"/>
        <v>0</v>
      </c>
      <c r="I191" s="97">
        <f t="shared" si="6"/>
        <v>0</v>
      </c>
      <c r="J191" s="132" t="e">
        <f t="shared" si="7"/>
        <v>#DIV/0!</v>
      </c>
      <c r="K191" s="97"/>
      <c r="L191" s="147">
        <v>0</v>
      </c>
      <c r="M191" s="99"/>
      <c r="N191" s="817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94</v>
      </c>
      <c r="E192" s="98"/>
      <c r="F192" s="98"/>
      <c r="G192" s="98">
        <f t="shared" si="4"/>
        <v>0</v>
      </c>
      <c r="H192" s="97">
        <f t="shared" si="5"/>
        <v>0</v>
      </c>
      <c r="I192" s="97">
        <f t="shared" si="6"/>
        <v>0</v>
      </c>
      <c r="J192" s="132" t="e">
        <f t="shared" si="7"/>
        <v>#DIV/0!</v>
      </c>
      <c r="K192" s="97"/>
      <c r="L192" s="147">
        <v>0</v>
      </c>
      <c r="M192" s="99"/>
      <c r="N192" s="817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94</v>
      </c>
      <c r="E193" s="98"/>
      <c r="F193" s="98"/>
      <c r="G193" s="98">
        <f t="shared" si="4"/>
        <v>0</v>
      </c>
      <c r="H193" s="97">
        <f t="shared" si="5"/>
        <v>0</v>
      </c>
      <c r="I193" s="97">
        <f t="shared" si="6"/>
        <v>0</v>
      </c>
      <c r="J193" s="132" t="e">
        <f t="shared" si="7"/>
        <v>#DIV/0!</v>
      </c>
      <c r="K193" s="97"/>
      <c r="L193" s="147">
        <v>0</v>
      </c>
      <c r="M193" s="99"/>
      <c r="N193" s="817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94</v>
      </c>
      <c r="E194" s="98"/>
      <c r="F194" s="98"/>
      <c r="G194" s="98">
        <f t="shared" si="4"/>
        <v>0</v>
      </c>
      <c r="H194" s="97">
        <f t="shared" si="5"/>
        <v>0</v>
      </c>
      <c r="I194" s="97">
        <f t="shared" si="6"/>
        <v>0</v>
      </c>
      <c r="J194" s="132" t="e">
        <f t="shared" si="7"/>
        <v>#DIV/0!</v>
      </c>
      <c r="K194" s="97"/>
      <c r="L194" s="147">
        <v>0</v>
      </c>
      <c r="M194" s="99"/>
      <c r="N194" s="817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94</v>
      </c>
      <c r="E195" s="98"/>
      <c r="F195" s="98"/>
      <c r="G195" s="98">
        <f t="shared" ref="G195:G251" si="8">F195-E195</f>
        <v>0</v>
      </c>
      <c r="H195" s="97">
        <f t="shared" ref="H195:H251" si="9">HOUR(G195)</f>
        <v>0</v>
      </c>
      <c r="I195" s="97">
        <f t="shared" ref="I195:I251" si="10">MINUTE(G195)</f>
        <v>0</v>
      </c>
      <c r="J195" s="132" t="e">
        <f t="shared" ref="J195:J251" si="11">L195/K195</f>
        <v>#DIV/0!</v>
      </c>
      <c r="K195" s="97"/>
      <c r="L195" s="147">
        <v>0</v>
      </c>
      <c r="M195" s="99"/>
      <c r="N195" s="817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94</v>
      </c>
      <c r="E196" s="98"/>
      <c r="F196" s="98"/>
      <c r="G196" s="98">
        <f t="shared" si="8"/>
        <v>0</v>
      </c>
      <c r="H196" s="97">
        <f t="shared" si="9"/>
        <v>0</v>
      </c>
      <c r="I196" s="97">
        <f t="shared" si="10"/>
        <v>0</v>
      </c>
      <c r="J196" s="132" t="e">
        <f t="shared" si="11"/>
        <v>#DIV/0!</v>
      </c>
      <c r="K196" s="97"/>
      <c r="L196" s="147">
        <v>0</v>
      </c>
      <c r="M196" s="99"/>
      <c r="N196" s="817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94</v>
      </c>
      <c r="E197" s="98"/>
      <c r="F197" s="98"/>
      <c r="G197" s="98">
        <f t="shared" si="8"/>
        <v>0</v>
      </c>
      <c r="H197" s="97">
        <f t="shared" si="9"/>
        <v>0</v>
      </c>
      <c r="I197" s="97">
        <f t="shared" si="10"/>
        <v>0</v>
      </c>
      <c r="J197" s="132" t="e">
        <f t="shared" si="11"/>
        <v>#DIV/0!</v>
      </c>
      <c r="K197" s="97"/>
      <c r="L197" s="147">
        <v>0</v>
      </c>
      <c r="M197" s="99"/>
      <c r="N197" s="817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94</v>
      </c>
      <c r="E198" s="98"/>
      <c r="F198" s="98"/>
      <c r="G198" s="98">
        <f t="shared" si="8"/>
        <v>0</v>
      </c>
      <c r="H198" s="97">
        <f t="shared" si="9"/>
        <v>0</v>
      </c>
      <c r="I198" s="97">
        <f t="shared" si="10"/>
        <v>0</v>
      </c>
      <c r="J198" s="132" t="e">
        <f t="shared" si="11"/>
        <v>#DIV/0!</v>
      </c>
      <c r="K198" s="97"/>
      <c r="L198" s="147">
        <v>0</v>
      </c>
      <c r="M198" s="99"/>
      <c r="N198" s="817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94</v>
      </c>
      <c r="E199" s="98"/>
      <c r="F199" s="98"/>
      <c r="G199" s="98">
        <f t="shared" si="8"/>
        <v>0</v>
      </c>
      <c r="H199" s="97">
        <f t="shared" si="9"/>
        <v>0</v>
      </c>
      <c r="I199" s="97">
        <f t="shared" si="10"/>
        <v>0</v>
      </c>
      <c r="J199" s="132" t="e">
        <f t="shared" si="11"/>
        <v>#DIV/0!</v>
      </c>
      <c r="K199" s="97"/>
      <c r="L199" s="147">
        <v>0</v>
      </c>
      <c r="M199" s="99"/>
      <c r="N199" s="817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94</v>
      </c>
      <c r="E200" s="98"/>
      <c r="F200" s="98"/>
      <c r="G200" s="98">
        <f t="shared" si="8"/>
        <v>0</v>
      </c>
      <c r="H200" s="97">
        <f t="shared" si="9"/>
        <v>0</v>
      </c>
      <c r="I200" s="97">
        <f t="shared" si="10"/>
        <v>0</v>
      </c>
      <c r="J200" s="132" t="e">
        <f t="shared" si="11"/>
        <v>#DIV/0!</v>
      </c>
      <c r="K200" s="97"/>
      <c r="L200" s="147">
        <v>0</v>
      </c>
      <c r="M200" s="99"/>
      <c r="N200" s="817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94</v>
      </c>
      <c r="E201" s="98"/>
      <c r="F201" s="98"/>
      <c r="G201" s="98">
        <f t="shared" si="8"/>
        <v>0</v>
      </c>
      <c r="H201" s="97">
        <f t="shared" si="9"/>
        <v>0</v>
      </c>
      <c r="I201" s="97">
        <f t="shared" si="10"/>
        <v>0</v>
      </c>
      <c r="J201" s="132" t="e">
        <f t="shared" si="11"/>
        <v>#DIV/0!</v>
      </c>
      <c r="K201" s="97"/>
      <c r="L201" s="147">
        <v>0</v>
      </c>
      <c r="M201" s="99"/>
      <c r="N201" s="817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94</v>
      </c>
      <c r="E202" s="98"/>
      <c r="F202" s="98"/>
      <c r="G202" s="98">
        <f t="shared" si="8"/>
        <v>0</v>
      </c>
      <c r="H202" s="97">
        <f t="shared" si="9"/>
        <v>0</v>
      </c>
      <c r="I202" s="97">
        <f t="shared" si="10"/>
        <v>0</v>
      </c>
      <c r="J202" s="132" t="e">
        <f t="shared" si="11"/>
        <v>#DIV/0!</v>
      </c>
      <c r="K202" s="97"/>
      <c r="L202" s="147">
        <v>0</v>
      </c>
      <c r="M202" s="99"/>
      <c r="N202" s="817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94</v>
      </c>
      <c r="E203" s="98"/>
      <c r="F203" s="98"/>
      <c r="G203" s="98">
        <f t="shared" si="8"/>
        <v>0</v>
      </c>
      <c r="H203" s="97">
        <f t="shared" si="9"/>
        <v>0</v>
      </c>
      <c r="I203" s="97">
        <f t="shared" si="10"/>
        <v>0</v>
      </c>
      <c r="J203" s="132" t="e">
        <f t="shared" si="11"/>
        <v>#DIV/0!</v>
      </c>
      <c r="K203" s="97"/>
      <c r="L203" s="147">
        <v>0</v>
      </c>
      <c r="M203" s="99"/>
      <c r="N203" s="817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94</v>
      </c>
      <c r="E204" s="98"/>
      <c r="F204" s="98"/>
      <c r="G204" s="98">
        <f t="shared" si="8"/>
        <v>0</v>
      </c>
      <c r="H204" s="97">
        <f t="shared" si="9"/>
        <v>0</v>
      </c>
      <c r="I204" s="97">
        <f t="shared" si="10"/>
        <v>0</v>
      </c>
      <c r="J204" s="132" t="e">
        <f t="shared" si="11"/>
        <v>#DIV/0!</v>
      </c>
      <c r="K204" s="97"/>
      <c r="L204" s="147">
        <v>0</v>
      </c>
      <c r="M204" s="99"/>
      <c r="N204" s="817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94</v>
      </c>
      <c r="E205" s="98"/>
      <c r="F205" s="98"/>
      <c r="G205" s="98">
        <f t="shared" si="8"/>
        <v>0</v>
      </c>
      <c r="H205" s="97">
        <f t="shared" si="9"/>
        <v>0</v>
      </c>
      <c r="I205" s="97">
        <f t="shared" si="10"/>
        <v>0</v>
      </c>
      <c r="J205" s="132" t="e">
        <f t="shared" si="11"/>
        <v>#DIV/0!</v>
      </c>
      <c r="K205" s="97"/>
      <c r="L205" s="147">
        <v>0</v>
      </c>
      <c r="M205" s="99"/>
      <c r="N205" s="817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94</v>
      </c>
      <c r="E206" s="98"/>
      <c r="F206" s="98"/>
      <c r="G206" s="98">
        <f t="shared" si="8"/>
        <v>0</v>
      </c>
      <c r="H206" s="97">
        <f t="shared" si="9"/>
        <v>0</v>
      </c>
      <c r="I206" s="97">
        <f t="shared" si="10"/>
        <v>0</v>
      </c>
      <c r="J206" s="132" t="e">
        <f t="shared" si="11"/>
        <v>#DIV/0!</v>
      </c>
      <c r="K206" s="97"/>
      <c r="L206" s="147">
        <v>0</v>
      </c>
      <c r="M206" s="99"/>
      <c r="N206" s="817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94</v>
      </c>
      <c r="E207" s="98"/>
      <c r="F207" s="98"/>
      <c r="G207" s="98">
        <f t="shared" si="8"/>
        <v>0</v>
      </c>
      <c r="H207" s="97">
        <f t="shared" si="9"/>
        <v>0</v>
      </c>
      <c r="I207" s="97">
        <f t="shared" si="10"/>
        <v>0</v>
      </c>
      <c r="J207" s="132" t="e">
        <f t="shared" si="11"/>
        <v>#DIV/0!</v>
      </c>
      <c r="K207" s="97"/>
      <c r="L207" s="147">
        <v>0</v>
      </c>
      <c r="M207" s="99"/>
      <c r="N207" s="817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94</v>
      </c>
      <c r="E208" s="98"/>
      <c r="F208" s="98"/>
      <c r="G208" s="98">
        <f t="shared" si="8"/>
        <v>0</v>
      </c>
      <c r="H208" s="97">
        <f t="shared" si="9"/>
        <v>0</v>
      </c>
      <c r="I208" s="97">
        <f t="shared" si="10"/>
        <v>0</v>
      </c>
      <c r="J208" s="132" t="e">
        <f t="shared" si="11"/>
        <v>#DIV/0!</v>
      </c>
      <c r="K208" s="97"/>
      <c r="L208" s="147">
        <v>0</v>
      </c>
      <c r="M208" s="99"/>
      <c r="N208" s="817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94</v>
      </c>
      <c r="E209" s="98"/>
      <c r="F209" s="98"/>
      <c r="G209" s="98">
        <f t="shared" si="8"/>
        <v>0</v>
      </c>
      <c r="H209" s="97">
        <f t="shared" si="9"/>
        <v>0</v>
      </c>
      <c r="I209" s="97">
        <f t="shared" si="10"/>
        <v>0</v>
      </c>
      <c r="J209" s="132" t="e">
        <f t="shared" si="11"/>
        <v>#DIV/0!</v>
      </c>
      <c r="K209" s="97"/>
      <c r="L209" s="147">
        <v>0</v>
      </c>
      <c r="M209" s="99"/>
      <c r="N209" s="817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94</v>
      </c>
      <c r="E210" s="98"/>
      <c r="F210" s="98"/>
      <c r="G210" s="98">
        <f t="shared" si="8"/>
        <v>0</v>
      </c>
      <c r="H210" s="97">
        <f t="shared" si="9"/>
        <v>0</v>
      </c>
      <c r="I210" s="97">
        <f t="shared" si="10"/>
        <v>0</v>
      </c>
      <c r="J210" s="132" t="e">
        <f t="shared" si="11"/>
        <v>#DIV/0!</v>
      </c>
      <c r="K210" s="97"/>
      <c r="L210" s="147">
        <v>0</v>
      </c>
      <c r="M210" s="99"/>
      <c r="N210" s="817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94</v>
      </c>
      <c r="E211" s="98"/>
      <c r="F211" s="98"/>
      <c r="G211" s="98">
        <f t="shared" si="8"/>
        <v>0</v>
      </c>
      <c r="H211" s="97">
        <f t="shared" si="9"/>
        <v>0</v>
      </c>
      <c r="I211" s="97">
        <f t="shared" si="10"/>
        <v>0</v>
      </c>
      <c r="J211" s="132" t="e">
        <f t="shared" si="11"/>
        <v>#DIV/0!</v>
      </c>
      <c r="K211" s="97"/>
      <c r="L211" s="147">
        <v>0</v>
      </c>
      <c r="M211" s="99"/>
      <c r="N211" s="817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94</v>
      </c>
      <c r="E212" s="98"/>
      <c r="F212" s="98"/>
      <c r="G212" s="98">
        <f t="shared" si="8"/>
        <v>0</v>
      </c>
      <c r="H212" s="97">
        <f t="shared" si="9"/>
        <v>0</v>
      </c>
      <c r="I212" s="97">
        <f t="shared" si="10"/>
        <v>0</v>
      </c>
      <c r="J212" s="132" t="e">
        <f t="shared" si="11"/>
        <v>#DIV/0!</v>
      </c>
      <c r="K212" s="97"/>
      <c r="L212" s="147">
        <v>0</v>
      </c>
      <c r="M212" s="99"/>
      <c r="N212" s="817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94</v>
      </c>
      <c r="E213" s="98"/>
      <c r="F213" s="98"/>
      <c r="G213" s="98">
        <f t="shared" si="8"/>
        <v>0</v>
      </c>
      <c r="H213" s="97">
        <f t="shared" si="9"/>
        <v>0</v>
      </c>
      <c r="I213" s="97">
        <f t="shared" si="10"/>
        <v>0</v>
      </c>
      <c r="J213" s="132" t="e">
        <f t="shared" si="11"/>
        <v>#DIV/0!</v>
      </c>
      <c r="K213" s="97"/>
      <c r="L213" s="147">
        <v>0</v>
      </c>
      <c r="M213" s="99"/>
      <c r="N213" s="817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94</v>
      </c>
      <c r="E214" s="98"/>
      <c r="F214" s="98"/>
      <c r="G214" s="98">
        <f t="shared" si="8"/>
        <v>0</v>
      </c>
      <c r="H214" s="97">
        <f t="shared" si="9"/>
        <v>0</v>
      </c>
      <c r="I214" s="97">
        <f t="shared" si="10"/>
        <v>0</v>
      </c>
      <c r="J214" s="132" t="e">
        <f t="shared" si="11"/>
        <v>#DIV/0!</v>
      </c>
      <c r="K214" s="97"/>
      <c r="L214" s="147">
        <v>0</v>
      </c>
      <c r="M214" s="99"/>
      <c r="N214" s="817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94</v>
      </c>
      <c r="E215" s="98"/>
      <c r="F215" s="98"/>
      <c r="G215" s="98">
        <f t="shared" si="8"/>
        <v>0</v>
      </c>
      <c r="H215" s="97">
        <f t="shared" si="9"/>
        <v>0</v>
      </c>
      <c r="I215" s="97">
        <f t="shared" si="10"/>
        <v>0</v>
      </c>
      <c r="J215" s="132" t="e">
        <f t="shared" si="11"/>
        <v>#DIV/0!</v>
      </c>
      <c r="K215" s="97"/>
      <c r="L215" s="147">
        <v>0</v>
      </c>
      <c r="M215" s="99"/>
      <c r="N215" s="817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94</v>
      </c>
      <c r="E216" s="98"/>
      <c r="F216" s="98"/>
      <c r="G216" s="98">
        <f t="shared" si="8"/>
        <v>0</v>
      </c>
      <c r="H216" s="97">
        <f t="shared" si="9"/>
        <v>0</v>
      </c>
      <c r="I216" s="97">
        <f t="shared" si="10"/>
        <v>0</v>
      </c>
      <c r="J216" s="132" t="e">
        <f t="shared" si="11"/>
        <v>#DIV/0!</v>
      </c>
      <c r="K216" s="97"/>
      <c r="L216" s="147">
        <v>0</v>
      </c>
      <c r="M216" s="99"/>
      <c r="N216" s="817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94</v>
      </c>
      <c r="E217" s="98"/>
      <c r="F217" s="98"/>
      <c r="G217" s="98">
        <f t="shared" si="8"/>
        <v>0</v>
      </c>
      <c r="H217" s="97">
        <f t="shared" si="9"/>
        <v>0</v>
      </c>
      <c r="I217" s="97">
        <f t="shared" si="10"/>
        <v>0</v>
      </c>
      <c r="J217" s="132" t="e">
        <f t="shared" si="11"/>
        <v>#DIV/0!</v>
      </c>
      <c r="K217" s="97"/>
      <c r="L217" s="147">
        <v>0</v>
      </c>
      <c r="M217" s="99"/>
      <c r="N217" s="817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1:46" ht="15.75" x14ac:dyDescent="0.25">
      <c r="A218" s="154"/>
      <c r="B218" s="139"/>
      <c r="C218" s="96"/>
      <c r="D218" s="96" t="s">
        <v>94</v>
      </c>
      <c r="E218" s="98"/>
      <c r="F218" s="98"/>
      <c r="G218" s="98">
        <f t="shared" si="8"/>
        <v>0</v>
      </c>
      <c r="H218" s="97">
        <f t="shared" si="9"/>
        <v>0</v>
      </c>
      <c r="I218" s="97">
        <f t="shared" si="10"/>
        <v>0</v>
      </c>
      <c r="J218" s="132" t="e">
        <f t="shared" si="11"/>
        <v>#DIV/0!</v>
      </c>
      <c r="K218" s="97"/>
      <c r="L218" s="147">
        <v>0</v>
      </c>
      <c r="M218" s="99"/>
      <c r="N218" s="817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94</v>
      </c>
      <c r="E219" s="98"/>
      <c r="F219" s="98"/>
      <c r="G219" s="98">
        <f t="shared" si="8"/>
        <v>0</v>
      </c>
      <c r="H219" s="97">
        <f t="shared" si="9"/>
        <v>0</v>
      </c>
      <c r="I219" s="97">
        <f t="shared" si="10"/>
        <v>0</v>
      </c>
      <c r="J219" s="132" t="e">
        <f t="shared" si="11"/>
        <v>#DIV/0!</v>
      </c>
      <c r="K219" s="97"/>
      <c r="L219" s="147">
        <v>0</v>
      </c>
      <c r="M219" s="99"/>
      <c r="N219" s="817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94</v>
      </c>
      <c r="E220" s="98"/>
      <c r="F220" s="98"/>
      <c r="G220" s="98">
        <f t="shared" si="8"/>
        <v>0</v>
      </c>
      <c r="H220" s="97">
        <f t="shared" si="9"/>
        <v>0</v>
      </c>
      <c r="I220" s="97">
        <f t="shared" si="10"/>
        <v>0</v>
      </c>
      <c r="J220" s="132" t="e">
        <f t="shared" si="11"/>
        <v>#DIV/0!</v>
      </c>
      <c r="K220" s="97"/>
      <c r="L220" s="147">
        <v>0</v>
      </c>
      <c r="M220" s="99"/>
      <c r="N220" s="817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94</v>
      </c>
      <c r="E221" s="98"/>
      <c r="F221" s="98"/>
      <c r="G221" s="98">
        <f t="shared" si="8"/>
        <v>0</v>
      </c>
      <c r="H221" s="97">
        <f t="shared" si="9"/>
        <v>0</v>
      </c>
      <c r="I221" s="97">
        <f t="shared" si="10"/>
        <v>0</v>
      </c>
      <c r="J221" s="132" t="e">
        <f t="shared" si="11"/>
        <v>#DIV/0!</v>
      </c>
      <c r="K221" s="97"/>
      <c r="L221" s="147">
        <v>0</v>
      </c>
      <c r="M221" s="99"/>
      <c r="N221" s="817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94</v>
      </c>
      <c r="E222" s="98"/>
      <c r="F222" s="98"/>
      <c r="G222" s="98">
        <f t="shared" si="8"/>
        <v>0</v>
      </c>
      <c r="H222" s="97">
        <f t="shared" si="9"/>
        <v>0</v>
      </c>
      <c r="I222" s="97">
        <f t="shared" si="10"/>
        <v>0</v>
      </c>
      <c r="J222" s="132" t="e">
        <f t="shared" si="11"/>
        <v>#DIV/0!</v>
      </c>
      <c r="K222" s="97"/>
      <c r="L222" s="147">
        <v>0</v>
      </c>
      <c r="M222" s="99"/>
      <c r="N222" s="817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94</v>
      </c>
      <c r="E223" s="98"/>
      <c r="F223" s="98"/>
      <c r="G223" s="98">
        <f t="shared" si="8"/>
        <v>0</v>
      </c>
      <c r="H223" s="97">
        <f t="shared" si="9"/>
        <v>0</v>
      </c>
      <c r="I223" s="97">
        <f t="shared" si="10"/>
        <v>0</v>
      </c>
      <c r="J223" s="132" t="e">
        <f t="shared" si="11"/>
        <v>#DIV/0!</v>
      </c>
      <c r="K223" s="97"/>
      <c r="L223" s="147">
        <v>0</v>
      </c>
      <c r="M223" s="99"/>
      <c r="N223" s="817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94</v>
      </c>
      <c r="E224" s="98"/>
      <c r="F224" s="98"/>
      <c r="G224" s="98">
        <f t="shared" si="8"/>
        <v>0</v>
      </c>
      <c r="H224" s="97">
        <f t="shared" si="9"/>
        <v>0</v>
      </c>
      <c r="I224" s="97">
        <f t="shared" si="10"/>
        <v>0</v>
      </c>
      <c r="J224" s="132" t="e">
        <f t="shared" si="11"/>
        <v>#DIV/0!</v>
      </c>
      <c r="K224" s="97"/>
      <c r="L224" s="147">
        <v>0</v>
      </c>
      <c r="M224" s="99"/>
      <c r="N224" s="817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94</v>
      </c>
      <c r="E225" s="98"/>
      <c r="F225" s="98"/>
      <c r="G225" s="98">
        <f t="shared" si="8"/>
        <v>0</v>
      </c>
      <c r="H225" s="97">
        <f t="shared" si="9"/>
        <v>0</v>
      </c>
      <c r="I225" s="97">
        <f t="shared" si="10"/>
        <v>0</v>
      </c>
      <c r="J225" s="132" t="e">
        <f t="shared" si="11"/>
        <v>#DIV/0!</v>
      </c>
      <c r="K225" s="97"/>
      <c r="L225" s="147">
        <v>0</v>
      </c>
      <c r="M225" s="99"/>
      <c r="N225" s="817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94</v>
      </c>
      <c r="E226" s="98"/>
      <c r="F226" s="98"/>
      <c r="G226" s="98">
        <f t="shared" si="8"/>
        <v>0</v>
      </c>
      <c r="H226" s="97">
        <f t="shared" si="9"/>
        <v>0</v>
      </c>
      <c r="I226" s="97">
        <f t="shared" si="10"/>
        <v>0</v>
      </c>
      <c r="J226" s="132" t="e">
        <f t="shared" si="11"/>
        <v>#DIV/0!</v>
      </c>
      <c r="K226" s="97"/>
      <c r="L226" s="147">
        <v>0</v>
      </c>
      <c r="M226" s="99"/>
      <c r="N226" s="817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94</v>
      </c>
      <c r="E227" s="98"/>
      <c r="F227" s="98"/>
      <c r="G227" s="98">
        <f t="shared" si="8"/>
        <v>0</v>
      </c>
      <c r="H227" s="97">
        <f t="shared" si="9"/>
        <v>0</v>
      </c>
      <c r="I227" s="97">
        <f t="shared" si="10"/>
        <v>0</v>
      </c>
      <c r="J227" s="132" t="e">
        <f t="shared" si="11"/>
        <v>#DIV/0!</v>
      </c>
      <c r="K227" s="97"/>
      <c r="L227" s="147">
        <v>0</v>
      </c>
      <c r="M227" s="99"/>
      <c r="N227" s="817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94</v>
      </c>
      <c r="E228" s="98"/>
      <c r="F228" s="98"/>
      <c r="G228" s="98">
        <f t="shared" si="8"/>
        <v>0</v>
      </c>
      <c r="H228" s="97">
        <f t="shared" si="9"/>
        <v>0</v>
      </c>
      <c r="I228" s="97">
        <f t="shared" si="10"/>
        <v>0</v>
      </c>
      <c r="J228" s="132" t="e">
        <f t="shared" si="11"/>
        <v>#DIV/0!</v>
      </c>
      <c r="K228" s="97"/>
      <c r="L228" s="147">
        <v>0</v>
      </c>
      <c r="M228" s="99"/>
      <c r="N228" s="817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94</v>
      </c>
      <c r="E229" s="98"/>
      <c r="F229" s="98"/>
      <c r="G229" s="98">
        <f t="shared" si="8"/>
        <v>0</v>
      </c>
      <c r="H229" s="97">
        <f t="shared" si="9"/>
        <v>0</v>
      </c>
      <c r="I229" s="97">
        <f t="shared" si="10"/>
        <v>0</v>
      </c>
      <c r="J229" s="132" t="e">
        <f t="shared" si="11"/>
        <v>#DIV/0!</v>
      </c>
      <c r="K229" s="97"/>
      <c r="L229" s="147">
        <v>0</v>
      </c>
      <c r="M229" s="99"/>
      <c r="N229" s="817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94</v>
      </c>
      <c r="E230" s="98"/>
      <c r="F230" s="98"/>
      <c r="G230" s="98">
        <f t="shared" si="8"/>
        <v>0</v>
      </c>
      <c r="H230" s="97">
        <f t="shared" si="9"/>
        <v>0</v>
      </c>
      <c r="I230" s="97">
        <f t="shared" si="10"/>
        <v>0</v>
      </c>
      <c r="J230" s="132" t="e">
        <f t="shared" si="11"/>
        <v>#DIV/0!</v>
      </c>
      <c r="K230" s="97"/>
      <c r="L230" s="147">
        <v>0</v>
      </c>
      <c r="M230" s="99"/>
      <c r="N230" s="817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94</v>
      </c>
      <c r="E231" s="98"/>
      <c r="F231" s="98"/>
      <c r="G231" s="98">
        <f t="shared" si="8"/>
        <v>0</v>
      </c>
      <c r="H231" s="97">
        <f t="shared" si="9"/>
        <v>0</v>
      </c>
      <c r="I231" s="97">
        <f t="shared" si="10"/>
        <v>0</v>
      </c>
      <c r="J231" s="132" t="e">
        <f t="shared" si="11"/>
        <v>#DIV/0!</v>
      </c>
      <c r="K231" s="97"/>
      <c r="L231" s="147">
        <v>0</v>
      </c>
      <c r="M231" s="99"/>
      <c r="N231" s="817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94</v>
      </c>
      <c r="E232" s="98"/>
      <c r="F232" s="98"/>
      <c r="G232" s="98">
        <f t="shared" si="8"/>
        <v>0</v>
      </c>
      <c r="H232" s="97">
        <f t="shared" si="9"/>
        <v>0</v>
      </c>
      <c r="I232" s="97">
        <f t="shared" si="10"/>
        <v>0</v>
      </c>
      <c r="J232" s="132" t="e">
        <f t="shared" si="11"/>
        <v>#DIV/0!</v>
      </c>
      <c r="K232" s="97"/>
      <c r="L232" s="147">
        <v>0</v>
      </c>
      <c r="M232" s="99"/>
      <c r="N232" s="817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94</v>
      </c>
      <c r="E233" s="98"/>
      <c r="F233" s="98"/>
      <c r="G233" s="98">
        <f t="shared" si="8"/>
        <v>0</v>
      </c>
      <c r="H233" s="97">
        <f t="shared" si="9"/>
        <v>0</v>
      </c>
      <c r="I233" s="97">
        <f t="shared" si="10"/>
        <v>0</v>
      </c>
      <c r="J233" s="132" t="e">
        <f t="shared" si="11"/>
        <v>#DIV/0!</v>
      </c>
      <c r="K233" s="97"/>
      <c r="L233" s="147">
        <v>0</v>
      </c>
      <c r="M233" s="99"/>
      <c r="N233" s="817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94</v>
      </c>
      <c r="E234" s="98"/>
      <c r="F234" s="98"/>
      <c r="G234" s="98">
        <f t="shared" si="8"/>
        <v>0</v>
      </c>
      <c r="H234" s="97">
        <f t="shared" si="9"/>
        <v>0</v>
      </c>
      <c r="I234" s="97">
        <f t="shared" si="10"/>
        <v>0</v>
      </c>
      <c r="J234" s="132" t="e">
        <f t="shared" si="11"/>
        <v>#DIV/0!</v>
      </c>
      <c r="K234" s="97"/>
      <c r="L234" s="147">
        <v>0</v>
      </c>
      <c r="M234" s="99"/>
      <c r="N234" s="817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94</v>
      </c>
      <c r="E235" s="98"/>
      <c r="F235" s="98"/>
      <c r="G235" s="98">
        <f t="shared" si="8"/>
        <v>0</v>
      </c>
      <c r="H235" s="97">
        <f t="shared" si="9"/>
        <v>0</v>
      </c>
      <c r="I235" s="97">
        <f t="shared" si="10"/>
        <v>0</v>
      </c>
      <c r="J235" s="132" t="e">
        <f t="shared" si="11"/>
        <v>#DIV/0!</v>
      </c>
      <c r="K235" s="97"/>
      <c r="L235" s="147">
        <v>0</v>
      </c>
      <c r="M235" s="99"/>
      <c r="N235" s="817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94</v>
      </c>
      <c r="E236" s="98"/>
      <c r="F236" s="98"/>
      <c r="G236" s="98">
        <f t="shared" si="8"/>
        <v>0</v>
      </c>
      <c r="H236" s="97">
        <f t="shared" si="9"/>
        <v>0</v>
      </c>
      <c r="I236" s="97">
        <f t="shared" si="10"/>
        <v>0</v>
      </c>
      <c r="J236" s="132" t="e">
        <f t="shared" si="11"/>
        <v>#DIV/0!</v>
      </c>
      <c r="K236" s="97"/>
      <c r="L236" s="147">
        <v>0</v>
      </c>
      <c r="M236" s="99"/>
      <c r="N236" s="817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94</v>
      </c>
      <c r="E237" s="98"/>
      <c r="F237" s="98"/>
      <c r="G237" s="98">
        <f t="shared" si="8"/>
        <v>0</v>
      </c>
      <c r="H237" s="97">
        <f t="shared" si="9"/>
        <v>0</v>
      </c>
      <c r="I237" s="97">
        <f t="shared" si="10"/>
        <v>0</v>
      </c>
      <c r="J237" s="132" t="e">
        <f t="shared" si="11"/>
        <v>#DIV/0!</v>
      </c>
      <c r="K237" s="97"/>
      <c r="L237" s="147">
        <v>0</v>
      </c>
      <c r="M237" s="99"/>
      <c r="N237" s="817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94</v>
      </c>
      <c r="E238" s="98"/>
      <c r="F238" s="98"/>
      <c r="G238" s="98">
        <f t="shared" si="8"/>
        <v>0</v>
      </c>
      <c r="H238" s="97">
        <f t="shared" si="9"/>
        <v>0</v>
      </c>
      <c r="I238" s="97">
        <f t="shared" si="10"/>
        <v>0</v>
      </c>
      <c r="J238" s="132" t="e">
        <f t="shared" si="11"/>
        <v>#DIV/0!</v>
      </c>
      <c r="K238" s="97"/>
      <c r="L238" s="147">
        <v>0</v>
      </c>
      <c r="M238" s="99"/>
      <c r="N238" s="817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94</v>
      </c>
      <c r="E239" s="98"/>
      <c r="F239" s="98"/>
      <c r="G239" s="98">
        <f t="shared" si="8"/>
        <v>0</v>
      </c>
      <c r="H239" s="97">
        <f t="shared" si="9"/>
        <v>0</v>
      </c>
      <c r="I239" s="97">
        <f t="shared" si="10"/>
        <v>0</v>
      </c>
      <c r="J239" s="132" t="e">
        <f t="shared" si="11"/>
        <v>#DIV/0!</v>
      </c>
      <c r="K239" s="97"/>
      <c r="L239" s="147">
        <v>0</v>
      </c>
      <c r="M239" s="99"/>
      <c r="N239" s="817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94</v>
      </c>
      <c r="E240" s="98"/>
      <c r="F240" s="98"/>
      <c r="G240" s="98">
        <f t="shared" si="8"/>
        <v>0</v>
      </c>
      <c r="H240" s="97">
        <f t="shared" si="9"/>
        <v>0</v>
      </c>
      <c r="I240" s="97">
        <f t="shared" si="10"/>
        <v>0</v>
      </c>
      <c r="J240" s="132" t="e">
        <f t="shared" si="11"/>
        <v>#DIV/0!</v>
      </c>
      <c r="K240" s="97"/>
      <c r="L240" s="147">
        <v>0</v>
      </c>
      <c r="M240" s="99"/>
      <c r="N240" s="817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94</v>
      </c>
      <c r="E241" s="98"/>
      <c r="F241" s="98"/>
      <c r="G241" s="98">
        <f t="shared" si="8"/>
        <v>0</v>
      </c>
      <c r="H241" s="97">
        <f t="shared" si="9"/>
        <v>0</v>
      </c>
      <c r="I241" s="97">
        <f t="shared" si="10"/>
        <v>0</v>
      </c>
      <c r="J241" s="132" t="e">
        <f t="shared" si="11"/>
        <v>#DIV/0!</v>
      </c>
      <c r="K241" s="97"/>
      <c r="L241" s="147">
        <v>0</v>
      </c>
      <c r="M241" s="99"/>
      <c r="N241" s="817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94</v>
      </c>
      <c r="E242" s="98"/>
      <c r="F242" s="98"/>
      <c r="G242" s="98">
        <f t="shared" si="8"/>
        <v>0</v>
      </c>
      <c r="H242" s="97">
        <f t="shared" si="9"/>
        <v>0</v>
      </c>
      <c r="I242" s="97">
        <f t="shared" si="10"/>
        <v>0</v>
      </c>
      <c r="J242" s="132" t="e">
        <f t="shared" si="11"/>
        <v>#DIV/0!</v>
      </c>
      <c r="K242" s="97"/>
      <c r="L242" s="147">
        <v>0</v>
      </c>
      <c r="M242" s="99"/>
      <c r="N242" s="817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 t="s">
        <v>94</v>
      </c>
      <c r="E243" s="98"/>
      <c r="F243" s="98"/>
      <c r="G243" s="98">
        <f t="shared" si="8"/>
        <v>0</v>
      </c>
      <c r="H243" s="97">
        <f t="shared" si="9"/>
        <v>0</v>
      </c>
      <c r="I243" s="97">
        <f t="shared" si="10"/>
        <v>0</v>
      </c>
      <c r="J243" s="132" t="e">
        <f t="shared" si="11"/>
        <v>#DIV/0!</v>
      </c>
      <c r="K243" s="97"/>
      <c r="L243" s="147">
        <v>0</v>
      </c>
      <c r="M243" s="99"/>
      <c r="N243" s="817"/>
      <c r="O243" s="133"/>
      <c r="P243" s="744"/>
      <c r="Q243" s="97"/>
      <c r="R243" s="99"/>
      <c r="S243" s="97" t="e">
        <f>VLOOKUP(B243,Table1[],21,FALSE)</f>
        <v>#N/A</v>
      </c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 t="s">
        <v>94</v>
      </c>
      <c r="E244" s="98"/>
      <c r="F244" s="98"/>
      <c r="G244" s="98">
        <f t="shared" si="8"/>
        <v>0</v>
      </c>
      <c r="H244" s="97">
        <f t="shared" si="9"/>
        <v>0</v>
      </c>
      <c r="I244" s="97">
        <f t="shared" si="10"/>
        <v>0</v>
      </c>
      <c r="J244" s="132" t="e">
        <f t="shared" si="11"/>
        <v>#DIV/0!</v>
      </c>
      <c r="K244" s="97"/>
      <c r="L244" s="147">
        <v>0</v>
      </c>
      <c r="M244" s="99"/>
      <c r="N244" s="817"/>
      <c r="O244" s="133"/>
      <c r="P244" s="744"/>
      <c r="Q244" s="97"/>
      <c r="R244" s="99"/>
      <c r="S244" s="97" t="e">
        <f>VLOOKUP(B244,Table1[],21,FALSE)</f>
        <v>#N/A</v>
      </c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5" spans="1:42" ht="15.75" x14ac:dyDescent="0.25">
      <c r="A245" s="154"/>
      <c r="B245" s="139"/>
      <c r="C245" s="96"/>
      <c r="D245" s="96" t="s">
        <v>94</v>
      </c>
      <c r="E245" s="98"/>
      <c r="F245" s="98"/>
      <c r="G245" s="98">
        <f t="shared" si="8"/>
        <v>0</v>
      </c>
      <c r="H245" s="97">
        <f t="shared" si="9"/>
        <v>0</v>
      </c>
      <c r="I245" s="97">
        <f t="shared" si="10"/>
        <v>0</v>
      </c>
      <c r="J245" s="132" t="e">
        <f t="shared" si="11"/>
        <v>#DIV/0!</v>
      </c>
      <c r="K245" s="97"/>
      <c r="L245" s="147">
        <v>0</v>
      </c>
      <c r="M245" s="99"/>
      <c r="N245" s="817"/>
      <c r="O245" s="133"/>
      <c r="P245" s="744"/>
      <c r="Q245" s="97"/>
      <c r="R245" s="99"/>
      <c r="S245" s="97" t="e">
        <f>VLOOKUP(B245,Table1[],21,FALSE)</f>
        <v>#N/A</v>
      </c>
    </row>
    <row r="246" spans="1:42" ht="15.75" x14ac:dyDescent="0.25">
      <c r="A246" s="154"/>
      <c r="B246" s="139"/>
      <c r="C246" s="96"/>
      <c r="D246" s="96" t="s">
        <v>94</v>
      </c>
      <c r="E246" s="98"/>
      <c r="F246" s="98"/>
      <c r="G246" s="98">
        <f t="shared" si="8"/>
        <v>0</v>
      </c>
      <c r="H246" s="97">
        <f t="shared" si="9"/>
        <v>0</v>
      </c>
      <c r="I246" s="97">
        <f t="shared" si="10"/>
        <v>0</v>
      </c>
      <c r="J246" s="132" t="e">
        <f t="shared" si="11"/>
        <v>#DIV/0!</v>
      </c>
      <c r="K246" s="97"/>
      <c r="L246" s="147">
        <v>0</v>
      </c>
      <c r="M246" s="99"/>
      <c r="N246" s="817"/>
      <c r="O246" s="133"/>
      <c r="P246" s="744"/>
      <c r="Q246" s="97"/>
      <c r="R246" s="99"/>
      <c r="S246" s="97" t="e">
        <f>VLOOKUP(B246,Table1[],21,FALSE)</f>
        <v>#N/A</v>
      </c>
    </row>
    <row r="247" spans="1:42" ht="15.75" x14ac:dyDescent="0.25">
      <c r="A247" s="154"/>
      <c r="B247" s="139"/>
      <c r="C247" s="96"/>
      <c r="D247" s="96" t="s">
        <v>94</v>
      </c>
      <c r="E247" s="98"/>
      <c r="F247" s="98"/>
      <c r="G247" s="98">
        <f t="shared" si="8"/>
        <v>0</v>
      </c>
      <c r="H247" s="97">
        <f t="shared" si="9"/>
        <v>0</v>
      </c>
      <c r="I247" s="97">
        <f t="shared" si="10"/>
        <v>0</v>
      </c>
      <c r="J247" s="132" t="e">
        <f t="shared" si="11"/>
        <v>#DIV/0!</v>
      </c>
      <c r="K247" s="97"/>
      <c r="L247" s="147">
        <v>0</v>
      </c>
      <c r="M247" s="99"/>
      <c r="N247" s="817"/>
      <c r="O247" s="133"/>
      <c r="P247" s="744"/>
      <c r="Q247" s="97"/>
      <c r="R247" s="99"/>
      <c r="S247" s="97" t="e">
        <f>VLOOKUP(B247,Table1[],21,FALSE)</f>
        <v>#N/A</v>
      </c>
      <c r="AN247" s="89"/>
      <c r="AO247" s="88"/>
      <c r="AP247" s="88"/>
    </row>
    <row r="248" spans="1:42" ht="15.75" x14ac:dyDescent="0.25">
      <c r="A248" s="154"/>
      <c r="B248" s="139"/>
      <c r="C248" s="96"/>
      <c r="D248" s="96" t="s">
        <v>94</v>
      </c>
      <c r="E248" s="98"/>
      <c r="F248" s="98"/>
      <c r="G248" s="98">
        <f t="shared" si="8"/>
        <v>0</v>
      </c>
      <c r="H248" s="97">
        <f t="shared" si="9"/>
        <v>0</v>
      </c>
      <c r="I248" s="97">
        <f t="shared" si="10"/>
        <v>0</v>
      </c>
      <c r="J248" s="132" t="e">
        <f t="shared" si="11"/>
        <v>#DIV/0!</v>
      </c>
      <c r="K248" s="97"/>
      <c r="L248" s="147">
        <v>0</v>
      </c>
      <c r="M248" s="99"/>
      <c r="N248" s="817"/>
      <c r="O248" s="133"/>
      <c r="P248" s="744"/>
      <c r="Q248" s="97"/>
      <c r="R248" s="99"/>
      <c r="S248" s="97" t="e">
        <f>VLOOKUP(B248,Table1[],21,FALSE)</f>
        <v>#N/A</v>
      </c>
      <c r="AN248" s="89"/>
      <c r="AO248" s="88"/>
      <c r="AP248" s="88"/>
    </row>
    <row r="249" spans="1:42" ht="15.75" x14ac:dyDescent="0.25">
      <c r="A249" s="154"/>
      <c r="B249" s="139"/>
      <c r="C249" s="96"/>
      <c r="D249" s="96" t="s">
        <v>94</v>
      </c>
      <c r="E249" s="98"/>
      <c r="F249" s="98"/>
      <c r="G249" s="98">
        <f t="shared" si="8"/>
        <v>0</v>
      </c>
      <c r="H249" s="97">
        <f t="shared" si="9"/>
        <v>0</v>
      </c>
      <c r="I249" s="97">
        <f t="shared" si="10"/>
        <v>0</v>
      </c>
      <c r="J249" s="132" t="e">
        <f t="shared" si="11"/>
        <v>#DIV/0!</v>
      </c>
      <c r="K249" s="97"/>
      <c r="L249" s="147">
        <v>0</v>
      </c>
      <c r="M249" s="99"/>
      <c r="N249" s="817"/>
      <c r="O249" s="133"/>
      <c r="P249" s="744"/>
      <c r="Q249" s="97"/>
      <c r="R249" s="99"/>
      <c r="S249" s="97" t="e">
        <f>VLOOKUP(B249,Table1[],21,FALSE)</f>
        <v>#N/A</v>
      </c>
      <c r="AN249" s="89"/>
      <c r="AO249" s="88"/>
      <c r="AP249" s="88"/>
    </row>
    <row r="250" spans="1:42" ht="15.75" x14ac:dyDescent="0.25">
      <c r="A250" s="154"/>
      <c r="B250" s="139"/>
      <c r="C250" s="96"/>
      <c r="D250" s="96" t="s">
        <v>94</v>
      </c>
      <c r="E250" s="98"/>
      <c r="F250" s="98"/>
      <c r="G250" s="98">
        <f t="shared" si="8"/>
        <v>0</v>
      </c>
      <c r="H250" s="97">
        <f t="shared" si="9"/>
        <v>0</v>
      </c>
      <c r="I250" s="97">
        <f t="shared" si="10"/>
        <v>0</v>
      </c>
      <c r="J250" s="132" t="e">
        <f t="shared" si="11"/>
        <v>#DIV/0!</v>
      </c>
      <c r="K250" s="97"/>
      <c r="L250" s="147">
        <v>0</v>
      </c>
      <c r="M250" s="99"/>
      <c r="N250" s="817"/>
      <c r="O250" s="133"/>
      <c r="P250" s="744"/>
      <c r="Q250" s="97"/>
      <c r="R250" s="99"/>
      <c r="S250" s="97" t="e">
        <f>VLOOKUP(B250,Table1[],21,FALSE)</f>
        <v>#N/A</v>
      </c>
      <c r="AN250" s="89"/>
      <c r="AO250" s="88"/>
      <c r="AP250" s="88"/>
    </row>
    <row r="251" spans="1:42" ht="15.75" x14ac:dyDescent="0.25">
      <c r="A251" s="154"/>
      <c r="B251" s="139"/>
      <c r="C251" s="96"/>
      <c r="D251" s="96" t="s">
        <v>94</v>
      </c>
      <c r="E251" s="98"/>
      <c r="F251" s="98"/>
      <c r="G251" s="98">
        <f t="shared" si="8"/>
        <v>0</v>
      </c>
      <c r="H251" s="97">
        <f t="shared" si="9"/>
        <v>0</v>
      </c>
      <c r="I251" s="97">
        <f t="shared" si="10"/>
        <v>0</v>
      </c>
      <c r="J251" s="132" t="e">
        <f t="shared" si="11"/>
        <v>#DIV/0!</v>
      </c>
      <c r="K251" s="97"/>
      <c r="L251" s="147">
        <v>0</v>
      </c>
      <c r="M251" s="99"/>
      <c r="N251" s="817"/>
      <c r="O251" s="133"/>
      <c r="P251" s="744"/>
      <c r="Q251" s="97"/>
      <c r="R251" s="99"/>
      <c r="S251" s="97" t="e">
        <f>VLOOKUP(B251,Table1[],21,FALSE)</f>
        <v>#N/A</v>
      </c>
    </row>
  </sheetData>
  <sheetProtection formatCells="0" formatColumns="0" formatRows="0" insertColumns="0" insertRows="0" insertHyperlinks="0" deleteColumns="0" deleteRows="0" sort="0" autoFilter="0" pivotTables="0"/>
  <autoFilter ref="A1:T243" xr:uid="{00000000-0009-0000-0000-000003000000}"/>
  <mergeCells count="2">
    <mergeCell ref="AN24:AR24"/>
    <mergeCell ref="AT24:AX24"/>
  </mergeCells>
  <phoneticPr fontId="21" type="noConversion"/>
  <conditionalFormatting sqref="J2:J1048576">
    <cfRule type="cellIs" dxfId="60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1000000}">
          <x14:formula1>
            <xm:f>Lists!$L$2:$L$20</xm:f>
          </x14:formula1>
          <xm:sqref>M2:M251</xm:sqref>
        </x14:dataValidation>
        <x14:dataValidation type="list" allowBlank="1" showInputMessage="1" showErrorMessage="1" xr:uid="{00000000-0002-0000-0300-000002000000}">
          <x14:formula1>
            <xm:f>Lists!$S$2:$S$4</xm:f>
          </x14:formula1>
          <xm:sqref>S2:S251</xm:sqref>
        </x14:dataValidation>
        <x14:dataValidation type="list" allowBlank="1" showInputMessage="1" showErrorMessage="1" xr:uid="{00000000-0002-0000-0300-000005000000}">
          <x14:formula1>
            <xm:f>Lists!$O$2:$O$11</xm:f>
          </x14:formula1>
          <xm:sqref>R2:R251</xm:sqref>
        </x14:dataValidation>
        <x14:dataValidation type="list" allowBlank="1" showInputMessage="1" showErrorMessage="1" xr:uid="{00000000-0002-0000-0300-000006000000}">
          <x14:formula1>
            <xm:f>Lists!$N$2:$N$35</xm:f>
          </x14:formula1>
          <xm:sqref>O2:P251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O249"/>
  <sheetViews>
    <sheetView topLeftCell="M1" zoomScale="60" zoomScaleNormal="60" workbookViewId="0">
      <pane ySplit="1" topLeftCell="A2" activePane="bottomLeft" state="frozen"/>
      <selection pane="bottomLeft" activeCell="AG1" sqref="AG1:BA1048576"/>
    </sheetView>
  </sheetViews>
  <sheetFormatPr defaultRowHeight="15" x14ac:dyDescent="0.25"/>
  <cols>
    <col min="1" max="1" width="13.42578125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5" width="21.5703125" customWidth="1"/>
    <col min="6" max="6" width="19.140625" customWidth="1"/>
    <col min="7" max="7" width="20.85546875" customWidth="1"/>
    <col min="8" max="8" width="4.5703125" customWidth="1"/>
    <col min="9" max="9" width="4.42578125" customWidth="1"/>
    <col min="10" max="10" width="9.85546875" customWidth="1"/>
    <col min="11" max="11" width="8.42578125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9.140625" customWidth="1"/>
    <col min="23" max="23" width="16.28515625" bestFit="1" customWidth="1"/>
    <col min="24" max="24" width="14" bestFit="1" customWidth="1"/>
    <col min="25" max="25" width="16.5703125" bestFit="1" customWidth="1"/>
    <col min="26" max="26" width="8.140625" bestFit="1" customWidth="1"/>
    <col min="27" max="27" width="7.85546875" bestFit="1" customWidth="1"/>
    <col min="28" max="28" width="7.5703125" bestFit="1" customWidth="1"/>
    <col min="29" max="29" width="8.42578125" bestFit="1" customWidth="1"/>
    <col min="30" max="30" width="9.42578125" bestFit="1" customWidth="1"/>
    <col min="31" max="31" width="85.85546875" bestFit="1" customWidth="1"/>
    <col min="32" max="32" width="2.5703125" bestFit="1" customWidth="1"/>
    <col min="33" max="33" width="15.42578125" bestFit="1" customWidth="1"/>
    <col min="34" max="35" width="16.42578125" bestFit="1" customWidth="1"/>
    <col min="36" max="36" width="7.42578125" bestFit="1" customWidth="1"/>
    <col min="37" max="37" width="11" customWidth="1"/>
    <col min="38" max="39" width="17.42578125" bestFit="1" customWidth="1"/>
    <col min="40" max="40" width="12.42578125" bestFit="1" customWidth="1"/>
    <col min="41" max="41" width="11.5703125" bestFit="1" customWidth="1"/>
    <col min="42" max="42" width="9.42578125" bestFit="1" customWidth="1"/>
    <col min="43" max="43" width="15.85546875" bestFit="1" customWidth="1"/>
    <col min="44" max="44" width="17.42578125" bestFit="1" customWidth="1"/>
    <col min="45" max="47" width="16" bestFit="1" customWidth="1"/>
    <col min="48" max="48" width="9.42578125" bestFit="1" customWidth="1"/>
    <col min="49" max="49" width="6.42578125" bestFit="1" customWidth="1"/>
    <col min="50" max="50" width="5.5703125" bestFit="1" customWidth="1"/>
    <col min="51" max="51" width="8.140625" bestFit="1" customWidth="1"/>
    <col min="52" max="52" width="8.42578125" bestFit="1" customWidth="1"/>
    <col min="53" max="53" width="12.140625" bestFit="1" customWidth="1"/>
    <col min="54" max="54" width="6.42578125" bestFit="1" customWidth="1"/>
    <col min="55" max="55" width="5.5703125" bestFit="1" customWidth="1"/>
    <col min="56" max="56" width="6.85546875" bestFit="1" customWidth="1"/>
    <col min="58" max="58" width="13.42578125" bestFit="1" customWidth="1"/>
    <col min="59" max="60" width="6.42578125" bestFit="1" customWidth="1"/>
    <col min="61" max="61" width="5" bestFit="1" customWidth="1"/>
    <col min="65" max="65" width="10.5703125" bestFit="1" customWidth="1"/>
    <col min="67" max="67" width="14.85546875" bestFit="1" customWidth="1"/>
  </cols>
  <sheetData>
    <row r="1" spans="1:6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t="s">
        <v>548</v>
      </c>
      <c r="U1" t="s">
        <v>549</v>
      </c>
      <c r="W1" s="94" t="s">
        <v>80</v>
      </c>
      <c r="X1" t="s">
        <v>114</v>
      </c>
    </row>
    <row r="2" spans="1:61" ht="15.75" x14ac:dyDescent="0.25">
      <c r="A2">
        <v>231063462</v>
      </c>
      <c r="B2" t="s">
        <v>407</v>
      </c>
      <c r="C2" s="170">
        <v>45720</v>
      </c>
      <c r="D2" t="s">
        <v>94</v>
      </c>
      <c r="E2" s="818">
        <v>8.3333333333333329E-2</v>
      </c>
      <c r="F2" s="818">
        <v>0.13333333333333333</v>
      </c>
      <c r="G2" s="88">
        <v>4.9999999999999996E-2</v>
      </c>
      <c r="H2">
        <v>1</v>
      </c>
      <c r="I2">
        <v>12</v>
      </c>
      <c r="J2">
        <v>72</v>
      </c>
      <c r="K2">
        <v>3</v>
      </c>
      <c r="L2">
        <v>216</v>
      </c>
      <c r="M2"/>
      <c r="N2" t="s">
        <v>550</v>
      </c>
      <c r="O2" t="s">
        <v>238</v>
      </c>
      <c r="P2" t="s">
        <v>228</v>
      </c>
      <c r="Q2" t="s">
        <v>449</v>
      </c>
      <c r="R2" s="99" t="s">
        <v>136</v>
      </c>
      <c r="S2" s="97" t="str">
        <f>VLOOKUP(B2,Table1[],21,FALSE)</f>
        <v>SOUTH LAKE TAHOE</v>
      </c>
      <c r="T2" t="b">
        <v>0</v>
      </c>
      <c r="U2" t="b">
        <v>1</v>
      </c>
      <c r="V2" s="93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S2" s="88"/>
      <c r="AT2" s="88"/>
      <c r="AU2" s="88"/>
      <c r="AV2" s="88"/>
      <c r="AW2" s="88"/>
      <c r="AY2" s="88"/>
      <c r="BI2" s="138"/>
    </row>
    <row r="3" spans="1:61" ht="15.75" x14ac:dyDescent="0.25">
      <c r="A3">
        <v>231063497</v>
      </c>
      <c r="B3" t="s">
        <v>408</v>
      </c>
      <c r="C3" s="170">
        <v>45720</v>
      </c>
      <c r="D3" t="s">
        <v>94</v>
      </c>
      <c r="E3" s="818">
        <v>0.4604166666666667</v>
      </c>
      <c r="F3" s="818">
        <v>0.57777777777777783</v>
      </c>
      <c r="G3" s="88">
        <v>0.1173611111111111</v>
      </c>
      <c r="H3">
        <v>2</v>
      </c>
      <c r="I3">
        <v>49</v>
      </c>
      <c r="J3">
        <v>169</v>
      </c>
      <c r="K3">
        <v>31</v>
      </c>
      <c r="L3">
        <v>5239.2</v>
      </c>
      <c r="M3"/>
      <c r="N3" t="s">
        <v>551</v>
      </c>
      <c r="O3" t="s">
        <v>238</v>
      </c>
      <c r="P3" t="s">
        <v>228</v>
      </c>
      <c r="Q3" t="s">
        <v>449</v>
      </c>
      <c r="R3" s="99" t="s">
        <v>136</v>
      </c>
      <c r="S3" s="97" t="str">
        <f>VLOOKUP(B3,Table1[],21,FALSE)</f>
        <v>SOUTH LAKE TAHOE</v>
      </c>
      <c r="T3" t="b">
        <v>0</v>
      </c>
      <c r="U3" t="b">
        <v>1</v>
      </c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247"/>
      <c r="AH3" s="89"/>
      <c r="AI3" s="89"/>
      <c r="AJ3" s="88"/>
      <c r="AK3" s="137"/>
      <c r="AL3" s="88"/>
      <c r="AM3" s="247"/>
      <c r="AN3" s="89"/>
      <c r="AO3" s="248"/>
      <c r="AP3" s="88"/>
      <c r="AQ3" s="137"/>
      <c r="AS3" s="247"/>
      <c r="AT3" s="182"/>
      <c r="AU3" s="182"/>
      <c r="AV3" s="88"/>
      <c r="AW3" s="137"/>
    </row>
    <row r="4" spans="1:61" ht="15.75" x14ac:dyDescent="0.25">
      <c r="A4">
        <v>231063526</v>
      </c>
      <c r="B4" t="s">
        <v>405</v>
      </c>
      <c r="C4" s="170">
        <v>45720</v>
      </c>
      <c r="D4" t="s">
        <v>94</v>
      </c>
      <c r="E4" s="818">
        <v>0.56527777777777777</v>
      </c>
      <c r="F4" s="818">
        <v>0.6875</v>
      </c>
      <c r="G4" s="88">
        <v>0.12222222222222223</v>
      </c>
      <c r="H4">
        <v>2</v>
      </c>
      <c r="I4">
        <v>56</v>
      </c>
      <c r="J4">
        <v>176</v>
      </c>
      <c r="K4">
        <v>9</v>
      </c>
      <c r="L4">
        <v>1584</v>
      </c>
      <c r="M4"/>
      <c r="N4" t="s">
        <v>552</v>
      </c>
      <c r="O4" t="s">
        <v>238</v>
      </c>
      <c r="P4" t="s">
        <v>228</v>
      </c>
      <c r="Q4" t="s">
        <v>449</v>
      </c>
      <c r="R4" s="99" t="s">
        <v>136</v>
      </c>
      <c r="S4" s="97" t="str">
        <f>VLOOKUP(B4,Table1[],21,FALSE)</f>
        <v>SOUTH LAKE TAHOE</v>
      </c>
      <c r="T4" t="b">
        <v>0</v>
      </c>
      <c r="U4" t="b">
        <v>1</v>
      </c>
      <c r="V4" s="93"/>
      <c r="W4" s="105">
        <v>70</v>
      </c>
      <c r="X4" s="445">
        <v>27020</v>
      </c>
      <c r="Y4" s="445">
        <v>9242065.1999999955</v>
      </c>
      <c r="Z4" s="112">
        <v>49165</v>
      </c>
      <c r="AA4" s="106">
        <f>Y4/Z4</f>
        <v>187.98057968066706</v>
      </c>
      <c r="AB4" s="106">
        <f>X4/Z4</f>
        <v>0.54957795179497615</v>
      </c>
      <c r="AC4" s="106">
        <f>Y4/X4</f>
        <v>342.04534418948913</v>
      </c>
      <c r="AD4" s="106">
        <f>X4/W4</f>
        <v>386</v>
      </c>
      <c r="AG4" s="88"/>
      <c r="AH4" s="137"/>
      <c r="AI4" s="137"/>
      <c r="AJ4" s="137"/>
      <c r="AK4" s="137"/>
      <c r="AL4" s="88"/>
      <c r="AM4" s="88"/>
      <c r="AN4" s="137"/>
      <c r="AO4" s="137"/>
      <c r="AP4" s="137"/>
      <c r="AQ4" s="137"/>
      <c r="AS4" s="88"/>
      <c r="AT4" s="137"/>
      <c r="AU4" s="137"/>
      <c r="AV4" s="137"/>
      <c r="AW4" s="137"/>
      <c r="AY4" s="137"/>
    </row>
    <row r="5" spans="1:61" ht="15.75" x14ac:dyDescent="0.25">
      <c r="A5">
        <v>231063551</v>
      </c>
      <c r="B5" t="s">
        <v>408</v>
      </c>
      <c r="C5" s="170">
        <v>45720</v>
      </c>
      <c r="D5" t="s">
        <v>94</v>
      </c>
      <c r="E5" s="818">
        <v>0.60138888888888886</v>
      </c>
      <c r="F5" s="818">
        <v>0.75</v>
      </c>
      <c r="G5" s="88">
        <v>0.14861111111111111</v>
      </c>
      <c r="H5">
        <v>3</v>
      </c>
      <c r="I5">
        <v>34</v>
      </c>
      <c r="J5">
        <v>214</v>
      </c>
      <c r="K5">
        <v>4</v>
      </c>
      <c r="L5">
        <v>856.19999999999902</v>
      </c>
      <c r="M5"/>
      <c r="N5" t="s">
        <v>553</v>
      </c>
      <c r="O5" t="s">
        <v>238</v>
      </c>
      <c r="P5" t="s">
        <v>228</v>
      </c>
      <c r="Q5" t="s">
        <v>449</v>
      </c>
      <c r="R5" s="99" t="s">
        <v>136</v>
      </c>
      <c r="S5" s="97" t="str">
        <f>VLOOKUP(B5,Table1[],21,FALSE)</f>
        <v>SOUTH LAKE TAHOE</v>
      </c>
      <c r="T5" t="b">
        <v>0</v>
      </c>
      <c r="U5" t="b">
        <v>1</v>
      </c>
      <c r="V5" s="93"/>
    </row>
    <row r="6" spans="1:61" ht="15.75" x14ac:dyDescent="0.25">
      <c r="A6">
        <v>120039794</v>
      </c>
      <c r="B6" t="s">
        <v>412</v>
      </c>
      <c r="C6" s="170">
        <v>45721</v>
      </c>
      <c r="D6" t="s">
        <v>94</v>
      </c>
      <c r="E6" s="818">
        <v>0.42986111111111108</v>
      </c>
      <c r="F6" s="818">
        <v>0.71180555555555547</v>
      </c>
      <c r="G6" s="88">
        <v>0.28194444444444444</v>
      </c>
      <c r="H6">
        <v>6</v>
      </c>
      <c r="I6">
        <v>46</v>
      </c>
      <c r="J6">
        <v>406</v>
      </c>
      <c r="K6">
        <v>2518</v>
      </c>
      <c r="L6">
        <v>1018774.8</v>
      </c>
      <c r="M6" t="s">
        <v>453</v>
      </c>
      <c r="N6" t="s">
        <v>554</v>
      </c>
      <c r="O6" t="s">
        <v>523</v>
      </c>
      <c r="P6" t="s">
        <v>524</v>
      </c>
      <c r="Q6" t="s">
        <v>449</v>
      </c>
      <c r="R6" s="97" t="s">
        <v>770</v>
      </c>
      <c r="S6" s="97" t="str">
        <f>VLOOKUP(B6,Table1[],21,FALSE)</f>
        <v>SOUTH LAKE TAHOE</v>
      </c>
      <c r="T6" t="b">
        <v>0</v>
      </c>
      <c r="U6" t="b">
        <v>0</v>
      </c>
      <c r="V6" s="93"/>
      <c r="W6" s="94" t="s">
        <v>80</v>
      </c>
      <c r="X6" t="s">
        <v>168</v>
      </c>
    </row>
    <row r="7" spans="1:61" ht="15.75" x14ac:dyDescent="0.25">
      <c r="A7">
        <v>120039894</v>
      </c>
      <c r="B7" t="s">
        <v>404</v>
      </c>
      <c r="C7" s="170">
        <v>45721</v>
      </c>
      <c r="D7" t="s">
        <v>94</v>
      </c>
      <c r="E7" s="818">
        <v>0.42986111111111108</v>
      </c>
      <c r="F7" s="818">
        <v>0.69305555555555554</v>
      </c>
      <c r="G7" s="88">
        <v>0.26319444444444445</v>
      </c>
      <c r="H7">
        <v>6</v>
      </c>
      <c r="I7">
        <v>19</v>
      </c>
      <c r="J7">
        <v>379</v>
      </c>
      <c r="K7">
        <v>3809</v>
      </c>
      <c r="L7">
        <v>1441326.6</v>
      </c>
      <c r="M7" t="s">
        <v>453</v>
      </c>
      <c r="N7" t="s">
        <v>554</v>
      </c>
      <c r="O7" t="s">
        <v>523</v>
      </c>
      <c r="P7" t="s">
        <v>524</v>
      </c>
      <c r="Q7" t="s">
        <v>449</v>
      </c>
      <c r="R7" s="97" t="s">
        <v>770</v>
      </c>
      <c r="S7" s="97" t="str">
        <f>VLOOKUP(B7,Table1[],21,FALSE)</f>
        <v>SOUTH LAKE TAHOE</v>
      </c>
      <c r="T7" t="b">
        <v>0</v>
      </c>
      <c r="U7" t="b">
        <v>0</v>
      </c>
      <c r="V7" s="93"/>
    </row>
    <row r="8" spans="1:61" ht="15.75" x14ac:dyDescent="0.25">
      <c r="A8">
        <v>120039898</v>
      </c>
      <c r="B8" t="s">
        <v>555</v>
      </c>
      <c r="C8" s="170">
        <v>45721</v>
      </c>
      <c r="D8" t="s">
        <v>94</v>
      </c>
      <c r="E8" s="818">
        <v>0.42986111111111108</v>
      </c>
      <c r="F8" s="818">
        <v>0.71895833333333325</v>
      </c>
      <c r="G8" s="88">
        <v>0.28888888888888892</v>
      </c>
      <c r="H8">
        <v>6</v>
      </c>
      <c r="I8">
        <v>56</v>
      </c>
      <c r="J8">
        <v>416.28</v>
      </c>
      <c r="K8">
        <v>4039</v>
      </c>
      <c r="L8">
        <v>1446412.2</v>
      </c>
      <c r="M8" t="s">
        <v>453</v>
      </c>
      <c r="N8" t="s">
        <v>554</v>
      </c>
      <c r="O8" t="s">
        <v>523</v>
      </c>
      <c r="P8" t="s">
        <v>524</v>
      </c>
      <c r="Q8" t="s">
        <v>449</v>
      </c>
      <c r="R8" s="97" t="s">
        <v>770</v>
      </c>
      <c r="S8" s="97" t="s">
        <v>453</v>
      </c>
      <c r="T8" t="b">
        <v>0</v>
      </c>
      <c r="U8" t="b">
        <v>0</v>
      </c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L8" s="157"/>
      <c r="AM8" s="157"/>
      <c r="AN8" s="156"/>
    </row>
    <row r="9" spans="1:61" ht="15.75" x14ac:dyDescent="0.25">
      <c r="A9">
        <v>120039902</v>
      </c>
      <c r="B9" t="s">
        <v>407</v>
      </c>
      <c r="C9" s="170">
        <v>45721</v>
      </c>
      <c r="D9" t="s">
        <v>94</v>
      </c>
      <c r="E9" s="818">
        <v>0.42986111111111108</v>
      </c>
      <c r="F9" s="818">
        <v>0.70277777777777783</v>
      </c>
      <c r="G9" s="88">
        <v>0.27291666666666664</v>
      </c>
      <c r="H9">
        <v>6</v>
      </c>
      <c r="I9">
        <v>33</v>
      </c>
      <c r="J9">
        <v>393</v>
      </c>
      <c r="K9">
        <v>3828</v>
      </c>
      <c r="L9">
        <v>1501348.8</v>
      </c>
      <c r="M9" t="s">
        <v>453</v>
      </c>
      <c r="N9" t="s">
        <v>554</v>
      </c>
      <c r="O9" t="s">
        <v>523</v>
      </c>
      <c r="P9" t="s">
        <v>524</v>
      </c>
      <c r="Q9" t="s">
        <v>449</v>
      </c>
      <c r="R9" s="97" t="s">
        <v>770</v>
      </c>
      <c r="S9" s="97" t="str">
        <f>VLOOKUP(B9,Table1[],21,FALSE)</f>
        <v>SOUTH LAKE TAHOE</v>
      </c>
      <c r="T9" t="b">
        <v>0</v>
      </c>
      <c r="U9" t="b">
        <v>0</v>
      </c>
      <c r="V9" s="93"/>
      <c r="W9" s="105">
        <v>2</v>
      </c>
      <c r="X9" s="105">
        <v>2</v>
      </c>
      <c r="Y9" s="105">
        <v>367.8</v>
      </c>
      <c r="Z9" s="105">
        <f>$Z$4</f>
        <v>49165</v>
      </c>
      <c r="AA9" s="106">
        <f>Y9/Z9</f>
        <v>7.4809315570019321E-3</v>
      </c>
      <c r="AB9" s="106">
        <f>X9/Z9</f>
        <v>4.0679345062544491E-5</v>
      </c>
      <c r="AC9" s="106">
        <f>Y9/X9</f>
        <v>183.9</v>
      </c>
      <c r="AD9" s="106">
        <f>X9/W9</f>
        <v>1</v>
      </c>
      <c r="AL9" s="157"/>
      <c r="AM9" s="157"/>
      <c r="AN9" s="157"/>
      <c r="AO9" s="156"/>
    </row>
    <row r="10" spans="1:61" ht="15.75" x14ac:dyDescent="0.25">
      <c r="A10">
        <v>120039897</v>
      </c>
      <c r="B10" t="s">
        <v>405</v>
      </c>
      <c r="C10" s="170">
        <v>45721</v>
      </c>
      <c r="D10" t="s">
        <v>94</v>
      </c>
      <c r="E10" s="818">
        <v>0.43017361111111113</v>
      </c>
      <c r="F10" s="818">
        <v>0.69305555555555554</v>
      </c>
      <c r="G10" s="88">
        <v>0.26250000000000001</v>
      </c>
      <c r="H10">
        <v>6</v>
      </c>
      <c r="I10">
        <v>18</v>
      </c>
      <c r="J10">
        <v>378.55</v>
      </c>
      <c r="K10">
        <v>3611</v>
      </c>
      <c r="L10">
        <v>1366818.6</v>
      </c>
      <c r="M10" t="s">
        <v>453</v>
      </c>
      <c r="N10" t="s">
        <v>554</v>
      </c>
      <c r="O10" t="s">
        <v>523</v>
      </c>
      <c r="P10" t="s">
        <v>524</v>
      </c>
      <c r="Q10" t="s">
        <v>449</v>
      </c>
      <c r="R10" s="97" t="s">
        <v>770</v>
      </c>
      <c r="S10" s="97" t="str">
        <f>VLOOKUP(B10,Table1[],21,FALSE)</f>
        <v>SOUTH LAKE TAHOE</v>
      </c>
      <c r="T10" t="b">
        <v>0</v>
      </c>
      <c r="U10" t="b">
        <v>0</v>
      </c>
      <c r="V10" s="93"/>
    </row>
    <row r="11" spans="1:61" ht="15.75" x14ac:dyDescent="0.25">
      <c r="A11">
        <v>120039864</v>
      </c>
      <c r="B11" t="s">
        <v>413</v>
      </c>
      <c r="C11" s="170">
        <v>45721</v>
      </c>
      <c r="D11" t="s">
        <v>94</v>
      </c>
      <c r="E11" s="818">
        <v>0.43055555555555558</v>
      </c>
      <c r="F11" s="818">
        <v>0.6694444444444444</v>
      </c>
      <c r="G11" s="88">
        <v>0.2388888888888889</v>
      </c>
      <c r="H11">
        <v>5</v>
      </c>
      <c r="I11">
        <v>44</v>
      </c>
      <c r="J11">
        <v>344</v>
      </c>
      <c r="K11">
        <v>2307</v>
      </c>
      <c r="L11">
        <v>793071.6</v>
      </c>
      <c r="M11" t="s">
        <v>453</v>
      </c>
      <c r="N11" t="s">
        <v>554</v>
      </c>
      <c r="O11" t="s">
        <v>523</v>
      </c>
      <c r="P11" t="s">
        <v>524</v>
      </c>
      <c r="Q11" t="s">
        <v>449</v>
      </c>
      <c r="R11" s="97" t="s">
        <v>770</v>
      </c>
      <c r="S11" s="97" t="str">
        <f>VLOOKUP(B11,Table1[],21,FALSE)</f>
        <v>SOUTH LAKE TAHOE</v>
      </c>
      <c r="T11" t="b">
        <v>0</v>
      </c>
      <c r="U11" t="b">
        <v>0</v>
      </c>
      <c r="V11" s="93"/>
      <c r="W11" s="94" t="s">
        <v>80</v>
      </c>
      <c r="X11" t="s">
        <v>136</v>
      </c>
      <c r="AG11" s="92"/>
      <c r="AJ11" s="92"/>
    </row>
    <row r="12" spans="1:61" ht="15.75" x14ac:dyDescent="0.25">
      <c r="A12">
        <v>120039888</v>
      </c>
      <c r="B12" t="s">
        <v>403</v>
      </c>
      <c r="C12" s="170">
        <v>45721</v>
      </c>
      <c r="D12" t="s">
        <v>94</v>
      </c>
      <c r="E12" s="818">
        <v>0.43055555555555558</v>
      </c>
      <c r="F12" s="818">
        <v>0.68819444444444444</v>
      </c>
      <c r="G12" s="88">
        <v>0.25763888888888892</v>
      </c>
      <c r="H12">
        <v>6</v>
      </c>
      <c r="I12">
        <v>11</v>
      </c>
      <c r="J12">
        <v>371</v>
      </c>
      <c r="K12">
        <v>2398</v>
      </c>
      <c r="L12">
        <v>889059</v>
      </c>
      <c r="M12" t="s">
        <v>453</v>
      </c>
      <c r="N12" t="s">
        <v>554</v>
      </c>
      <c r="O12" t="s">
        <v>523</v>
      </c>
      <c r="P12" t="s">
        <v>524</v>
      </c>
      <c r="Q12" t="s">
        <v>449</v>
      </c>
      <c r="R12" s="97" t="s">
        <v>770</v>
      </c>
      <c r="S12" s="97" t="str">
        <f>VLOOKUP(B12,Table1[],21,FALSE)</f>
        <v>SOUTH LAKE TAHOE</v>
      </c>
      <c r="T12" t="b">
        <v>0</v>
      </c>
      <c r="U12" t="b">
        <v>0</v>
      </c>
      <c r="V12" s="93"/>
      <c r="AL12" s="89"/>
      <c r="AM12" s="88"/>
      <c r="AN12" s="88"/>
      <c r="AQ12" s="89"/>
      <c r="AR12" s="88"/>
      <c r="AS12" s="88"/>
      <c r="AV12" s="89"/>
      <c r="AW12" s="88"/>
      <c r="AX12" s="88"/>
      <c r="BI12" s="88"/>
    </row>
    <row r="13" spans="1:61" ht="15.75" x14ac:dyDescent="0.25">
      <c r="A13">
        <v>120039912</v>
      </c>
      <c r="B13" t="s">
        <v>408</v>
      </c>
      <c r="C13" s="170">
        <v>45721</v>
      </c>
      <c r="D13" t="s">
        <v>94</v>
      </c>
      <c r="E13" s="818">
        <v>0.43065972222222221</v>
      </c>
      <c r="F13" s="818">
        <v>0.58124999999999993</v>
      </c>
      <c r="G13" s="88">
        <v>0.15</v>
      </c>
      <c r="H13">
        <v>3</v>
      </c>
      <c r="I13">
        <v>36</v>
      </c>
      <c r="J13">
        <v>216.85</v>
      </c>
      <c r="K13">
        <v>633</v>
      </c>
      <c r="L13">
        <v>137266.20000000001</v>
      </c>
      <c r="M13" t="s">
        <v>463</v>
      </c>
      <c r="N13" t="s">
        <v>554</v>
      </c>
      <c r="O13" t="s">
        <v>523</v>
      </c>
      <c r="P13" t="s">
        <v>524</v>
      </c>
      <c r="Q13" t="s">
        <v>449</v>
      </c>
      <c r="R13" s="97" t="s">
        <v>770</v>
      </c>
      <c r="S13" s="97" t="str">
        <f>VLOOKUP(B13,Table1[],21,FALSE)</f>
        <v>SOUTH LAKE TAHOE</v>
      </c>
      <c r="T13" t="b">
        <v>0</v>
      </c>
      <c r="U13" t="b">
        <v>1</v>
      </c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  <c r="AL13" s="179"/>
      <c r="AM13" s="179"/>
      <c r="AN13" s="179"/>
      <c r="AO13" s="180"/>
      <c r="AQ13" s="179"/>
      <c r="AR13" s="179"/>
      <c r="AS13" s="179"/>
      <c r="AT13" s="180"/>
      <c r="AV13" s="179"/>
      <c r="AW13" s="179"/>
      <c r="AX13" s="179"/>
      <c r="AY13" s="180"/>
    </row>
    <row r="14" spans="1:61" ht="15.75" x14ac:dyDescent="0.25">
      <c r="A14">
        <v>120039904</v>
      </c>
      <c r="B14" t="s">
        <v>410</v>
      </c>
      <c r="C14" s="170">
        <v>45721</v>
      </c>
      <c r="D14" t="s">
        <v>94</v>
      </c>
      <c r="E14" s="818">
        <v>0.44027777777777777</v>
      </c>
      <c r="F14" s="818">
        <v>0.72478009259259257</v>
      </c>
      <c r="G14" s="88">
        <v>0.28402777777777777</v>
      </c>
      <c r="H14">
        <v>6</v>
      </c>
      <c r="I14">
        <v>49</v>
      </c>
      <c r="J14">
        <v>409.67</v>
      </c>
      <c r="K14">
        <v>97</v>
      </c>
      <c r="L14">
        <v>39652.800000000003</v>
      </c>
      <c r="M14"/>
      <c r="N14" t="s">
        <v>554</v>
      </c>
      <c r="O14" t="s">
        <v>523</v>
      </c>
      <c r="P14" t="s">
        <v>524</v>
      </c>
      <c r="Q14" t="s">
        <v>449</v>
      </c>
      <c r="R14" s="97" t="s">
        <v>770</v>
      </c>
      <c r="S14" s="97" t="str">
        <f>VLOOKUP(B14,Table1[],21,FALSE)</f>
        <v>SOUTH LAKE TAHOE</v>
      </c>
      <c r="T14" t="b">
        <v>0</v>
      </c>
      <c r="U14" t="b">
        <v>0</v>
      </c>
      <c r="V14" s="93"/>
      <c r="W14" s="105">
        <v>39</v>
      </c>
      <c r="X14" s="105">
        <v>1481</v>
      </c>
      <c r="Y14" s="105">
        <v>271152.60000000003</v>
      </c>
      <c r="Z14" s="105">
        <f>$Z$4</f>
        <v>49165</v>
      </c>
      <c r="AA14" s="106">
        <f>Y14/Z14</f>
        <v>5.5151550900030513</v>
      </c>
      <c r="AB14" s="106">
        <f>X14/Z14</f>
        <v>3.0123055018814196E-2</v>
      </c>
      <c r="AC14" s="106">
        <f>Y14/X14</f>
        <v>183.08750844024311</v>
      </c>
      <c r="AD14" s="106">
        <f>X14/W14</f>
        <v>37.974358974358971</v>
      </c>
    </row>
    <row r="15" spans="1:61" ht="15.75" x14ac:dyDescent="0.25">
      <c r="A15">
        <v>120039905</v>
      </c>
      <c r="B15" t="s">
        <v>411</v>
      </c>
      <c r="C15" s="170">
        <v>45721</v>
      </c>
      <c r="D15" t="s">
        <v>94</v>
      </c>
      <c r="E15" s="818">
        <v>0.44130787037037034</v>
      </c>
      <c r="F15" s="818">
        <v>0.7055555555555556</v>
      </c>
      <c r="G15" s="88">
        <v>0.2638888888888889</v>
      </c>
      <c r="H15">
        <v>6</v>
      </c>
      <c r="I15">
        <v>20</v>
      </c>
      <c r="J15">
        <v>380.53</v>
      </c>
      <c r="K15">
        <v>475</v>
      </c>
      <c r="L15">
        <v>180745.2</v>
      </c>
      <c r="M15" t="s">
        <v>453</v>
      </c>
      <c r="N15" t="s">
        <v>554</v>
      </c>
      <c r="O15" t="s">
        <v>523</v>
      </c>
      <c r="P15" t="s">
        <v>524</v>
      </c>
      <c r="Q15" t="s">
        <v>449</v>
      </c>
      <c r="R15" s="97" t="s">
        <v>770</v>
      </c>
      <c r="S15" s="97" t="str">
        <f>VLOOKUP(B15,Table1[],21,FALSE)</f>
        <v>SOUTH LAKE TAHOE</v>
      </c>
      <c r="T15" t="b">
        <v>0</v>
      </c>
      <c r="U15" t="b">
        <v>0</v>
      </c>
      <c r="V15" s="93"/>
    </row>
    <row r="16" spans="1:61" ht="15.75" x14ac:dyDescent="0.25">
      <c r="A16">
        <v>231063868</v>
      </c>
      <c r="B16" t="s">
        <v>414</v>
      </c>
      <c r="C16" s="170">
        <v>45721</v>
      </c>
      <c r="D16" t="s">
        <v>94</v>
      </c>
      <c r="E16" s="818">
        <v>0.53125</v>
      </c>
      <c r="F16" s="818">
        <v>0.54513888888888895</v>
      </c>
      <c r="G16" s="88">
        <v>1.3888888888888888E-2</v>
      </c>
      <c r="H16">
        <v>0</v>
      </c>
      <c r="I16">
        <v>20</v>
      </c>
      <c r="J16">
        <v>20</v>
      </c>
      <c r="K16">
        <v>8</v>
      </c>
      <c r="L16">
        <v>160.19999999999999</v>
      </c>
      <c r="M16"/>
      <c r="N16" t="s">
        <v>556</v>
      </c>
      <c r="O16" t="s">
        <v>238</v>
      </c>
      <c r="P16" t="s">
        <v>228</v>
      </c>
      <c r="Q16" t="s">
        <v>449</v>
      </c>
      <c r="R16" s="97" t="s">
        <v>771</v>
      </c>
      <c r="S16" s="97" t="str">
        <f>VLOOKUP(B16,Table1[],21,FALSE)</f>
        <v>SOUTH LAKE TAHOE</v>
      </c>
      <c r="T16" t="b">
        <v>0</v>
      </c>
      <c r="U16" t="b">
        <v>1</v>
      </c>
      <c r="V16" s="93"/>
      <c r="W16" s="94" t="s">
        <v>80</v>
      </c>
      <c r="X16" t="s">
        <v>171</v>
      </c>
    </row>
    <row r="17" spans="1:56" ht="15.75" x14ac:dyDescent="0.25">
      <c r="A17">
        <v>120039995</v>
      </c>
      <c r="B17" t="s">
        <v>405</v>
      </c>
      <c r="C17" s="170">
        <v>45721</v>
      </c>
      <c r="D17" t="s">
        <v>94</v>
      </c>
      <c r="E17" s="818">
        <v>0.73888888888888893</v>
      </c>
      <c r="F17" s="818">
        <v>0.79861111111111116</v>
      </c>
      <c r="G17" s="88">
        <v>5.9722222222222225E-2</v>
      </c>
      <c r="H17">
        <v>1</v>
      </c>
      <c r="I17">
        <v>26</v>
      </c>
      <c r="J17">
        <v>86</v>
      </c>
      <c r="K17">
        <v>14</v>
      </c>
      <c r="L17">
        <v>1204.2</v>
      </c>
      <c r="M17" t="s">
        <v>453</v>
      </c>
      <c r="N17" t="s">
        <v>557</v>
      </c>
      <c r="O17" t="s">
        <v>225</v>
      </c>
      <c r="P17" t="s">
        <v>224</v>
      </c>
      <c r="Q17" t="s">
        <v>449</v>
      </c>
      <c r="R17" s="409" t="s">
        <v>451</v>
      </c>
      <c r="S17" s="406" t="str">
        <f>VLOOKUP(B17,Table1[],21,FALSE)</f>
        <v>SOUTH LAKE TAHOE</v>
      </c>
      <c r="T17" t="b">
        <v>0</v>
      </c>
      <c r="U17" t="b">
        <v>1</v>
      </c>
      <c r="V17" s="93"/>
      <c r="AG17" s="92"/>
      <c r="AJ17" s="92"/>
    </row>
    <row r="18" spans="1:56" ht="15.75" x14ac:dyDescent="0.25">
      <c r="A18">
        <v>120040021</v>
      </c>
      <c r="B18" t="s">
        <v>403</v>
      </c>
      <c r="C18" s="170">
        <v>45722</v>
      </c>
      <c r="D18" t="s">
        <v>94</v>
      </c>
      <c r="E18" s="818">
        <v>0.42201388888888891</v>
      </c>
      <c r="F18" s="818">
        <v>0.58143518518518522</v>
      </c>
      <c r="G18" s="88">
        <v>0.15902777777777777</v>
      </c>
      <c r="H18">
        <v>3</v>
      </c>
      <c r="I18">
        <v>49</v>
      </c>
      <c r="J18">
        <v>229.58</v>
      </c>
      <c r="K18">
        <v>1</v>
      </c>
      <c r="L18">
        <v>229.8</v>
      </c>
      <c r="M18" t="s">
        <v>453</v>
      </c>
      <c r="N18" t="s">
        <v>558</v>
      </c>
      <c r="O18" t="s">
        <v>237</v>
      </c>
      <c r="P18" t="s">
        <v>233</v>
      </c>
      <c r="Q18" t="s">
        <v>449</v>
      </c>
      <c r="R18" s="409" t="s">
        <v>168</v>
      </c>
      <c r="S18" s="406" t="str">
        <f>VLOOKUP(B18,Table1[],21,FALSE)</f>
        <v>SOUTH LAKE TAHOE</v>
      </c>
      <c r="T18" t="b">
        <v>0</v>
      </c>
      <c r="U18" t="b">
        <v>1</v>
      </c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</row>
    <row r="19" spans="1:56" ht="15.75" x14ac:dyDescent="0.25">
      <c r="A19">
        <v>231064018</v>
      </c>
      <c r="B19" t="s">
        <v>408</v>
      </c>
      <c r="C19" s="170">
        <v>45722</v>
      </c>
      <c r="D19" t="s">
        <v>94</v>
      </c>
      <c r="E19" s="818">
        <v>0.47222222222222227</v>
      </c>
      <c r="F19" s="818">
        <v>0.69097222222222221</v>
      </c>
      <c r="G19" s="88">
        <v>0.21875</v>
      </c>
      <c r="H19">
        <v>5</v>
      </c>
      <c r="I19">
        <v>15</v>
      </c>
      <c r="J19">
        <v>315</v>
      </c>
      <c r="K19">
        <v>7</v>
      </c>
      <c r="L19">
        <v>2205</v>
      </c>
      <c r="M19"/>
      <c r="N19" t="s">
        <v>559</v>
      </c>
      <c r="O19" t="s">
        <v>238</v>
      </c>
      <c r="P19" t="s">
        <v>228</v>
      </c>
      <c r="Q19" t="s">
        <v>449</v>
      </c>
      <c r="R19" s="99" t="s">
        <v>136</v>
      </c>
      <c r="S19" s="97" t="str">
        <f>VLOOKUP(B19,Table1[],21,FALSE)</f>
        <v>SOUTH LAKE TAHOE</v>
      </c>
      <c r="T19" t="b">
        <v>0</v>
      </c>
      <c r="U19" t="b">
        <v>1</v>
      </c>
      <c r="V19" s="93"/>
      <c r="W19" s="105">
        <v>3</v>
      </c>
      <c r="X19" s="105">
        <v>154</v>
      </c>
      <c r="Y19" s="105">
        <v>9995.9999999999891</v>
      </c>
      <c r="Z19" s="105">
        <f>$Z$4</f>
        <v>49165</v>
      </c>
      <c r="AA19" s="106">
        <f>Y19/Z19</f>
        <v>0.20331536662259717</v>
      </c>
      <c r="AB19" s="106">
        <f>X19/Z19</f>
        <v>3.132309569815926E-3</v>
      </c>
      <c r="AC19" s="106">
        <f>Y19/X19</f>
        <v>64.909090909090835</v>
      </c>
      <c r="AD19" s="106">
        <f>X19/W19</f>
        <v>51.333333333333336</v>
      </c>
      <c r="AE19" s="88"/>
      <c r="AG19" s="92"/>
      <c r="AJ19" s="92"/>
      <c r="AL19" s="89"/>
      <c r="AM19" s="88"/>
      <c r="AN19" s="88"/>
      <c r="AQ19" s="89"/>
      <c r="AR19" s="88"/>
      <c r="AS19" s="88"/>
      <c r="AV19" s="89"/>
      <c r="AW19" s="88"/>
      <c r="AX19" s="88"/>
      <c r="BA19" s="89"/>
      <c r="BB19" s="88"/>
      <c r="BC19" s="88"/>
    </row>
    <row r="20" spans="1:56" ht="15.75" x14ac:dyDescent="0.25">
      <c r="A20">
        <v>231064014</v>
      </c>
      <c r="B20" t="s">
        <v>408</v>
      </c>
      <c r="C20" s="170">
        <v>45722</v>
      </c>
      <c r="D20" t="s">
        <v>94</v>
      </c>
      <c r="E20" s="818">
        <v>0.48958333333333331</v>
      </c>
      <c r="F20" s="818">
        <v>0.61805555555555558</v>
      </c>
      <c r="G20" s="88">
        <v>0.12847222222222224</v>
      </c>
      <c r="H20">
        <v>3</v>
      </c>
      <c r="I20">
        <v>5</v>
      </c>
      <c r="J20">
        <v>185</v>
      </c>
      <c r="K20">
        <v>31</v>
      </c>
      <c r="L20">
        <v>5734.8</v>
      </c>
      <c r="M20" t="s">
        <v>463</v>
      </c>
      <c r="N20" t="s">
        <v>560</v>
      </c>
      <c r="O20" t="s">
        <v>238</v>
      </c>
      <c r="P20" t="s">
        <v>228</v>
      </c>
      <c r="Q20" t="s">
        <v>449</v>
      </c>
      <c r="R20" s="99" t="s">
        <v>136</v>
      </c>
      <c r="S20" s="97" t="str">
        <f>VLOOKUP(B20,Table1[],21,FALSE)</f>
        <v>SOUTH LAKE TAHOE</v>
      </c>
      <c r="T20" t="b">
        <v>0</v>
      </c>
      <c r="U20" t="b">
        <v>1</v>
      </c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  <c r="AL20" s="179"/>
      <c r="AM20" s="179"/>
      <c r="AN20" s="179"/>
      <c r="AO20" s="180"/>
      <c r="AQ20" s="179"/>
      <c r="AR20" s="179"/>
      <c r="AS20" s="179"/>
      <c r="AT20" s="180"/>
      <c r="AV20" s="179"/>
      <c r="AW20" s="179"/>
      <c r="AX20" s="179"/>
      <c r="AY20" s="180"/>
      <c r="BA20" s="179"/>
      <c r="BB20" s="179"/>
      <c r="BC20" s="179"/>
      <c r="BD20" s="180"/>
    </row>
    <row r="21" spans="1:56" ht="15.75" x14ac:dyDescent="0.25">
      <c r="A21">
        <v>120040058</v>
      </c>
      <c r="B21" t="s">
        <v>405</v>
      </c>
      <c r="C21" s="170">
        <v>45722</v>
      </c>
      <c r="D21" t="s">
        <v>94</v>
      </c>
      <c r="E21" s="818">
        <v>0.73504629629629636</v>
      </c>
      <c r="F21" s="818">
        <v>0.8377430555555555</v>
      </c>
      <c r="G21" s="88">
        <v>0.10208333333333335</v>
      </c>
      <c r="H21">
        <v>2</v>
      </c>
      <c r="I21">
        <v>27</v>
      </c>
      <c r="J21">
        <v>147.9</v>
      </c>
      <c r="K21">
        <v>1</v>
      </c>
      <c r="L21">
        <v>147.6</v>
      </c>
      <c r="M21" t="s">
        <v>453</v>
      </c>
      <c r="N21" t="s">
        <v>561</v>
      </c>
      <c r="O21" t="s">
        <v>237</v>
      </c>
      <c r="P21" t="s">
        <v>233</v>
      </c>
      <c r="Q21" t="s">
        <v>449</v>
      </c>
      <c r="R21" s="409" t="s">
        <v>167</v>
      </c>
      <c r="S21" s="97" t="str">
        <f>VLOOKUP(B21,Table1[],21,FALSE)</f>
        <v>SOUTH LAKE TAHOE</v>
      </c>
      <c r="T21" t="b">
        <v>0</v>
      </c>
      <c r="U21" t="b">
        <v>1</v>
      </c>
      <c r="V21" s="93"/>
      <c r="W21" s="94" t="s">
        <v>80</v>
      </c>
      <c r="X21" t="s">
        <v>450</v>
      </c>
      <c r="AE21" s="88"/>
      <c r="AF21" s="88"/>
      <c r="AG21" s="88"/>
      <c r="AH21" s="88"/>
      <c r="AI21" s="88"/>
      <c r="AJ21" s="88"/>
      <c r="AZ21" s="138"/>
    </row>
    <row r="22" spans="1:56" ht="15.75" x14ac:dyDescent="0.25">
      <c r="A22">
        <v>120040065</v>
      </c>
      <c r="B22" t="s">
        <v>413</v>
      </c>
      <c r="C22" s="170">
        <v>45722</v>
      </c>
      <c r="D22" t="s">
        <v>94</v>
      </c>
      <c r="E22" s="818">
        <v>0.91629629629629628</v>
      </c>
      <c r="F22" s="818">
        <v>1.0069444444444445E-2</v>
      </c>
      <c r="G22" s="88">
        <v>9.375E-2</v>
      </c>
      <c r="H22">
        <v>2</v>
      </c>
      <c r="I22">
        <v>15</v>
      </c>
      <c r="J22">
        <v>135.03</v>
      </c>
      <c r="K22">
        <v>1</v>
      </c>
      <c r="L22">
        <v>135</v>
      </c>
      <c r="M22" t="s">
        <v>453</v>
      </c>
      <c r="N22" t="s">
        <v>562</v>
      </c>
      <c r="O22" t="s">
        <v>237</v>
      </c>
      <c r="P22" t="s">
        <v>233</v>
      </c>
      <c r="Q22" t="s">
        <v>449</v>
      </c>
      <c r="R22" s="409" t="s">
        <v>167</v>
      </c>
      <c r="S22" s="97" t="str">
        <f>VLOOKUP(B22,Table1[],21,FALSE)</f>
        <v>SOUTH LAKE TAHOE</v>
      </c>
      <c r="T22" t="b">
        <v>0</v>
      </c>
      <c r="U22" t="b">
        <v>1</v>
      </c>
      <c r="V22" s="93"/>
      <c r="AE22" s="88"/>
      <c r="AF22" s="88"/>
      <c r="AG22" s="88"/>
      <c r="AH22" s="88"/>
      <c r="AI22" s="88"/>
      <c r="AJ22" s="88"/>
      <c r="AK22" s="88"/>
      <c r="AL22" s="89"/>
      <c r="AM22" s="88"/>
      <c r="AN22" s="88"/>
      <c r="AQ22" s="89"/>
      <c r="AR22" s="88"/>
      <c r="AS22" s="88"/>
      <c r="AV22" s="89"/>
      <c r="AW22" s="88"/>
      <c r="AX22" s="88"/>
    </row>
    <row r="23" spans="1:56" ht="15.75" x14ac:dyDescent="0.25">
      <c r="A23">
        <v>120040068</v>
      </c>
      <c r="B23" t="s">
        <v>408</v>
      </c>
      <c r="C23" s="170">
        <v>45723</v>
      </c>
      <c r="D23" t="s">
        <v>94</v>
      </c>
      <c r="E23" s="818">
        <v>8.9803240740740739E-2</v>
      </c>
      <c r="F23" s="818">
        <v>0.29692129629629632</v>
      </c>
      <c r="G23" s="88">
        <v>0.20694444444444446</v>
      </c>
      <c r="H23">
        <v>4</v>
      </c>
      <c r="I23">
        <v>58</v>
      </c>
      <c r="J23">
        <v>298.23</v>
      </c>
      <c r="K23">
        <v>243</v>
      </c>
      <c r="L23">
        <v>71317.2</v>
      </c>
      <c r="M23" t="s">
        <v>463</v>
      </c>
      <c r="N23" t="s">
        <v>563</v>
      </c>
      <c r="O23" t="s">
        <v>238</v>
      </c>
      <c r="P23" t="s">
        <v>228</v>
      </c>
      <c r="Q23" t="s">
        <v>449</v>
      </c>
      <c r="R23" s="99" t="s">
        <v>136</v>
      </c>
      <c r="S23" s="97" t="str">
        <f>VLOOKUP(B23,Table1[],21,FALSE)</f>
        <v>SOUTH LAKE TAHOE</v>
      </c>
      <c r="T23" t="b">
        <v>0</v>
      </c>
      <c r="U23" t="b">
        <v>0</v>
      </c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  <c r="AL23" s="179"/>
      <c r="AM23" s="179"/>
      <c r="AN23" s="179"/>
      <c r="AO23" s="180"/>
      <c r="AQ23" s="179"/>
      <c r="AR23" s="179"/>
      <c r="AS23" s="179"/>
      <c r="AT23" s="180"/>
      <c r="AV23" s="179"/>
      <c r="AW23" s="179"/>
      <c r="AX23" s="179"/>
      <c r="AY23" s="180"/>
    </row>
    <row r="24" spans="1:56" ht="15.75" x14ac:dyDescent="0.25">
      <c r="A24">
        <v>120040108</v>
      </c>
      <c r="B24" t="s">
        <v>408</v>
      </c>
      <c r="C24" s="170">
        <v>45723</v>
      </c>
      <c r="D24" t="s">
        <v>94</v>
      </c>
      <c r="E24" s="818">
        <v>0.4748263888888889</v>
      </c>
      <c r="F24" s="818">
        <v>0.60416666666666663</v>
      </c>
      <c r="G24" s="88">
        <v>0.12916666666666668</v>
      </c>
      <c r="H24">
        <v>3</v>
      </c>
      <c r="I24">
        <v>6</v>
      </c>
      <c r="J24">
        <v>186.27</v>
      </c>
      <c r="K24">
        <v>73</v>
      </c>
      <c r="L24">
        <v>13596</v>
      </c>
      <c r="M24" t="s">
        <v>463</v>
      </c>
      <c r="N24" t="s">
        <v>564</v>
      </c>
      <c r="O24" t="s">
        <v>238</v>
      </c>
      <c r="P24" t="s">
        <v>228</v>
      </c>
      <c r="Q24" t="s">
        <v>449</v>
      </c>
      <c r="R24" s="99" t="s">
        <v>136</v>
      </c>
      <c r="S24" s="97" t="str">
        <f>VLOOKUP(B24,Table1[],21,FALSE)</f>
        <v>SOUTH LAKE TAHOE</v>
      </c>
      <c r="T24" t="b">
        <v>0</v>
      </c>
      <c r="U24" t="b">
        <v>0</v>
      </c>
      <c r="V24" s="93"/>
      <c r="W24" s="105">
        <v>2</v>
      </c>
      <c r="X24" s="105">
        <v>42</v>
      </c>
      <c r="Y24" s="105">
        <v>6213</v>
      </c>
      <c r="Z24" s="105">
        <f>$Z$4</f>
        <v>49165</v>
      </c>
      <c r="AA24" s="106">
        <f>Y24/Z24</f>
        <v>0.12637038543679446</v>
      </c>
      <c r="AB24" s="106">
        <f>X24/Z24</f>
        <v>8.5426624631343439E-4</v>
      </c>
      <c r="AC24" s="106">
        <f>Y24/X24</f>
        <v>147.92857142857142</v>
      </c>
      <c r="AD24" s="106">
        <f>X24/W24</f>
        <v>21</v>
      </c>
      <c r="AE24" s="88"/>
      <c r="AF24" s="88"/>
      <c r="AG24" s="88"/>
      <c r="AH24" s="88"/>
      <c r="AI24" s="88"/>
      <c r="AJ24" s="88"/>
      <c r="AK24" s="88"/>
      <c r="AZ24" s="138"/>
    </row>
    <row r="25" spans="1:56" ht="15.75" x14ac:dyDescent="0.25">
      <c r="A25">
        <v>120040298</v>
      </c>
      <c r="B25" t="s">
        <v>411</v>
      </c>
      <c r="C25" s="170">
        <v>45726</v>
      </c>
      <c r="D25" t="s">
        <v>94</v>
      </c>
      <c r="E25" s="818">
        <v>0.45833333333333331</v>
      </c>
      <c r="F25" s="818">
        <v>0.52083333333333337</v>
      </c>
      <c r="G25" s="88">
        <v>6.25E-2</v>
      </c>
      <c r="H25">
        <v>1</v>
      </c>
      <c r="I25">
        <v>30</v>
      </c>
      <c r="J25">
        <v>90</v>
      </c>
      <c r="K25">
        <v>68</v>
      </c>
      <c r="L25">
        <v>6120</v>
      </c>
      <c r="M25" t="s">
        <v>453</v>
      </c>
      <c r="N25" t="s">
        <v>565</v>
      </c>
      <c r="O25" t="s">
        <v>225</v>
      </c>
      <c r="P25" t="s">
        <v>224</v>
      </c>
      <c r="Q25" t="s">
        <v>449</v>
      </c>
      <c r="R25" s="409" t="s">
        <v>167</v>
      </c>
      <c r="S25" s="97" t="str">
        <f>VLOOKUP(B25,Table1[],21,FALSE)</f>
        <v>SOUTH LAKE TAHOE</v>
      </c>
      <c r="T25" t="b">
        <v>0</v>
      </c>
      <c r="U25" t="b">
        <v>1</v>
      </c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56" ht="15.75" x14ac:dyDescent="0.25">
      <c r="A26">
        <v>231064574</v>
      </c>
      <c r="B26" t="s">
        <v>412</v>
      </c>
      <c r="C26" s="170">
        <v>45727</v>
      </c>
      <c r="D26" t="s">
        <v>94</v>
      </c>
      <c r="E26" s="818">
        <v>6.25E-2</v>
      </c>
      <c r="F26" s="818">
        <v>8.3333333333333329E-2</v>
      </c>
      <c r="G26" s="88">
        <v>2.0833333333333332E-2</v>
      </c>
      <c r="H26">
        <v>0</v>
      </c>
      <c r="I26">
        <v>30</v>
      </c>
      <c r="J26">
        <v>30</v>
      </c>
      <c r="K26">
        <v>35</v>
      </c>
      <c r="L26">
        <v>1050</v>
      </c>
      <c r="M26"/>
      <c r="N26" t="s">
        <v>566</v>
      </c>
      <c r="O26" t="s">
        <v>238</v>
      </c>
      <c r="P26" t="s">
        <v>228</v>
      </c>
      <c r="Q26" t="s">
        <v>449</v>
      </c>
      <c r="R26" s="99" t="s">
        <v>136</v>
      </c>
      <c r="S26" s="97" t="str">
        <f>VLOOKUP(B26,Table1[],21,FALSE)</f>
        <v>SOUTH LAKE TAHOE</v>
      </c>
      <c r="T26" t="b">
        <v>0</v>
      </c>
      <c r="U26" t="b">
        <v>1</v>
      </c>
      <c r="V26" s="93"/>
      <c r="W26" s="94" t="s">
        <v>80</v>
      </c>
      <c r="X26" t="s">
        <v>118</v>
      </c>
      <c r="AE26" s="88"/>
      <c r="AF26" s="88"/>
      <c r="AG26" s="88"/>
      <c r="AH26" s="88"/>
      <c r="AI26" s="88"/>
      <c r="AJ26" s="88"/>
      <c r="AK26" s="88"/>
      <c r="AL26" s="157"/>
      <c r="AM26" s="157"/>
      <c r="AN26" s="156"/>
    </row>
    <row r="27" spans="1:56" ht="15.75" x14ac:dyDescent="0.25">
      <c r="A27">
        <v>120040327</v>
      </c>
      <c r="B27" t="s">
        <v>412</v>
      </c>
      <c r="C27" s="170">
        <v>45727</v>
      </c>
      <c r="D27" t="s">
        <v>94</v>
      </c>
      <c r="E27" s="818">
        <v>0.10416666666666667</v>
      </c>
      <c r="F27" s="818">
        <v>0.16722222222222224</v>
      </c>
      <c r="G27" s="88">
        <v>6.25E-2</v>
      </c>
      <c r="H27">
        <v>1</v>
      </c>
      <c r="I27">
        <v>30</v>
      </c>
      <c r="J27">
        <v>90.78</v>
      </c>
      <c r="K27">
        <v>493</v>
      </c>
      <c r="L27">
        <v>44725.2</v>
      </c>
      <c r="M27" t="s">
        <v>453</v>
      </c>
      <c r="N27" t="s">
        <v>567</v>
      </c>
      <c r="O27" t="s">
        <v>238</v>
      </c>
      <c r="P27" t="s">
        <v>228</v>
      </c>
      <c r="Q27" t="s">
        <v>449</v>
      </c>
      <c r="R27" s="99" t="s">
        <v>136</v>
      </c>
      <c r="S27" s="97" t="str">
        <f>VLOOKUP(B27,Table1[],21,FALSE)</f>
        <v>SOUTH LAKE TAHOE</v>
      </c>
      <c r="T27" t="b">
        <v>0</v>
      </c>
      <c r="U27" t="b">
        <v>0</v>
      </c>
      <c r="V27" s="93"/>
      <c r="AE27" s="88"/>
      <c r="AF27" s="88"/>
      <c r="AG27" s="88"/>
      <c r="AH27" s="88"/>
      <c r="AI27" s="88"/>
      <c r="AJ27" s="88"/>
      <c r="AK27" s="88"/>
      <c r="AL27" s="157"/>
      <c r="AM27" s="157"/>
      <c r="AN27" s="157"/>
      <c r="AO27" s="156"/>
      <c r="AZ27" s="138"/>
    </row>
    <row r="28" spans="1:56" ht="15.75" x14ac:dyDescent="0.25">
      <c r="A28">
        <v>231064592</v>
      </c>
      <c r="B28" t="s">
        <v>408</v>
      </c>
      <c r="C28" s="170">
        <v>45727</v>
      </c>
      <c r="D28" t="s">
        <v>94</v>
      </c>
      <c r="E28" s="818">
        <v>0.46249999999999997</v>
      </c>
      <c r="F28" s="818">
        <v>0.70208333333333339</v>
      </c>
      <c r="G28" s="88">
        <v>0.23958333333333334</v>
      </c>
      <c r="H28">
        <v>5</v>
      </c>
      <c r="I28">
        <v>45</v>
      </c>
      <c r="J28">
        <v>345</v>
      </c>
      <c r="K28">
        <v>11</v>
      </c>
      <c r="L28">
        <v>3795</v>
      </c>
      <c r="M28"/>
      <c r="N28" t="s">
        <v>568</v>
      </c>
      <c r="O28" t="s">
        <v>238</v>
      </c>
      <c r="P28" t="s">
        <v>228</v>
      </c>
      <c r="Q28" t="s">
        <v>449</v>
      </c>
      <c r="R28" s="99" t="s">
        <v>136</v>
      </c>
      <c r="S28" s="97" t="str">
        <f>VLOOKUP(B28,Table1[],21,FALSE)</f>
        <v>SOUTH LAKE TAHOE</v>
      </c>
      <c r="T28" t="b">
        <v>0</v>
      </c>
      <c r="U28" t="b">
        <v>1</v>
      </c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F28" s="88"/>
      <c r="AG28" s="88"/>
      <c r="AH28" s="88"/>
      <c r="AI28" s="88"/>
      <c r="AJ28" s="88"/>
      <c r="AK28" s="88"/>
    </row>
    <row r="29" spans="1:56" ht="15.75" x14ac:dyDescent="0.25">
      <c r="A29">
        <v>120040339</v>
      </c>
      <c r="B29" t="s">
        <v>404</v>
      </c>
      <c r="C29" s="170">
        <v>45727</v>
      </c>
      <c r="D29" t="s">
        <v>94</v>
      </c>
      <c r="E29" s="818">
        <v>0.56597222222222221</v>
      </c>
      <c r="F29" s="818">
        <v>0.64166666666666672</v>
      </c>
      <c r="G29" s="88">
        <v>7.5694444444444439E-2</v>
      </c>
      <c r="H29">
        <v>1</v>
      </c>
      <c r="I29">
        <v>49</v>
      </c>
      <c r="J29">
        <v>109</v>
      </c>
      <c r="K29">
        <v>13</v>
      </c>
      <c r="L29">
        <v>1417.2</v>
      </c>
      <c r="M29" t="s">
        <v>453</v>
      </c>
      <c r="N29" t="s">
        <v>569</v>
      </c>
      <c r="O29" t="s">
        <v>235</v>
      </c>
      <c r="P29" t="s">
        <v>220</v>
      </c>
      <c r="Q29" t="s">
        <v>449</v>
      </c>
      <c r="R29" s="409" t="s">
        <v>167</v>
      </c>
      <c r="S29" s="97" t="str">
        <f>VLOOKUP(B29,Table1[],21,FALSE)</f>
        <v>SOUTH LAKE TAHOE</v>
      </c>
      <c r="T29" t="b">
        <v>0</v>
      </c>
      <c r="U29" t="b">
        <v>1</v>
      </c>
      <c r="V29" s="93"/>
      <c r="W29" s="105">
        <v>12</v>
      </c>
      <c r="X29" s="105">
        <v>23737</v>
      </c>
      <c r="Y29" s="105">
        <v>8815840.1999999993</v>
      </c>
      <c r="Z29" s="105">
        <f>$Z$4</f>
        <v>49165</v>
      </c>
      <c r="AA29" s="106">
        <f>Y29/Z29</f>
        <v>179.31130275602561</v>
      </c>
      <c r="AB29" s="106">
        <f>X29/Z29</f>
        <v>0.48280280687480931</v>
      </c>
      <c r="AC29" s="106">
        <f>Y29/X29</f>
        <v>371.39656232885363</v>
      </c>
      <c r="AD29" s="106">
        <f>X29/W29</f>
        <v>1978.0833333333333</v>
      </c>
      <c r="AE29" s="88"/>
      <c r="AF29" s="88"/>
      <c r="AG29" s="88"/>
      <c r="AH29" s="88"/>
      <c r="AI29" s="88"/>
      <c r="AJ29" s="88"/>
      <c r="AK29" s="88"/>
      <c r="AL29" s="89"/>
      <c r="AM29" s="88"/>
      <c r="AN29" s="88"/>
      <c r="AQ29" s="89"/>
      <c r="AR29" s="88"/>
      <c r="AS29" s="88"/>
    </row>
    <row r="30" spans="1:56" ht="15.75" x14ac:dyDescent="0.25">
      <c r="A30">
        <v>120040352</v>
      </c>
      <c r="B30" t="s">
        <v>403</v>
      </c>
      <c r="C30" s="170">
        <v>45727</v>
      </c>
      <c r="D30" t="s">
        <v>94</v>
      </c>
      <c r="E30" s="818">
        <v>0.77883101851851855</v>
      </c>
      <c r="F30" s="818">
        <v>0.87446759259259255</v>
      </c>
      <c r="G30" s="88">
        <v>9.5138888888888884E-2</v>
      </c>
      <c r="H30">
        <v>2</v>
      </c>
      <c r="I30">
        <v>17</v>
      </c>
      <c r="J30">
        <v>137.72</v>
      </c>
      <c r="K30">
        <v>1</v>
      </c>
      <c r="L30">
        <v>138</v>
      </c>
      <c r="M30" t="s">
        <v>453</v>
      </c>
      <c r="N30" t="s">
        <v>570</v>
      </c>
      <c r="O30" t="s">
        <v>237</v>
      </c>
      <c r="P30" t="s">
        <v>233</v>
      </c>
      <c r="Q30" t="s">
        <v>449</v>
      </c>
      <c r="R30" s="409" t="s">
        <v>168</v>
      </c>
      <c r="S30" s="97" t="str">
        <f>VLOOKUP(B30,Table1[],21,FALSE)</f>
        <v>SOUTH LAKE TAHOE</v>
      </c>
      <c r="T30" t="b">
        <v>0</v>
      </c>
      <c r="U30" t="b">
        <v>1</v>
      </c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  <c r="AL30" s="179"/>
      <c r="AM30" s="179"/>
      <c r="AN30" s="179"/>
      <c r="AO30" s="180"/>
      <c r="AQ30" s="179"/>
      <c r="AR30" s="179"/>
      <c r="AS30" s="179"/>
      <c r="AT30" s="180"/>
    </row>
    <row r="31" spans="1:56" ht="15.75" x14ac:dyDescent="0.25">
      <c r="A31">
        <v>120040358</v>
      </c>
      <c r="B31" t="s">
        <v>413</v>
      </c>
      <c r="C31" s="170">
        <v>45727</v>
      </c>
      <c r="D31" t="s">
        <v>94</v>
      </c>
      <c r="E31" s="818">
        <v>0.87986111111111109</v>
      </c>
      <c r="F31" s="818">
        <v>0.89583333333333337</v>
      </c>
      <c r="G31" s="88">
        <v>1.5972222222222224E-2</v>
      </c>
      <c r="H31">
        <v>0</v>
      </c>
      <c r="I31">
        <v>23</v>
      </c>
      <c r="J31">
        <v>23</v>
      </c>
      <c r="K31">
        <v>31</v>
      </c>
      <c r="L31">
        <v>712.8</v>
      </c>
      <c r="M31" t="s">
        <v>453</v>
      </c>
      <c r="N31" t="s">
        <v>571</v>
      </c>
      <c r="O31" t="s">
        <v>447</v>
      </c>
      <c r="P31" t="s">
        <v>227</v>
      </c>
      <c r="Q31" t="s">
        <v>449</v>
      </c>
      <c r="R31" s="99" t="s">
        <v>450</v>
      </c>
      <c r="S31" s="97" t="str">
        <f>VLOOKUP(B31,Table1[],21,FALSE)</f>
        <v>SOUTH LAKE TAHOE</v>
      </c>
      <c r="T31" t="b">
        <v>0</v>
      </c>
      <c r="U31" t="b">
        <v>1</v>
      </c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56" ht="15.75" x14ac:dyDescent="0.25">
      <c r="A32">
        <v>232005021</v>
      </c>
      <c r="B32" t="s">
        <v>408</v>
      </c>
      <c r="C32" s="170">
        <v>45728</v>
      </c>
      <c r="D32" t="s">
        <v>94</v>
      </c>
      <c r="E32" s="818">
        <v>0.38541666666666669</v>
      </c>
      <c r="F32" s="818">
        <v>0.45833333333333331</v>
      </c>
      <c r="G32" s="88">
        <v>7.2916666666666671E-2</v>
      </c>
      <c r="H32">
        <v>1</v>
      </c>
      <c r="I32">
        <v>45</v>
      </c>
      <c r="J32">
        <v>105</v>
      </c>
      <c r="K32">
        <v>1</v>
      </c>
      <c r="L32">
        <v>105</v>
      </c>
      <c r="M32"/>
      <c r="N32" t="s">
        <v>572</v>
      </c>
      <c r="O32" t="s">
        <v>238</v>
      </c>
      <c r="P32" t="s">
        <v>228</v>
      </c>
      <c r="Q32" t="s">
        <v>449</v>
      </c>
      <c r="R32" s="99" t="s">
        <v>136</v>
      </c>
      <c r="S32" s="97" t="str">
        <f>VLOOKUP(B32,Table1[],21,FALSE)</f>
        <v>SOUTH LAKE TAHOE</v>
      </c>
      <c r="T32" t="b">
        <v>0</v>
      </c>
      <c r="U32" t="b">
        <v>1</v>
      </c>
      <c r="V32" s="93"/>
      <c r="AE32" s="88"/>
      <c r="AG32" s="92"/>
      <c r="AJ32" s="92"/>
      <c r="AK32" s="88"/>
      <c r="AL32" s="89"/>
      <c r="AM32" s="88"/>
      <c r="AN32" s="88"/>
      <c r="AQ32" s="89"/>
      <c r="AR32" s="88"/>
      <c r="AS32" s="88"/>
    </row>
    <row r="33" spans="1:67" ht="15.75" x14ac:dyDescent="0.25">
      <c r="A33">
        <v>121000218</v>
      </c>
      <c r="B33" t="s">
        <v>398</v>
      </c>
      <c r="C33" s="170">
        <v>45728</v>
      </c>
      <c r="D33" t="s">
        <v>94</v>
      </c>
      <c r="E33" s="818">
        <v>0.74033564814814812</v>
      </c>
      <c r="F33" s="818">
        <v>0.84415509259259258</v>
      </c>
      <c r="G33" s="88">
        <v>0.10347222222222223</v>
      </c>
      <c r="H33">
        <v>2</v>
      </c>
      <c r="I33">
        <v>29</v>
      </c>
      <c r="J33">
        <v>149.52000000000001</v>
      </c>
      <c r="K33">
        <v>4</v>
      </c>
      <c r="L33">
        <v>542.4</v>
      </c>
      <c r="M33" t="s">
        <v>490</v>
      </c>
      <c r="N33" t="s">
        <v>573</v>
      </c>
      <c r="O33" t="s">
        <v>237</v>
      </c>
      <c r="P33" t="s">
        <v>222</v>
      </c>
      <c r="Q33" t="s">
        <v>449</v>
      </c>
      <c r="R33" s="409" t="s">
        <v>167</v>
      </c>
      <c r="S33" s="97" t="str">
        <f>VLOOKUP(B33,Table1[],21,FALSE)</f>
        <v>NORTH LAKE TAHOE</v>
      </c>
      <c r="T33" t="b">
        <v>0</v>
      </c>
      <c r="U33" t="b">
        <v>0</v>
      </c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92"/>
      <c r="AJ33" s="92"/>
      <c r="AK33" s="138"/>
      <c r="AL33" s="179"/>
      <c r="AM33" s="179"/>
      <c r="AN33" s="179"/>
      <c r="AO33" s="180"/>
      <c r="AQ33" s="179"/>
      <c r="AR33" s="179"/>
      <c r="AS33" s="179"/>
      <c r="AT33" s="180"/>
      <c r="BO33" s="92"/>
    </row>
    <row r="34" spans="1:67" ht="15.75" x14ac:dyDescent="0.25">
      <c r="A34">
        <v>231064778</v>
      </c>
      <c r="B34" t="s">
        <v>408</v>
      </c>
      <c r="C34" s="170">
        <v>45729</v>
      </c>
      <c r="D34" t="s">
        <v>94</v>
      </c>
      <c r="E34" s="818">
        <v>0.5</v>
      </c>
      <c r="F34" s="818">
        <v>0.55972222222222223</v>
      </c>
      <c r="G34" s="88">
        <v>5.9722222222222225E-2</v>
      </c>
      <c r="H34">
        <v>1</v>
      </c>
      <c r="I34">
        <v>26</v>
      </c>
      <c r="J34">
        <v>86</v>
      </c>
      <c r="K34">
        <v>1</v>
      </c>
      <c r="L34">
        <v>85.8</v>
      </c>
      <c r="M34"/>
      <c r="N34" t="s">
        <v>574</v>
      </c>
      <c r="O34" t="s">
        <v>238</v>
      </c>
      <c r="P34" t="s">
        <v>228</v>
      </c>
      <c r="Q34" t="s">
        <v>449</v>
      </c>
      <c r="R34" s="99" t="s">
        <v>136</v>
      </c>
      <c r="S34" s="97" t="str">
        <f>VLOOKUP(B34,Table1[],21,FALSE)</f>
        <v>SOUTH LAKE TAHOE</v>
      </c>
      <c r="T34" t="b">
        <v>0</v>
      </c>
      <c r="U34" t="b">
        <v>1</v>
      </c>
      <c r="V34" s="93"/>
      <c r="W34" s="105"/>
      <c r="X34" s="105"/>
      <c r="Y34" s="105">
        <v>0</v>
      </c>
      <c r="Z34" s="105">
        <f>$Z$4</f>
        <v>49165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67" ht="16.5" thickBot="1" x14ac:dyDescent="0.3">
      <c r="A35">
        <v>120041272</v>
      </c>
      <c r="B35" t="s">
        <v>406</v>
      </c>
      <c r="C35" s="170">
        <v>45730</v>
      </c>
      <c r="D35" t="s">
        <v>94</v>
      </c>
      <c r="E35" s="818">
        <v>0.96736111111111101</v>
      </c>
      <c r="F35" s="818">
        <v>2.0833333333333332E-2</v>
      </c>
      <c r="G35" s="88">
        <v>5.347222222222222E-2</v>
      </c>
      <c r="H35">
        <v>1</v>
      </c>
      <c r="I35">
        <v>17</v>
      </c>
      <c r="J35">
        <v>77</v>
      </c>
      <c r="K35">
        <v>55</v>
      </c>
      <c r="L35">
        <v>4234.8</v>
      </c>
      <c r="M35" t="s">
        <v>453</v>
      </c>
      <c r="N35" t="s">
        <v>575</v>
      </c>
      <c r="O35" t="s">
        <v>225</v>
      </c>
      <c r="P35" t="s">
        <v>224</v>
      </c>
      <c r="Q35" t="s">
        <v>449</v>
      </c>
      <c r="R35" s="409" t="s">
        <v>167</v>
      </c>
      <c r="S35" s="97" t="str">
        <f>VLOOKUP(B35,Table1[],21,FALSE)</f>
        <v>SOUTH LAKE TAHOE</v>
      </c>
      <c r="T35" t="b">
        <v>0</v>
      </c>
      <c r="U35" t="b">
        <v>1</v>
      </c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67" ht="16.5" thickBot="1" x14ac:dyDescent="0.3">
      <c r="A36">
        <v>120041437</v>
      </c>
      <c r="B36" t="s">
        <v>388</v>
      </c>
      <c r="C36" s="170">
        <v>45733</v>
      </c>
      <c r="D36" t="s">
        <v>94</v>
      </c>
      <c r="E36" s="818">
        <v>0.17222222222222225</v>
      </c>
      <c r="F36" s="818">
        <v>0.19760416666666666</v>
      </c>
      <c r="G36" s="88">
        <v>2.4999999999999998E-2</v>
      </c>
      <c r="H36">
        <v>0</v>
      </c>
      <c r="I36">
        <v>36</v>
      </c>
      <c r="J36">
        <v>36.53</v>
      </c>
      <c r="K36">
        <v>3</v>
      </c>
      <c r="L36">
        <v>109.8</v>
      </c>
      <c r="M36"/>
      <c r="N36" t="s">
        <v>576</v>
      </c>
      <c r="O36" t="s">
        <v>523</v>
      </c>
      <c r="P36" t="s">
        <v>524</v>
      </c>
      <c r="Q36" t="s">
        <v>449</v>
      </c>
      <c r="R36" s="99" t="s">
        <v>171</v>
      </c>
      <c r="S36" s="97" t="str">
        <f>VLOOKUP(B36,Table1[],21,FALSE)</f>
        <v>NORTH LAKE TAHOE</v>
      </c>
      <c r="T36" t="b">
        <v>0</v>
      </c>
      <c r="U36" t="b">
        <v>1</v>
      </c>
      <c r="V36" s="93"/>
      <c r="W36" s="121" t="s">
        <v>80</v>
      </c>
      <c r="X36" s="122" t="s">
        <v>167</v>
      </c>
      <c r="Y36" s="113"/>
      <c r="Z36" s="113"/>
      <c r="AA36" s="113"/>
      <c r="AB36" s="113"/>
      <c r="AC36" s="113"/>
      <c r="AD36" s="114"/>
      <c r="AE36" s="88" t="s">
        <v>834</v>
      </c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67" ht="16.5" thickBot="1" x14ac:dyDescent="0.3">
      <c r="A37">
        <v>120041802</v>
      </c>
      <c r="B37" t="s">
        <v>408</v>
      </c>
      <c r="C37" s="170">
        <v>45734</v>
      </c>
      <c r="D37" t="s">
        <v>94</v>
      </c>
      <c r="E37" s="818">
        <v>0.46527777777777773</v>
      </c>
      <c r="G37" s="88">
        <v>0</v>
      </c>
      <c r="J37">
        <v>1443.68</v>
      </c>
      <c r="K37">
        <v>11</v>
      </c>
      <c r="L37">
        <v>0</v>
      </c>
      <c r="M37"/>
      <c r="N37" t="s">
        <v>577</v>
      </c>
      <c r="O37" t="s">
        <v>238</v>
      </c>
      <c r="P37" t="s">
        <v>228</v>
      </c>
      <c r="Q37" t="s">
        <v>449</v>
      </c>
      <c r="R37" s="99" t="s">
        <v>136</v>
      </c>
      <c r="S37" s="97" t="str">
        <f>VLOOKUP(B37,Table1[],21,FALSE)</f>
        <v>SOUTH LAKE TAHOE</v>
      </c>
      <c r="T37" t="b">
        <v>0</v>
      </c>
      <c r="U37" t="b">
        <v>0</v>
      </c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67" ht="16.5" thickBot="1" x14ac:dyDescent="0.3">
      <c r="A38">
        <v>231066278</v>
      </c>
      <c r="B38" t="s">
        <v>403</v>
      </c>
      <c r="C38" s="170">
        <v>45734</v>
      </c>
      <c r="D38" t="s">
        <v>94</v>
      </c>
      <c r="E38" s="818">
        <v>0.5</v>
      </c>
      <c r="F38" s="818">
        <v>0.52083333333333337</v>
      </c>
      <c r="G38" s="88">
        <v>2.0833333333333332E-2</v>
      </c>
      <c r="H38">
        <v>0</v>
      </c>
      <c r="I38">
        <v>30</v>
      </c>
      <c r="J38">
        <v>30</v>
      </c>
      <c r="K38">
        <v>23</v>
      </c>
      <c r="L38">
        <v>690</v>
      </c>
      <c r="M38"/>
      <c r="N38" t="s">
        <v>578</v>
      </c>
      <c r="O38" t="s">
        <v>238</v>
      </c>
      <c r="P38" t="s">
        <v>228</v>
      </c>
      <c r="Q38" t="s">
        <v>449</v>
      </c>
      <c r="R38" s="99" t="s">
        <v>136</v>
      </c>
      <c r="S38" s="97" t="str">
        <f>VLOOKUP(B38,Table1[],21,FALSE)</f>
        <v>SOUTH LAKE TAHOE</v>
      </c>
      <c r="T38" t="b">
        <v>0</v>
      </c>
      <c r="U38" t="b">
        <v>1</v>
      </c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174</v>
      </c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67" ht="16.5" thickBot="1" x14ac:dyDescent="0.3">
      <c r="A39">
        <v>231066330</v>
      </c>
      <c r="B39" t="s">
        <v>403</v>
      </c>
      <c r="C39" s="170">
        <v>45734</v>
      </c>
      <c r="D39" t="s">
        <v>94</v>
      </c>
      <c r="E39" s="818">
        <v>0.51041666666666663</v>
      </c>
      <c r="G39" s="88">
        <v>0</v>
      </c>
      <c r="J39">
        <v>177.88</v>
      </c>
      <c r="K39">
        <v>0</v>
      </c>
      <c r="L39">
        <v>0</v>
      </c>
      <c r="M39"/>
      <c r="N39" t="s">
        <v>579</v>
      </c>
      <c r="O39" t="s">
        <v>238</v>
      </c>
      <c r="P39" t="s">
        <v>228</v>
      </c>
      <c r="Q39" t="s">
        <v>449</v>
      </c>
      <c r="R39" s="99" t="s">
        <v>136</v>
      </c>
      <c r="S39" s="97" t="str">
        <f>VLOOKUP(B39,Table1[],21,FALSE)</f>
        <v>SOUTH LAKE TAHOE</v>
      </c>
      <c r="T39" t="b">
        <v>0</v>
      </c>
      <c r="U39" t="b">
        <v>1</v>
      </c>
      <c r="V39" s="93"/>
      <c r="W39" s="123">
        <v>12</v>
      </c>
      <c r="X39" s="124">
        <v>1604</v>
      </c>
      <c r="Y39" s="125">
        <v>138495.6</v>
      </c>
      <c r="Z39" s="118">
        <f>$Z$4</f>
        <v>49165</v>
      </c>
      <c r="AA39" s="119">
        <f>IFERROR(Y39/Z39,0)</f>
        <v>2.8169551510220687</v>
      </c>
      <c r="AB39" s="256">
        <f>IFERROR(X39/Z39,0)</f>
        <v>3.2624834740160681E-2</v>
      </c>
      <c r="AC39" s="119">
        <f>IFERROR(Y39/X39,0)</f>
        <v>86.343890274314219</v>
      </c>
      <c r="AD39" s="120">
        <f>IFERROR(X39/W39,0)</f>
        <v>133.66666666666666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67" ht="15.75" x14ac:dyDescent="0.25">
      <c r="A40">
        <v>120041562</v>
      </c>
      <c r="B40" t="s">
        <v>403</v>
      </c>
      <c r="C40" s="170">
        <v>45734</v>
      </c>
      <c r="D40" t="s">
        <v>94</v>
      </c>
      <c r="E40" s="818">
        <v>0.52152777777777781</v>
      </c>
      <c r="F40" s="818">
        <v>0.52847222222222223</v>
      </c>
      <c r="G40" s="88">
        <v>6.9444444444444441E-3</v>
      </c>
      <c r="H40">
        <v>0</v>
      </c>
      <c r="I40">
        <v>10</v>
      </c>
      <c r="J40">
        <v>10</v>
      </c>
      <c r="K40">
        <v>12</v>
      </c>
      <c r="L40">
        <v>120</v>
      </c>
      <c r="M40" t="s">
        <v>453</v>
      </c>
      <c r="N40" t="s">
        <v>580</v>
      </c>
      <c r="O40" t="s">
        <v>238</v>
      </c>
      <c r="P40" t="s">
        <v>228</v>
      </c>
      <c r="Q40" t="s">
        <v>449</v>
      </c>
      <c r="R40" s="99" t="s">
        <v>136</v>
      </c>
      <c r="S40" s="97" t="str">
        <f>VLOOKUP(B40,Table1[],21,FALSE)</f>
        <v>SOUTH LAKE TAHOE</v>
      </c>
      <c r="T40" t="b">
        <v>0</v>
      </c>
      <c r="U40" t="b">
        <v>1</v>
      </c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</row>
    <row r="41" spans="1:67" ht="21" x14ac:dyDescent="0.25">
      <c r="A41">
        <v>231066385</v>
      </c>
      <c r="B41" t="s">
        <v>403</v>
      </c>
      <c r="C41" s="170">
        <v>45734</v>
      </c>
      <c r="D41" t="s">
        <v>94</v>
      </c>
      <c r="E41" s="818">
        <v>0.53541666666666665</v>
      </c>
      <c r="F41" s="818">
        <v>0.54305555555555551</v>
      </c>
      <c r="G41" s="88">
        <v>7.6388888888888886E-3</v>
      </c>
      <c r="H41">
        <v>0</v>
      </c>
      <c r="I41">
        <v>11</v>
      </c>
      <c r="J41">
        <v>11</v>
      </c>
      <c r="K41">
        <v>13</v>
      </c>
      <c r="L41">
        <v>142.79999999999899</v>
      </c>
      <c r="M41"/>
      <c r="N41" t="s">
        <v>581</v>
      </c>
      <c r="O41" t="s">
        <v>238</v>
      </c>
      <c r="P41" t="s">
        <v>228</v>
      </c>
      <c r="Q41" t="s">
        <v>449</v>
      </c>
      <c r="R41" s="99" t="s">
        <v>136</v>
      </c>
      <c r="S41" s="97" t="str">
        <f>VLOOKUP(B41,Table1[],21,FALSE)</f>
        <v>SOUTH LAKE TAHOE</v>
      </c>
      <c r="T41" t="b">
        <v>0</v>
      </c>
      <c r="U41" t="b">
        <v>1</v>
      </c>
      <c r="V41" s="93"/>
      <c r="W41" s="835"/>
      <c r="X41" s="835"/>
      <c r="Y41" s="835"/>
      <c r="Z41" s="835"/>
      <c r="AA41" s="835"/>
      <c r="AB41" s="835"/>
      <c r="AC41" s="835"/>
      <c r="AD41" s="835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</row>
    <row r="42" spans="1:67" ht="15.75" x14ac:dyDescent="0.25">
      <c r="A42">
        <v>231066335</v>
      </c>
      <c r="B42" t="s">
        <v>403</v>
      </c>
      <c r="C42" s="170">
        <v>45734</v>
      </c>
      <c r="D42" t="s">
        <v>94</v>
      </c>
      <c r="E42" s="818">
        <v>0.55555555555555558</v>
      </c>
      <c r="F42" s="818">
        <v>0.56319444444444444</v>
      </c>
      <c r="G42" s="88">
        <v>7.6388888888888886E-3</v>
      </c>
      <c r="H42">
        <v>0</v>
      </c>
      <c r="I42">
        <v>11</v>
      </c>
      <c r="J42">
        <v>11</v>
      </c>
      <c r="K42">
        <v>14</v>
      </c>
      <c r="L42">
        <v>154.19999999999999</v>
      </c>
      <c r="M42"/>
      <c r="N42" t="s">
        <v>582</v>
      </c>
      <c r="O42" t="s">
        <v>238</v>
      </c>
      <c r="P42" t="s">
        <v>228</v>
      </c>
      <c r="Q42" t="s">
        <v>449</v>
      </c>
      <c r="R42" s="99" t="s">
        <v>136</v>
      </c>
      <c r="S42" s="97" t="str">
        <f>VLOOKUP(B42,Table1[],21,FALSE)</f>
        <v>SOUTH LAKE TAHOE</v>
      </c>
      <c r="T42" t="b">
        <v>0</v>
      </c>
      <c r="U42" t="b">
        <v>1</v>
      </c>
      <c r="V42" s="93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</row>
    <row r="43" spans="1:67" ht="15.75" x14ac:dyDescent="0.25">
      <c r="A43">
        <v>231066380</v>
      </c>
      <c r="B43" t="s">
        <v>403</v>
      </c>
      <c r="C43" s="170">
        <v>45734</v>
      </c>
      <c r="D43" t="s">
        <v>94</v>
      </c>
      <c r="E43" s="818">
        <v>0.56319444444444444</v>
      </c>
      <c r="F43" s="818">
        <v>0.57013888888888886</v>
      </c>
      <c r="G43" s="88">
        <v>6.9444444444444441E-3</v>
      </c>
      <c r="H43">
        <v>0</v>
      </c>
      <c r="I43">
        <v>10</v>
      </c>
      <c r="J43">
        <v>10</v>
      </c>
      <c r="K43">
        <v>12</v>
      </c>
      <c r="L43">
        <v>120</v>
      </c>
      <c r="M43"/>
      <c r="N43" t="s">
        <v>583</v>
      </c>
      <c r="O43" t="s">
        <v>238</v>
      </c>
      <c r="P43" t="s">
        <v>228</v>
      </c>
      <c r="Q43" t="s">
        <v>449</v>
      </c>
      <c r="R43" s="99" t="s">
        <v>136</v>
      </c>
      <c r="S43" s="97" t="str">
        <f>VLOOKUP(B43,Table1[],21,FALSE)</f>
        <v>SOUTH LAKE TAHOE</v>
      </c>
      <c r="T43" t="b">
        <v>0</v>
      </c>
      <c r="U43" t="b">
        <v>1</v>
      </c>
      <c r="V43" s="93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</row>
    <row r="44" spans="1:67" ht="15.75" x14ac:dyDescent="0.25">
      <c r="A44">
        <v>231066343</v>
      </c>
      <c r="B44" t="s">
        <v>403</v>
      </c>
      <c r="C44" s="170">
        <v>45734</v>
      </c>
      <c r="D44" t="s">
        <v>94</v>
      </c>
      <c r="E44" s="818">
        <v>0.59027777777777779</v>
      </c>
      <c r="F44" s="818">
        <v>0.59861111111111109</v>
      </c>
      <c r="G44" s="88">
        <v>8.3333333333333332E-3</v>
      </c>
      <c r="H44">
        <v>0</v>
      </c>
      <c r="I44">
        <v>12</v>
      </c>
      <c r="J44">
        <v>12</v>
      </c>
      <c r="K44">
        <v>23</v>
      </c>
      <c r="L44">
        <v>276</v>
      </c>
      <c r="M44"/>
      <c r="N44" t="s">
        <v>580</v>
      </c>
      <c r="O44" t="s">
        <v>238</v>
      </c>
      <c r="P44" t="s">
        <v>228</v>
      </c>
      <c r="Q44" t="s">
        <v>449</v>
      </c>
      <c r="R44" s="99" t="s">
        <v>136</v>
      </c>
      <c r="S44" s="97" t="str">
        <f>VLOOKUP(B44,Table1[],21,FALSE)</f>
        <v>SOUTH LAKE TAHOE</v>
      </c>
      <c r="T44" t="b">
        <v>0</v>
      </c>
      <c r="U44" t="b">
        <v>1</v>
      </c>
      <c r="V44" s="93"/>
      <c r="Z44" s="9"/>
      <c r="AA44" s="9"/>
      <c r="AB44" s="9"/>
      <c r="AC44" s="9"/>
      <c r="AD44" s="9"/>
      <c r="AE44" s="88"/>
      <c r="AF44" s="88"/>
      <c r="AG44" s="88"/>
      <c r="AH44" s="88"/>
      <c r="AI44" s="88"/>
      <c r="AJ44" s="88"/>
      <c r="AK44" s="88"/>
      <c r="AL44" s="250"/>
      <c r="AM44" s="250"/>
      <c r="AN44" s="88"/>
      <c r="AQ44" s="182"/>
      <c r="AR44" s="250"/>
      <c r="AS44" s="88"/>
    </row>
    <row r="45" spans="1:67" ht="15.75" x14ac:dyDescent="0.25">
      <c r="A45">
        <v>231066375</v>
      </c>
      <c r="B45" t="s">
        <v>403</v>
      </c>
      <c r="C45" s="170">
        <v>45734</v>
      </c>
      <c r="D45" t="s">
        <v>94</v>
      </c>
      <c r="E45" s="818">
        <v>0.60763888888888895</v>
      </c>
      <c r="F45" s="818">
        <v>0.61388888888888882</v>
      </c>
      <c r="G45" s="88">
        <v>6.2499999999999995E-3</v>
      </c>
      <c r="H45">
        <v>0</v>
      </c>
      <c r="I45">
        <v>9</v>
      </c>
      <c r="J45">
        <v>9</v>
      </c>
      <c r="K45">
        <v>9</v>
      </c>
      <c r="L45">
        <v>81</v>
      </c>
      <c r="M45"/>
      <c r="N45" t="s">
        <v>584</v>
      </c>
      <c r="O45" t="s">
        <v>238</v>
      </c>
      <c r="P45" t="s">
        <v>228</v>
      </c>
      <c r="Q45" t="s">
        <v>449</v>
      </c>
      <c r="R45" s="99" t="s">
        <v>136</v>
      </c>
      <c r="S45" s="97" t="str">
        <f>VLOOKUP(B45,Table1[],21,FALSE)</f>
        <v>SOUTH LAKE TAHOE</v>
      </c>
      <c r="T45" t="b">
        <v>0</v>
      </c>
      <c r="U45" t="b">
        <v>1</v>
      </c>
      <c r="V45" s="93"/>
      <c r="Z45" s="105"/>
      <c r="AA45" s="106"/>
      <c r="AB45" s="106"/>
      <c r="AC45" s="106"/>
      <c r="AD45" s="106"/>
      <c r="AE45" s="88"/>
      <c r="AG45" s="92"/>
      <c r="AJ45" s="92"/>
      <c r="AK45" s="88"/>
      <c r="AL45" s="179"/>
      <c r="AM45" s="179"/>
      <c r="AN45" s="179"/>
      <c r="AO45" s="180"/>
      <c r="AQ45" s="179"/>
      <c r="AR45" s="179"/>
      <c r="AS45" s="179"/>
      <c r="AT45" s="180"/>
    </row>
    <row r="46" spans="1:67" ht="15.75" x14ac:dyDescent="0.25">
      <c r="A46">
        <v>231066354</v>
      </c>
      <c r="B46" t="s">
        <v>403</v>
      </c>
      <c r="C46" s="170">
        <v>45734</v>
      </c>
      <c r="D46" t="s">
        <v>94</v>
      </c>
      <c r="E46" s="818">
        <v>0.61875000000000002</v>
      </c>
      <c r="F46" s="818">
        <v>0.62430555555555556</v>
      </c>
      <c r="G46" s="88">
        <v>5.5555555555555558E-3</v>
      </c>
      <c r="H46">
        <v>0</v>
      </c>
      <c r="I46">
        <v>8</v>
      </c>
      <c r="J46">
        <v>8</v>
      </c>
      <c r="K46">
        <v>17</v>
      </c>
      <c r="L46">
        <v>136.19999999999999</v>
      </c>
      <c r="M46"/>
      <c r="N46" t="s">
        <v>585</v>
      </c>
      <c r="O46" t="s">
        <v>238</v>
      </c>
      <c r="P46" t="s">
        <v>228</v>
      </c>
      <c r="Q46" t="s">
        <v>449</v>
      </c>
      <c r="R46" s="99" t="s">
        <v>136</v>
      </c>
      <c r="S46" s="97" t="str">
        <f>VLOOKUP(B46,Table1[],21,FALSE)</f>
        <v>SOUTH LAKE TAHOE</v>
      </c>
      <c r="T46" t="b">
        <v>0</v>
      </c>
      <c r="U46" t="b">
        <v>1</v>
      </c>
      <c r="V46" s="93"/>
      <c r="W46" s="89"/>
      <c r="X46" s="88"/>
      <c r="Y46" s="88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BI46" s="138"/>
      <c r="BL46" s="138"/>
    </row>
    <row r="47" spans="1:67" ht="15.75" x14ac:dyDescent="0.25">
      <c r="A47">
        <v>120041592</v>
      </c>
      <c r="B47" t="s">
        <v>414</v>
      </c>
      <c r="C47" s="170">
        <v>45734</v>
      </c>
      <c r="D47" t="s">
        <v>94</v>
      </c>
      <c r="E47" s="818">
        <v>0.85416666666666663</v>
      </c>
      <c r="F47" s="818">
        <v>0.20138888888888887</v>
      </c>
      <c r="G47" s="88">
        <v>0.34722222222222227</v>
      </c>
      <c r="H47">
        <v>8</v>
      </c>
      <c r="I47">
        <v>20</v>
      </c>
      <c r="J47">
        <v>500</v>
      </c>
      <c r="K47">
        <v>11</v>
      </c>
      <c r="L47">
        <v>5500.2</v>
      </c>
      <c r="M47" t="s">
        <v>454</v>
      </c>
      <c r="N47" t="s">
        <v>586</v>
      </c>
      <c r="O47" t="s">
        <v>447</v>
      </c>
      <c r="P47" t="s">
        <v>225</v>
      </c>
      <c r="Q47" t="s">
        <v>449</v>
      </c>
      <c r="R47" s="99" t="s">
        <v>450</v>
      </c>
      <c r="S47" s="97" t="str">
        <f>VLOOKUP(B47,Table1[],21,FALSE)</f>
        <v>SOUTH LAKE TAHOE</v>
      </c>
      <c r="T47" t="b">
        <v>0</v>
      </c>
      <c r="U47" t="b">
        <v>1</v>
      </c>
      <c r="V47" s="93"/>
      <c r="W47" s="89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</row>
    <row r="48" spans="1:67" ht="15.75" x14ac:dyDescent="0.25">
      <c r="A48">
        <v>231066429</v>
      </c>
      <c r="B48" t="s">
        <v>411</v>
      </c>
      <c r="C48" s="170">
        <v>45735</v>
      </c>
      <c r="D48" t="s">
        <v>94</v>
      </c>
      <c r="E48" s="818">
        <v>4.1666666666666664E-2</v>
      </c>
      <c r="F48" s="818">
        <v>0.1451388888888889</v>
      </c>
      <c r="G48" s="88">
        <v>0.10347222222222223</v>
      </c>
      <c r="H48">
        <v>2</v>
      </c>
      <c r="I48">
        <v>29</v>
      </c>
      <c r="J48">
        <v>149</v>
      </c>
      <c r="K48">
        <v>11</v>
      </c>
      <c r="L48">
        <v>1639.2</v>
      </c>
      <c r="M48"/>
      <c r="N48" t="s">
        <v>587</v>
      </c>
      <c r="O48" t="s">
        <v>238</v>
      </c>
      <c r="P48" t="s">
        <v>228</v>
      </c>
      <c r="Q48" t="s">
        <v>449</v>
      </c>
      <c r="R48" s="99" t="s">
        <v>136</v>
      </c>
      <c r="S48" s="97" t="str">
        <f>VLOOKUP(B48,Table1[],21,FALSE)</f>
        <v>SOUTH LAKE TAHOE</v>
      </c>
      <c r="T48" t="b">
        <v>0</v>
      </c>
      <c r="U48" t="b">
        <v>1</v>
      </c>
      <c r="V48" s="93"/>
      <c r="W48" s="89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</row>
    <row r="49" spans="1:46" ht="15.75" x14ac:dyDescent="0.25">
      <c r="A49">
        <v>120041806</v>
      </c>
      <c r="B49" t="s">
        <v>408</v>
      </c>
      <c r="C49" s="170">
        <v>45735</v>
      </c>
      <c r="D49" t="s">
        <v>94</v>
      </c>
      <c r="E49" s="818">
        <v>0.4597222222222222</v>
      </c>
      <c r="F49" s="818">
        <v>0.65972222222222221</v>
      </c>
      <c r="G49" s="88">
        <v>0.19999999999999998</v>
      </c>
      <c r="H49">
        <v>4</v>
      </c>
      <c r="I49">
        <v>48</v>
      </c>
      <c r="J49">
        <v>288</v>
      </c>
      <c r="K49">
        <v>11</v>
      </c>
      <c r="L49">
        <v>3168</v>
      </c>
      <c r="M49"/>
      <c r="N49" t="s">
        <v>588</v>
      </c>
      <c r="O49" t="s">
        <v>238</v>
      </c>
      <c r="P49" t="s">
        <v>228</v>
      </c>
      <c r="Q49" t="s">
        <v>449</v>
      </c>
      <c r="R49" s="99" t="s">
        <v>136</v>
      </c>
      <c r="S49" s="97" t="str">
        <f>VLOOKUP(B49,Table1[],21,FALSE)</f>
        <v>SOUTH LAKE TAHOE</v>
      </c>
      <c r="T49" t="b">
        <v>0</v>
      </c>
      <c r="U49" t="b">
        <v>1</v>
      </c>
      <c r="V49" s="93"/>
      <c r="W49" s="89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15.75" x14ac:dyDescent="0.25">
      <c r="A50">
        <v>231067049</v>
      </c>
      <c r="B50" t="s">
        <v>403</v>
      </c>
      <c r="C50" s="170">
        <v>45735</v>
      </c>
      <c r="D50" t="s">
        <v>94</v>
      </c>
      <c r="E50" s="818">
        <v>0.53749999999999998</v>
      </c>
      <c r="F50" s="818">
        <v>0.79166666666666663</v>
      </c>
      <c r="G50" s="88">
        <v>0.25416666666666665</v>
      </c>
      <c r="H50">
        <v>6</v>
      </c>
      <c r="I50">
        <v>6</v>
      </c>
      <c r="J50">
        <v>366</v>
      </c>
      <c r="K50">
        <v>45</v>
      </c>
      <c r="L50">
        <v>16470</v>
      </c>
      <c r="M50" t="s">
        <v>453</v>
      </c>
      <c r="N50" t="s">
        <v>589</v>
      </c>
      <c r="O50" t="s">
        <v>238</v>
      </c>
      <c r="P50" t="s">
        <v>228</v>
      </c>
      <c r="Q50" t="s">
        <v>449</v>
      </c>
      <c r="R50" s="99" t="s">
        <v>136</v>
      </c>
      <c r="S50" s="97" t="str">
        <f>VLOOKUP(B50,Table1[],21,FALSE)</f>
        <v>SOUTH LAKE TAHOE</v>
      </c>
      <c r="T50" t="b">
        <v>0</v>
      </c>
      <c r="U50" t="b">
        <v>1</v>
      </c>
      <c r="V50" s="93"/>
      <c r="W50" s="89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</row>
    <row r="51" spans="1:46" ht="15.75" x14ac:dyDescent="0.25">
      <c r="A51">
        <v>231067778</v>
      </c>
      <c r="B51" t="s">
        <v>408</v>
      </c>
      <c r="C51" s="170">
        <v>45736</v>
      </c>
      <c r="D51" t="s">
        <v>94</v>
      </c>
      <c r="E51" s="818">
        <v>4.1666666666666664E-2</v>
      </c>
      <c r="F51" s="818">
        <v>0.2590277777777778</v>
      </c>
      <c r="G51" s="88">
        <v>0.21736111111111112</v>
      </c>
      <c r="H51">
        <v>5</v>
      </c>
      <c r="I51">
        <v>13</v>
      </c>
      <c r="J51">
        <v>313</v>
      </c>
      <c r="K51">
        <v>172</v>
      </c>
      <c r="L51">
        <v>53836.2</v>
      </c>
      <c r="M51" t="s">
        <v>463</v>
      </c>
      <c r="N51" t="s">
        <v>590</v>
      </c>
      <c r="O51" t="s">
        <v>238</v>
      </c>
      <c r="P51" t="s">
        <v>228</v>
      </c>
      <c r="Q51" t="s">
        <v>449</v>
      </c>
      <c r="R51" s="99" t="s">
        <v>136</v>
      </c>
      <c r="S51" s="97" t="str">
        <f>VLOOKUP(B51,Table1[],21,FALSE)</f>
        <v>SOUTH LAKE TAHOE</v>
      </c>
      <c r="T51" t="b">
        <v>0</v>
      </c>
      <c r="U51" t="b">
        <v>1</v>
      </c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G51" s="92"/>
      <c r="AJ51" s="92"/>
      <c r="AK51" s="88"/>
      <c r="AL51" s="88"/>
      <c r="AM51" s="88"/>
      <c r="AN51" s="88"/>
      <c r="AO51" s="88"/>
      <c r="AP51" s="88"/>
      <c r="AQ51" s="88"/>
      <c r="AR51" s="88"/>
      <c r="AS51" s="88"/>
      <c r="AT51" s="88"/>
    </row>
    <row r="52" spans="1:46" ht="15.75" x14ac:dyDescent="0.25">
      <c r="A52">
        <v>120042132</v>
      </c>
      <c r="B52" t="s">
        <v>414</v>
      </c>
      <c r="C52" s="170">
        <v>45736</v>
      </c>
      <c r="D52" t="s">
        <v>94</v>
      </c>
      <c r="E52" s="818">
        <v>0.4102662037037037</v>
      </c>
      <c r="F52" s="818">
        <v>0.625</v>
      </c>
      <c r="G52" s="88">
        <v>0.21458333333333335</v>
      </c>
      <c r="H52">
        <v>5</v>
      </c>
      <c r="I52">
        <v>9</v>
      </c>
      <c r="J52">
        <v>309.22000000000003</v>
      </c>
      <c r="K52">
        <v>5</v>
      </c>
      <c r="L52">
        <v>1546.2</v>
      </c>
      <c r="M52" t="s">
        <v>454</v>
      </c>
      <c r="N52" t="s">
        <v>591</v>
      </c>
      <c r="O52" t="s">
        <v>225</v>
      </c>
      <c r="P52" t="s">
        <v>224</v>
      </c>
      <c r="Q52" t="s">
        <v>449</v>
      </c>
      <c r="R52" s="409" t="s">
        <v>167</v>
      </c>
      <c r="S52" s="97" t="str">
        <f>VLOOKUP(B52,Table1[],21,FALSE)</f>
        <v>SOUTH LAKE TAHOE</v>
      </c>
      <c r="T52" t="b">
        <v>0</v>
      </c>
      <c r="U52" t="b">
        <v>1</v>
      </c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ht="15.75" x14ac:dyDescent="0.25">
      <c r="A53">
        <v>120042163</v>
      </c>
      <c r="B53" t="s">
        <v>408</v>
      </c>
      <c r="C53" s="170">
        <v>45736</v>
      </c>
      <c r="D53" t="s">
        <v>94</v>
      </c>
      <c r="E53" s="818">
        <v>0.65277777777777779</v>
      </c>
      <c r="F53" s="818">
        <v>0.6576157407407407</v>
      </c>
      <c r="G53" s="88">
        <v>4.1666666666666666E-3</v>
      </c>
      <c r="H53">
        <v>0</v>
      </c>
      <c r="I53">
        <v>6</v>
      </c>
      <c r="J53">
        <v>6.95</v>
      </c>
      <c r="K53">
        <v>2</v>
      </c>
      <c r="L53">
        <v>13.8</v>
      </c>
      <c r="M53"/>
      <c r="N53" t="s">
        <v>592</v>
      </c>
      <c r="O53" t="s">
        <v>238</v>
      </c>
      <c r="P53" t="s">
        <v>228</v>
      </c>
      <c r="Q53" t="s">
        <v>449</v>
      </c>
      <c r="R53" s="99" t="s">
        <v>136</v>
      </c>
      <c r="S53" s="97" t="str">
        <f>VLOOKUP(B53,Table1[],21,FALSE)</f>
        <v>SOUTH LAKE TAHOE</v>
      </c>
      <c r="T53" t="b">
        <v>0</v>
      </c>
      <c r="U53" t="b">
        <v>1</v>
      </c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251"/>
      <c r="AM53" s="251"/>
      <c r="AN53" s="88"/>
      <c r="AP53" s="88"/>
      <c r="AQ53" s="251"/>
      <c r="AR53" s="251"/>
      <c r="AS53" s="88"/>
    </row>
    <row r="54" spans="1:46" ht="15.75" x14ac:dyDescent="0.25">
      <c r="A54">
        <v>120042439</v>
      </c>
      <c r="B54" t="s">
        <v>404</v>
      </c>
      <c r="C54" s="170">
        <v>45740</v>
      </c>
      <c r="D54" t="s">
        <v>94</v>
      </c>
      <c r="E54" s="818">
        <v>0.4548611111111111</v>
      </c>
      <c r="F54" s="818">
        <v>0.72979166666666673</v>
      </c>
      <c r="G54" s="88">
        <v>0.27430555555555552</v>
      </c>
      <c r="H54">
        <v>6</v>
      </c>
      <c r="I54">
        <v>35</v>
      </c>
      <c r="J54">
        <v>395.88</v>
      </c>
      <c r="K54">
        <v>84</v>
      </c>
      <c r="L54">
        <v>33255.599999999999</v>
      </c>
      <c r="M54"/>
      <c r="N54" t="s">
        <v>593</v>
      </c>
      <c r="O54" t="s">
        <v>238</v>
      </c>
      <c r="P54" t="s">
        <v>228</v>
      </c>
      <c r="Q54" t="s">
        <v>449</v>
      </c>
      <c r="R54" s="99" t="s">
        <v>136</v>
      </c>
      <c r="S54" s="97" t="str">
        <f>VLOOKUP(B54,Table1[],21,FALSE)</f>
        <v>SOUTH LAKE TAHOE</v>
      </c>
      <c r="T54" t="b">
        <v>0</v>
      </c>
      <c r="U54" t="b">
        <v>0</v>
      </c>
      <c r="W54" s="89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179"/>
      <c r="AM54" s="179"/>
      <c r="AN54" s="179"/>
      <c r="AO54" s="180"/>
      <c r="AP54" s="88"/>
      <c r="AQ54" s="179"/>
      <c r="AR54" s="179"/>
      <c r="AS54" s="179"/>
      <c r="AT54" s="180"/>
    </row>
    <row r="55" spans="1:46" ht="15.75" x14ac:dyDescent="0.25">
      <c r="A55">
        <v>231068199</v>
      </c>
      <c r="B55" t="s">
        <v>378</v>
      </c>
      <c r="C55" s="170">
        <v>45740</v>
      </c>
      <c r="D55" t="s">
        <v>94</v>
      </c>
      <c r="E55" s="818">
        <v>0.5395833333333333</v>
      </c>
      <c r="F55" s="818">
        <v>0.5541666666666667</v>
      </c>
      <c r="G55" s="88">
        <v>1.4583333333333332E-2</v>
      </c>
      <c r="H55">
        <v>0</v>
      </c>
      <c r="I55">
        <v>21</v>
      </c>
      <c r="J55">
        <v>21</v>
      </c>
      <c r="K55">
        <v>4</v>
      </c>
      <c r="L55">
        <v>84</v>
      </c>
      <c r="M55"/>
      <c r="N55" t="s">
        <v>594</v>
      </c>
      <c r="O55" t="s">
        <v>225</v>
      </c>
      <c r="P55" t="s">
        <v>595</v>
      </c>
      <c r="Q55" t="s">
        <v>449</v>
      </c>
      <c r="R55" s="409" t="s">
        <v>167</v>
      </c>
      <c r="S55" s="97" t="str">
        <f>VLOOKUP(B55,Table1[],21,FALSE)</f>
        <v>NORTH LAKE TAHOE</v>
      </c>
      <c r="T55" t="b">
        <v>0</v>
      </c>
      <c r="U55" t="b">
        <v>1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</row>
    <row r="56" spans="1:46" ht="15.75" x14ac:dyDescent="0.25">
      <c r="A56">
        <v>120042555</v>
      </c>
      <c r="B56" t="s">
        <v>394</v>
      </c>
      <c r="C56" s="170">
        <v>45742</v>
      </c>
      <c r="D56" t="s">
        <v>94</v>
      </c>
      <c r="E56" s="818">
        <v>0.48438657407407404</v>
      </c>
      <c r="F56" s="818">
        <v>0.65111111111111108</v>
      </c>
      <c r="G56" s="88">
        <v>0.16666666666666666</v>
      </c>
      <c r="H56">
        <v>4</v>
      </c>
      <c r="I56">
        <v>0</v>
      </c>
      <c r="J56">
        <v>240.08</v>
      </c>
      <c r="K56">
        <v>12</v>
      </c>
      <c r="L56">
        <v>2641.2</v>
      </c>
      <c r="M56"/>
      <c r="N56" t="s">
        <v>596</v>
      </c>
      <c r="O56" t="s">
        <v>238</v>
      </c>
      <c r="P56" t="s">
        <v>228</v>
      </c>
      <c r="Q56" t="s">
        <v>449</v>
      </c>
      <c r="R56" s="99" t="s">
        <v>136</v>
      </c>
      <c r="S56" s="97" t="str">
        <f>VLOOKUP(B56,Table1[],21,FALSE)</f>
        <v>NORTH LAKE TAHOE</v>
      </c>
      <c r="T56" t="b">
        <v>0</v>
      </c>
      <c r="U56" t="b">
        <v>0</v>
      </c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</row>
    <row r="57" spans="1:46" ht="15.75" x14ac:dyDescent="0.25">
      <c r="A57">
        <v>120042557</v>
      </c>
      <c r="B57" t="s">
        <v>406</v>
      </c>
      <c r="C57" s="170">
        <v>45742</v>
      </c>
      <c r="D57" t="s">
        <v>94</v>
      </c>
      <c r="E57" s="818">
        <v>0.53247685185185178</v>
      </c>
      <c r="F57" s="818">
        <v>0.57331018518518517</v>
      </c>
      <c r="G57" s="88">
        <v>4.027777777777778E-2</v>
      </c>
      <c r="H57">
        <v>0</v>
      </c>
      <c r="I57">
        <v>58</v>
      </c>
      <c r="J57">
        <v>58.78</v>
      </c>
      <c r="K57">
        <v>5</v>
      </c>
      <c r="L57">
        <v>294</v>
      </c>
      <c r="M57"/>
      <c r="N57" t="s">
        <v>597</v>
      </c>
      <c r="O57" t="s">
        <v>238</v>
      </c>
      <c r="P57" t="s">
        <v>228</v>
      </c>
      <c r="Q57" t="s">
        <v>449</v>
      </c>
      <c r="R57" s="99" t="s">
        <v>136</v>
      </c>
      <c r="S57" s="97" t="str">
        <f>VLOOKUP(B57,Table1[],21,FALSE)</f>
        <v>SOUTH LAKE TAHOE</v>
      </c>
      <c r="T57" t="b">
        <v>0</v>
      </c>
      <c r="U57" t="b">
        <v>1</v>
      </c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251"/>
      <c r="AM57" s="251"/>
      <c r="AN57" s="88"/>
      <c r="AP57" s="88"/>
      <c r="AQ57" s="251"/>
      <c r="AR57" s="251"/>
      <c r="AS57" s="88"/>
    </row>
    <row r="58" spans="1:46" ht="15.75" x14ac:dyDescent="0.25">
      <c r="A58">
        <v>120042580</v>
      </c>
      <c r="B58" t="s">
        <v>406</v>
      </c>
      <c r="C58" s="170">
        <v>45742</v>
      </c>
      <c r="D58" t="s">
        <v>94</v>
      </c>
      <c r="E58" s="818">
        <v>0.83317129629629638</v>
      </c>
      <c r="F58" s="818">
        <v>0.87872685185185195</v>
      </c>
      <c r="G58" s="88">
        <v>4.5138888888888888E-2</v>
      </c>
      <c r="H58">
        <v>1</v>
      </c>
      <c r="I58">
        <v>5</v>
      </c>
      <c r="J58">
        <v>65.599999999999994</v>
      </c>
      <c r="K58">
        <v>3</v>
      </c>
      <c r="L58">
        <v>196.79999999999899</v>
      </c>
      <c r="M58" t="s">
        <v>598</v>
      </c>
      <c r="N58" t="s">
        <v>599</v>
      </c>
      <c r="O58" t="s">
        <v>89</v>
      </c>
      <c r="P58" t="s">
        <v>88</v>
      </c>
      <c r="Q58" t="s">
        <v>449</v>
      </c>
      <c r="R58" s="409" t="s">
        <v>167</v>
      </c>
      <c r="S58" s="97" t="str">
        <f>VLOOKUP(B58,Table1[],21,FALSE)</f>
        <v>SOUTH LAKE TAHOE</v>
      </c>
      <c r="T58" t="b">
        <v>0</v>
      </c>
      <c r="U58" t="b">
        <v>1</v>
      </c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179"/>
      <c r="AM58" s="179"/>
      <c r="AN58" s="179"/>
      <c r="AO58" s="180"/>
      <c r="AP58" s="88"/>
      <c r="AQ58" s="179"/>
      <c r="AR58" s="179"/>
      <c r="AS58" s="179"/>
      <c r="AT58" s="180"/>
    </row>
    <row r="59" spans="1:46" ht="15.75" x14ac:dyDescent="0.25">
      <c r="A59">
        <v>231068561</v>
      </c>
      <c r="B59" t="s">
        <v>394</v>
      </c>
      <c r="C59" s="170">
        <v>45743</v>
      </c>
      <c r="D59" t="s">
        <v>94</v>
      </c>
      <c r="E59" s="818">
        <v>0.45833333333333331</v>
      </c>
      <c r="F59" s="818">
        <v>0.54166666666666663</v>
      </c>
      <c r="G59" s="88">
        <v>8.3333333333333329E-2</v>
      </c>
      <c r="H59">
        <v>2</v>
      </c>
      <c r="I59">
        <v>0</v>
      </c>
      <c r="J59">
        <v>120</v>
      </c>
      <c r="K59">
        <v>7</v>
      </c>
      <c r="L59">
        <v>840</v>
      </c>
      <c r="M59"/>
      <c r="N59" t="s">
        <v>600</v>
      </c>
      <c r="O59" t="s">
        <v>238</v>
      </c>
      <c r="P59" t="s">
        <v>228</v>
      </c>
      <c r="Q59" t="s">
        <v>449</v>
      </c>
      <c r="R59" s="99" t="s">
        <v>136</v>
      </c>
      <c r="S59" s="97" t="str">
        <f>VLOOKUP(B59,Table1[],21,FALSE)</f>
        <v>NORTH LAKE TAHOE</v>
      </c>
      <c r="T59" t="b">
        <v>0</v>
      </c>
      <c r="U59" t="b">
        <v>1</v>
      </c>
      <c r="W59" s="89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1:46" ht="15.75" x14ac:dyDescent="0.25">
      <c r="A60">
        <v>231068564</v>
      </c>
      <c r="B60" t="s">
        <v>394</v>
      </c>
      <c r="C60" s="170">
        <v>45743</v>
      </c>
      <c r="D60" t="s">
        <v>94</v>
      </c>
      <c r="E60" s="818">
        <v>0.45833333333333331</v>
      </c>
      <c r="F60" s="818">
        <v>0.54166666666666663</v>
      </c>
      <c r="G60" s="88">
        <v>8.3333333333333329E-2</v>
      </c>
      <c r="H60">
        <v>2</v>
      </c>
      <c r="I60">
        <v>0</v>
      </c>
      <c r="J60">
        <v>120</v>
      </c>
      <c r="K60">
        <v>4</v>
      </c>
      <c r="L60">
        <v>480</v>
      </c>
      <c r="M60"/>
      <c r="N60" t="s">
        <v>601</v>
      </c>
      <c r="O60" t="s">
        <v>238</v>
      </c>
      <c r="P60" t="s">
        <v>228</v>
      </c>
      <c r="Q60" t="s">
        <v>449</v>
      </c>
      <c r="R60" s="99" t="s">
        <v>136</v>
      </c>
      <c r="S60" s="97" t="str">
        <f>VLOOKUP(B60,Table1[],21,FALSE)</f>
        <v>NORTH LAKE TAHOE</v>
      </c>
      <c r="T60" t="b">
        <v>0</v>
      </c>
      <c r="U60" t="b">
        <v>1</v>
      </c>
      <c r="W60" s="89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ht="15.75" x14ac:dyDescent="0.25">
      <c r="A61">
        <v>231068567</v>
      </c>
      <c r="B61" t="s">
        <v>394</v>
      </c>
      <c r="C61" s="170">
        <v>45743</v>
      </c>
      <c r="D61" t="s">
        <v>94</v>
      </c>
      <c r="E61" s="818">
        <v>0.45833333333333331</v>
      </c>
      <c r="F61" s="818">
        <v>0.54513888888888895</v>
      </c>
      <c r="G61" s="88">
        <v>8.6805555555555566E-2</v>
      </c>
      <c r="H61">
        <v>2</v>
      </c>
      <c r="I61">
        <v>5</v>
      </c>
      <c r="J61">
        <v>125</v>
      </c>
      <c r="K61">
        <v>14</v>
      </c>
      <c r="L61">
        <v>1750.2</v>
      </c>
      <c r="M61"/>
      <c r="N61" t="s">
        <v>602</v>
      </c>
      <c r="O61" t="s">
        <v>238</v>
      </c>
      <c r="P61" t="s">
        <v>228</v>
      </c>
      <c r="Q61" t="s">
        <v>449</v>
      </c>
      <c r="R61" s="99" t="s">
        <v>136</v>
      </c>
      <c r="S61" s="97" t="str">
        <f>VLOOKUP(B61,Table1[],21,FALSE)</f>
        <v>NORTH LAKE TAHOE</v>
      </c>
      <c r="T61" t="b">
        <v>0</v>
      </c>
      <c r="U61" t="b">
        <v>1</v>
      </c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</row>
    <row r="62" spans="1:46" ht="15.75" x14ac:dyDescent="0.25">
      <c r="A62">
        <v>231068595</v>
      </c>
      <c r="B62" t="s">
        <v>394</v>
      </c>
      <c r="C62" s="170">
        <v>45743</v>
      </c>
      <c r="D62" t="s">
        <v>94</v>
      </c>
      <c r="E62" s="818">
        <v>0.57291666666666663</v>
      </c>
      <c r="F62" s="818">
        <v>0.66666666666666663</v>
      </c>
      <c r="G62" s="88">
        <v>9.375E-2</v>
      </c>
      <c r="H62">
        <v>2</v>
      </c>
      <c r="I62">
        <v>15</v>
      </c>
      <c r="J62">
        <v>135</v>
      </c>
      <c r="K62">
        <v>11</v>
      </c>
      <c r="L62">
        <v>1485</v>
      </c>
      <c r="M62"/>
      <c r="N62" t="s">
        <v>603</v>
      </c>
      <c r="O62" t="s">
        <v>238</v>
      </c>
      <c r="P62" t="s">
        <v>228</v>
      </c>
      <c r="Q62" t="s">
        <v>449</v>
      </c>
      <c r="R62" s="99" t="s">
        <v>136</v>
      </c>
      <c r="S62" s="97" t="str">
        <f>VLOOKUP(B62,Table1[],21,FALSE)</f>
        <v>NORTH LAKE TAHOE</v>
      </c>
      <c r="T62" t="b">
        <v>0</v>
      </c>
      <c r="U62" t="b">
        <v>1</v>
      </c>
      <c r="W62" s="89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</row>
    <row r="63" spans="1:46" ht="15.75" x14ac:dyDescent="0.25">
      <c r="A63">
        <v>231068628</v>
      </c>
      <c r="B63" t="s">
        <v>408</v>
      </c>
      <c r="C63" s="170">
        <v>45743</v>
      </c>
      <c r="D63" t="s">
        <v>94</v>
      </c>
      <c r="E63" s="818">
        <v>0.60416666666666663</v>
      </c>
      <c r="F63" s="818">
        <v>0.62847222222222221</v>
      </c>
      <c r="G63" s="88">
        <v>2.4305555555555556E-2</v>
      </c>
      <c r="H63">
        <v>0</v>
      </c>
      <c r="I63">
        <v>35</v>
      </c>
      <c r="J63">
        <v>35</v>
      </c>
      <c r="K63">
        <v>2</v>
      </c>
      <c r="L63">
        <v>70.199999999999903</v>
      </c>
      <c r="M63" t="s">
        <v>463</v>
      </c>
      <c r="N63" t="s">
        <v>604</v>
      </c>
      <c r="O63" t="s">
        <v>238</v>
      </c>
      <c r="P63" t="s">
        <v>228</v>
      </c>
      <c r="Q63" t="s">
        <v>449</v>
      </c>
      <c r="R63" s="99" t="s">
        <v>136</v>
      </c>
      <c r="S63" s="97" t="str">
        <f>VLOOKUP(B63,Table1[],21,FALSE)</f>
        <v>SOUTH LAKE TAHOE</v>
      </c>
      <c r="T63" t="b">
        <v>0</v>
      </c>
      <c r="U63" t="b">
        <v>1</v>
      </c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</row>
    <row r="64" spans="1:46" ht="15.75" x14ac:dyDescent="0.25">
      <c r="A64">
        <v>120042621</v>
      </c>
      <c r="B64" t="s">
        <v>396</v>
      </c>
      <c r="C64" s="170">
        <v>45743</v>
      </c>
      <c r="D64" t="s">
        <v>94</v>
      </c>
      <c r="E64" s="818">
        <v>0.64803240740740742</v>
      </c>
      <c r="F64" s="818">
        <v>0.74627314814814805</v>
      </c>
      <c r="G64" s="88">
        <v>9.7916666666666666E-2</v>
      </c>
      <c r="H64">
        <v>2</v>
      </c>
      <c r="I64">
        <v>21</v>
      </c>
      <c r="J64">
        <v>141.44999999999999</v>
      </c>
      <c r="K64">
        <v>237</v>
      </c>
      <c r="L64">
        <v>29868.6</v>
      </c>
      <c r="M64" t="s">
        <v>474</v>
      </c>
      <c r="N64" t="s">
        <v>605</v>
      </c>
      <c r="O64" t="s">
        <v>235</v>
      </c>
      <c r="P64" t="s">
        <v>220</v>
      </c>
      <c r="Q64" t="s">
        <v>449</v>
      </c>
      <c r="R64" s="409" t="s">
        <v>167</v>
      </c>
      <c r="S64" s="97" t="str">
        <f>VLOOKUP(B64,Table1[],21,FALSE)</f>
        <v>NORTH LAKE TAHOE</v>
      </c>
      <c r="T64" t="b">
        <v>0</v>
      </c>
      <c r="U64" t="b">
        <v>0</v>
      </c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61" ht="15.75" x14ac:dyDescent="0.25">
      <c r="A65">
        <v>231068714</v>
      </c>
      <c r="B65" t="s">
        <v>394</v>
      </c>
      <c r="C65" s="170">
        <v>45744</v>
      </c>
      <c r="D65" t="s">
        <v>94</v>
      </c>
      <c r="E65" s="818">
        <v>0.46319444444444446</v>
      </c>
      <c r="F65" s="818">
        <v>0.61805555555555558</v>
      </c>
      <c r="G65" s="88">
        <v>0.15486111111111112</v>
      </c>
      <c r="H65">
        <v>3</v>
      </c>
      <c r="I65">
        <v>43</v>
      </c>
      <c r="J65">
        <v>223</v>
      </c>
      <c r="K65">
        <v>6</v>
      </c>
      <c r="L65">
        <v>1338</v>
      </c>
      <c r="M65"/>
      <c r="N65" t="s">
        <v>606</v>
      </c>
      <c r="O65" t="s">
        <v>238</v>
      </c>
      <c r="P65" t="s">
        <v>228</v>
      </c>
      <c r="Q65" t="s">
        <v>449</v>
      </c>
      <c r="R65" s="99" t="s">
        <v>136</v>
      </c>
      <c r="S65" s="97" t="str">
        <f>VLOOKUP(B65,Table1[],21,FALSE)</f>
        <v>NORTH LAKE TAHOE</v>
      </c>
      <c r="T65" t="b">
        <v>0</v>
      </c>
      <c r="U65" t="b">
        <v>1</v>
      </c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</row>
    <row r="66" spans="1:61" ht="15.75" x14ac:dyDescent="0.25">
      <c r="A66">
        <v>231068719</v>
      </c>
      <c r="B66" t="s">
        <v>394</v>
      </c>
      <c r="C66" s="170">
        <v>45744</v>
      </c>
      <c r="D66" t="s">
        <v>94</v>
      </c>
      <c r="E66" s="818">
        <v>0.46319444444444446</v>
      </c>
      <c r="F66" s="818">
        <v>0.53472222222222221</v>
      </c>
      <c r="G66" s="88">
        <v>7.1527777777777787E-2</v>
      </c>
      <c r="H66">
        <v>1</v>
      </c>
      <c r="I66">
        <v>43</v>
      </c>
      <c r="J66">
        <v>103</v>
      </c>
      <c r="K66">
        <v>14</v>
      </c>
      <c r="L66">
        <v>1441.8</v>
      </c>
      <c r="M66"/>
      <c r="N66" t="s">
        <v>607</v>
      </c>
      <c r="O66" t="s">
        <v>238</v>
      </c>
      <c r="P66" t="s">
        <v>228</v>
      </c>
      <c r="Q66" t="s">
        <v>449</v>
      </c>
      <c r="R66" s="99" t="s">
        <v>136</v>
      </c>
      <c r="S66" s="97" t="str">
        <f>VLOOKUP(B66,Table1[],21,FALSE)</f>
        <v>NORTH LAKE TAHOE</v>
      </c>
      <c r="T66" t="b">
        <v>0</v>
      </c>
      <c r="U66" t="b">
        <v>1</v>
      </c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</row>
    <row r="67" spans="1:61" ht="15.75" x14ac:dyDescent="0.25">
      <c r="A67">
        <v>231068768</v>
      </c>
      <c r="B67" t="s">
        <v>394</v>
      </c>
      <c r="C67" s="170">
        <v>45744</v>
      </c>
      <c r="D67" t="s">
        <v>94</v>
      </c>
      <c r="E67" s="818">
        <v>0.63541666666666663</v>
      </c>
      <c r="F67" s="818">
        <v>0.66319444444444442</v>
      </c>
      <c r="G67" s="88">
        <v>2.7777777777777776E-2</v>
      </c>
      <c r="H67">
        <v>0</v>
      </c>
      <c r="I67">
        <v>40</v>
      </c>
      <c r="J67">
        <v>40</v>
      </c>
      <c r="K67">
        <v>5</v>
      </c>
      <c r="L67">
        <v>199.8</v>
      </c>
      <c r="M67"/>
      <c r="N67" t="s">
        <v>608</v>
      </c>
      <c r="O67" t="s">
        <v>238</v>
      </c>
      <c r="P67" t="s">
        <v>228</v>
      </c>
      <c r="Q67" t="s">
        <v>449</v>
      </c>
      <c r="R67" s="99" t="s">
        <v>136</v>
      </c>
      <c r="S67" s="97" t="str">
        <f>VLOOKUP(B67,Table1[],21,FALSE)</f>
        <v>NORTH LAKE TAHOE</v>
      </c>
      <c r="T67" t="b">
        <v>0</v>
      </c>
      <c r="U67" t="b">
        <v>1</v>
      </c>
      <c r="W67" s="89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BG67" s="88"/>
      <c r="BH67" s="88"/>
    </row>
    <row r="68" spans="1:61" ht="15.75" x14ac:dyDescent="0.25">
      <c r="A68">
        <v>120042676</v>
      </c>
      <c r="B68" t="s">
        <v>394</v>
      </c>
      <c r="C68" s="170">
        <v>45744</v>
      </c>
      <c r="D68" t="s">
        <v>94</v>
      </c>
      <c r="E68" s="818">
        <v>0.75004629629629627</v>
      </c>
      <c r="F68" s="818">
        <v>0.78436342592592589</v>
      </c>
      <c r="G68" s="88">
        <v>3.4027777777777775E-2</v>
      </c>
      <c r="H68">
        <v>0</v>
      </c>
      <c r="I68">
        <v>49</v>
      </c>
      <c r="J68">
        <v>49.43</v>
      </c>
      <c r="K68">
        <v>13</v>
      </c>
      <c r="L68">
        <v>642.6</v>
      </c>
      <c r="M68" t="s">
        <v>609</v>
      </c>
      <c r="N68" t="s">
        <v>610</v>
      </c>
      <c r="O68" t="s">
        <v>237</v>
      </c>
      <c r="P68" t="s">
        <v>222</v>
      </c>
      <c r="Q68" t="s">
        <v>449</v>
      </c>
      <c r="R68" s="409" t="s">
        <v>167</v>
      </c>
      <c r="S68" s="97" t="str">
        <f>VLOOKUP(B68,Table1[],21,FALSE)</f>
        <v>NORTH LAKE TAHOE</v>
      </c>
      <c r="T68" t="b">
        <v>0</v>
      </c>
      <c r="U68" t="b">
        <v>1</v>
      </c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BG68" s="179"/>
      <c r="BH68" s="179"/>
      <c r="BI68" s="180"/>
    </row>
    <row r="69" spans="1:61" ht="15.75" x14ac:dyDescent="0.25">
      <c r="A69">
        <v>120043219</v>
      </c>
      <c r="B69" t="s">
        <v>370</v>
      </c>
      <c r="C69" s="170">
        <v>45746</v>
      </c>
      <c r="D69" t="s">
        <v>94</v>
      </c>
      <c r="E69" s="818">
        <v>0.9458333333333333</v>
      </c>
      <c r="F69" s="818">
        <v>0.99163194444444447</v>
      </c>
      <c r="G69" s="88">
        <v>4.5138888888888888E-2</v>
      </c>
      <c r="H69">
        <v>1</v>
      </c>
      <c r="I69">
        <v>5</v>
      </c>
      <c r="J69">
        <v>65.930000000000007</v>
      </c>
      <c r="K69">
        <v>96</v>
      </c>
      <c r="L69">
        <v>6309.5999999999904</v>
      </c>
      <c r="M69" t="s">
        <v>611</v>
      </c>
      <c r="N69" t="s">
        <v>612</v>
      </c>
      <c r="O69" t="s">
        <v>523</v>
      </c>
      <c r="P69" t="s">
        <v>225</v>
      </c>
      <c r="Q69" t="s">
        <v>449</v>
      </c>
      <c r="R69" s="99" t="s">
        <v>171</v>
      </c>
      <c r="S69" s="97" t="str">
        <f>VLOOKUP(B69,Table1[],21,FALSE)</f>
        <v>NORTH LAKE TAHOE</v>
      </c>
      <c r="T69" t="b">
        <v>0</v>
      </c>
      <c r="U69" t="b">
        <v>0</v>
      </c>
      <c r="W69" s="89"/>
      <c r="X69" s="88"/>
      <c r="Y69" s="88"/>
      <c r="Z69" s="88"/>
      <c r="AA69" s="88"/>
      <c r="AB69" s="88"/>
      <c r="AC69" s="88"/>
      <c r="AD69" s="88"/>
      <c r="AE69" s="88"/>
      <c r="AG69" s="92"/>
      <c r="AJ69" s="92"/>
      <c r="AK69" s="88"/>
      <c r="AL69" s="88"/>
      <c r="AM69" s="88"/>
      <c r="AN69" s="88"/>
      <c r="AO69" s="88"/>
      <c r="AP69" s="88"/>
      <c r="AQ69" s="88"/>
      <c r="AR69" s="88"/>
      <c r="AS69" s="88"/>
      <c r="AT69" s="88"/>
    </row>
    <row r="70" spans="1:61" ht="15.75" x14ac:dyDescent="0.25">
      <c r="A70">
        <v>120043224</v>
      </c>
      <c r="B70" t="s">
        <v>401</v>
      </c>
      <c r="C70" s="170">
        <v>45746</v>
      </c>
      <c r="D70" t="s">
        <v>94</v>
      </c>
      <c r="E70" s="818">
        <v>0.94612268518518527</v>
      </c>
      <c r="F70" s="818">
        <v>0.99128472222222219</v>
      </c>
      <c r="G70" s="88">
        <v>4.5138888888888888E-2</v>
      </c>
      <c r="H70">
        <v>1</v>
      </c>
      <c r="I70">
        <v>5</v>
      </c>
      <c r="J70">
        <v>65.03</v>
      </c>
      <c r="K70">
        <v>55</v>
      </c>
      <c r="L70">
        <v>3576.6</v>
      </c>
      <c r="M70" t="s">
        <v>537</v>
      </c>
      <c r="N70" t="s">
        <v>612</v>
      </c>
      <c r="O70" t="s">
        <v>523</v>
      </c>
      <c r="P70" t="s">
        <v>225</v>
      </c>
      <c r="R70" s="99" t="s">
        <v>171</v>
      </c>
      <c r="S70" s="97" t="str">
        <f>VLOOKUP(B70,Table1[],21,FALSE)</f>
        <v>NORTH LAKE TAHOE</v>
      </c>
      <c r="T70" t="b">
        <v>0</v>
      </c>
      <c r="U70" t="b">
        <v>1</v>
      </c>
      <c r="W70" s="89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61" ht="15.75" x14ac:dyDescent="0.25">
      <c r="A71">
        <v>120043265</v>
      </c>
      <c r="B71" t="s">
        <v>385</v>
      </c>
      <c r="C71" s="170">
        <v>45747</v>
      </c>
      <c r="D71" t="s">
        <v>94</v>
      </c>
      <c r="E71" s="818">
        <v>0.3659722222222222</v>
      </c>
      <c r="F71" s="818">
        <v>0.50347222222222221</v>
      </c>
      <c r="G71" s="88">
        <v>0.13749999999999998</v>
      </c>
      <c r="H71">
        <v>3</v>
      </c>
      <c r="I71">
        <v>18</v>
      </c>
      <c r="J71">
        <v>198</v>
      </c>
      <c r="K71">
        <v>1200</v>
      </c>
      <c r="L71">
        <v>93560.4</v>
      </c>
      <c r="M71" t="s">
        <v>457</v>
      </c>
      <c r="N71" t="s">
        <v>613</v>
      </c>
      <c r="O71" t="s">
        <v>89</v>
      </c>
      <c r="P71" t="s">
        <v>88</v>
      </c>
      <c r="R71" s="99" t="s">
        <v>167</v>
      </c>
      <c r="S71" s="97" t="str">
        <f>VLOOKUP(B71,Table1[],21,FALSE)</f>
        <v>NORTH LAKE TAHOE</v>
      </c>
      <c r="T71" t="b">
        <v>0</v>
      </c>
      <c r="U71" t="b">
        <v>0</v>
      </c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61" ht="15.75" x14ac:dyDescent="0.25">
      <c r="A72" s="154"/>
      <c r="B72" s="139"/>
      <c r="C72" s="96"/>
      <c r="D72" s="96" t="s">
        <v>94</v>
      </c>
      <c r="E72" s="98"/>
      <c r="F72" s="98"/>
      <c r="G72" s="98">
        <f t="shared" ref="G72:G75" si="0">F72-E72</f>
        <v>0</v>
      </c>
      <c r="H72" s="97">
        <f t="shared" ref="H72:H75" si="1">HOUR(G72)</f>
        <v>0</v>
      </c>
      <c r="I72" s="97">
        <f t="shared" ref="I72:I75" si="2">MINUTE(G72)</f>
        <v>0</v>
      </c>
      <c r="J72" s="132" t="e">
        <f t="shared" ref="J72:J77" si="3">L72/K72</f>
        <v>#DIV/0!</v>
      </c>
      <c r="K72" s="135"/>
      <c r="L72" s="147"/>
      <c r="M72" s="99"/>
      <c r="N72" s="151"/>
      <c r="O72" s="133"/>
      <c r="P72" s="744"/>
      <c r="Q72" s="97"/>
      <c r="R72" s="99"/>
      <c r="S72" s="97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61" ht="15.75" x14ac:dyDescent="0.25">
      <c r="A73" s="154"/>
      <c r="B73" s="139"/>
      <c r="C73" s="96"/>
      <c r="D73" s="96" t="s">
        <v>94</v>
      </c>
      <c r="E73" s="98"/>
      <c r="F73" s="98"/>
      <c r="G73" s="98">
        <f t="shared" si="0"/>
        <v>0</v>
      </c>
      <c r="H73" s="97">
        <f t="shared" si="1"/>
        <v>0</v>
      </c>
      <c r="I73" s="97">
        <f t="shared" si="2"/>
        <v>0</v>
      </c>
      <c r="J73" s="132" t="e">
        <f t="shared" si="3"/>
        <v>#DIV/0!</v>
      </c>
      <c r="K73" s="135"/>
      <c r="L73" s="147"/>
      <c r="M73" s="99"/>
      <c r="N73" s="151"/>
      <c r="O73" s="133"/>
      <c r="P73" s="744"/>
      <c r="Q73" s="97"/>
      <c r="R73" s="99"/>
      <c r="S73" s="97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</row>
    <row r="74" spans="1:61" ht="15.75" x14ac:dyDescent="0.25">
      <c r="A74" s="154"/>
      <c r="B74" s="139"/>
      <c r="C74" s="96"/>
      <c r="D74" s="96" t="s">
        <v>94</v>
      </c>
      <c r="E74" s="98"/>
      <c r="F74" s="98"/>
      <c r="G74" s="98">
        <f t="shared" si="0"/>
        <v>0</v>
      </c>
      <c r="H74" s="97">
        <f t="shared" si="1"/>
        <v>0</v>
      </c>
      <c r="I74" s="97">
        <f t="shared" si="2"/>
        <v>0</v>
      </c>
      <c r="J74" s="132" t="e">
        <f t="shared" si="3"/>
        <v>#DIV/0!</v>
      </c>
      <c r="K74" s="135"/>
      <c r="L74" s="147"/>
      <c r="M74" s="99"/>
      <c r="N74" s="151"/>
      <c r="O74" s="133"/>
      <c r="P74" s="744"/>
      <c r="Q74" s="97"/>
      <c r="R74" s="99"/>
      <c r="S74" s="97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</row>
    <row r="75" spans="1:61" ht="15.75" x14ac:dyDescent="0.25">
      <c r="A75" s="154"/>
      <c r="B75" s="139"/>
      <c r="C75" s="96"/>
      <c r="D75" s="96" t="s">
        <v>94</v>
      </c>
      <c r="E75" s="98"/>
      <c r="F75" s="98"/>
      <c r="G75" s="98">
        <f t="shared" si="0"/>
        <v>0</v>
      </c>
      <c r="H75" s="97">
        <f t="shared" si="1"/>
        <v>0</v>
      </c>
      <c r="I75" s="97">
        <f t="shared" si="2"/>
        <v>0</v>
      </c>
      <c r="J75" s="132" t="e">
        <f t="shared" si="3"/>
        <v>#DIV/0!</v>
      </c>
      <c r="K75" s="135"/>
      <c r="L75" s="147"/>
      <c r="M75" s="99"/>
      <c r="N75" s="151"/>
      <c r="O75" s="133"/>
      <c r="P75" s="744"/>
      <c r="Q75" s="97"/>
      <c r="R75" s="99"/>
      <c r="S75" s="97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61" ht="15.75" x14ac:dyDescent="0.25">
      <c r="A76" s="154"/>
      <c r="B76" s="139"/>
      <c r="C76" s="96"/>
      <c r="D76" s="96" t="s">
        <v>94</v>
      </c>
      <c r="E76" s="178"/>
      <c r="F76" s="178"/>
      <c r="G76" s="98">
        <f t="shared" ref="G76:G115" si="4">F76-E76</f>
        <v>0</v>
      </c>
      <c r="H76" s="97">
        <f t="shared" ref="H76:H119" si="5">HOUR(G76)</f>
        <v>0</v>
      </c>
      <c r="I76" s="97">
        <f t="shared" ref="I76:I119" si="6">MINUTE(G76)</f>
        <v>0</v>
      </c>
      <c r="J76" s="132" t="e">
        <f t="shared" si="3"/>
        <v>#DIV/0!</v>
      </c>
      <c r="K76" s="135"/>
      <c r="L76" s="147"/>
      <c r="M76" s="99"/>
      <c r="N76" s="151"/>
      <c r="O76" s="133"/>
      <c r="P76" s="744"/>
      <c r="Q76" s="97"/>
      <c r="R76" s="99"/>
      <c r="S76" s="97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61" ht="15.75" x14ac:dyDescent="0.25">
      <c r="A77" s="154"/>
      <c r="B77" s="139"/>
      <c r="C77" s="96"/>
      <c r="D77" s="96" t="s">
        <v>94</v>
      </c>
      <c r="E77" s="178"/>
      <c r="F77" s="178"/>
      <c r="G77" s="98">
        <f t="shared" si="4"/>
        <v>0</v>
      </c>
      <c r="H77" s="97">
        <f t="shared" si="5"/>
        <v>0</v>
      </c>
      <c r="I77" s="97">
        <f t="shared" si="6"/>
        <v>0</v>
      </c>
      <c r="J77" s="132" t="e">
        <f t="shared" si="3"/>
        <v>#DIV/0!</v>
      </c>
      <c r="K77" s="135"/>
      <c r="L77" s="147"/>
      <c r="M77" s="99"/>
      <c r="N77" s="151"/>
      <c r="O77" s="133"/>
      <c r="P77" s="744"/>
      <c r="Q77" s="97"/>
      <c r="R77" s="99"/>
      <c r="S77" s="97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61" ht="15.75" x14ac:dyDescent="0.25">
      <c r="A78" s="154"/>
      <c r="B78" s="139"/>
      <c r="C78" s="96"/>
      <c r="D78" s="96" t="s">
        <v>94</v>
      </c>
      <c r="E78" s="98"/>
      <c r="F78" s="98"/>
      <c r="G78" s="98">
        <f t="shared" si="4"/>
        <v>0</v>
      </c>
      <c r="H78" s="97">
        <f t="shared" si="5"/>
        <v>0</v>
      </c>
      <c r="I78" s="97">
        <f t="shared" si="6"/>
        <v>0</v>
      </c>
      <c r="J78" s="132" t="e">
        <f t="shared" ref="J78:J130" si="7">L78/K78</f>
        <v>#DIV/0!</v>
      </c>
      <c r="K78" s="135"/>
      <c r="L78" s="147">
        <f t="shared" ref="L78:L128" si="8">((60*H78)+I78)*K78</f>
        <v>0</v>
      </c>
      <c r="M78" s="99"/>
      <c r="N78" s="151"/>
      <c r="O78" s="133"/>
      <c r="P78" s="744"/>
      <c r="Q78" s="97"/>
      <c r="R78" s="99"/>
      <c r="S78" s="97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61" ht="15.75" x14ac:dyDescent="0.25">
      <c r="A79" s="154"/>
      <c r="B79" s="139"/>
      <c r="C79" s="96"/>
      <c r="D79" s="96" t="s">
        <v>94</v>
      </c>
      <c r="E79" s="98"/>
      <c r="F79" s="98"/>
      <c r="G79" s="98">
        <f t="shared" si="4"/>
        <v>0</v>
      </c>
      <c r="H79" s="97">
        <f t="shared" si="5"/>
        <v>0</v>
      </c>
      <c r="I79" s="97">
        <f t="shared" si="6"/>
        <v>0</v>
      </c>
      <c r="J79" s="132" t="e">
        <f t="shared" si="7"/>
        <v>#DIV/0!</v>
      </c>
      <c r="K79" s="135"/>
      <c r="L79" s="147">
        <f t="shared" si="8"/>
        <v>0</v>
      </c>
      <c r="M79" s="99"/>
      <c r="N79" s="151"/>
      <c r="O79" s="133"/>
      <c r="P79" s="744"/>
      <c r="Q79" s="97"/>
      <c r="R79" s="99"/>
      <c r="S79" s="97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61" ht="15.75" x14ac:dyDescent="0.25">
      <c r="A80" s="154"/>
      <c r="B80" s="139"/>
      <c r="C80" s="96"/>
      <c r="D80" s="96" t="s">
        <v>94</v>
      </c>
      <c r="E80" s="178"/>
      <c r="F80" s="178"/>
      <c r="G80" s="98">
        <f t="shared" si="4"/>
        <v>0</v>
      </c>
      <c r="H80" s="97">
        <f t="shared" si="5"/>
        <v>0</v>
      </c>
      <c r="I80" s="97">
        <f t="shared" si="6"/>
        <v>0</v>
      </c>
      <c r="J80" s="132" t="e">
        <f t="shared" si="7"/>
        <v>#DIV/0!</v>
      </c>
      <c r="K80" s="135"/>
      <c r="L80" s="147">
        <f t="shared" si="8"/>
        <v>0</v>
      </c>
      <c r="M80" s="99"/>
      <c r="N80" s="151"/>
      <c r="O80" s="133"/>
      <c r="P80" s="744"/>
      <c r="Q80" s="97"/>
      <c r="R80" s="99"/>
      <c r="S80" s="97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ht="15.75" x14ac:dyDescent="0.25">
      <c r="A81" s="154"/>
      <c r="B81" s="139"/>
      <c r="C81" s="96"/>
      <c r="D81" s="96" t="s">
        <v>94</v>
      </c>
      <c r="E81" s="98"/>
      <c r="F81" s="98"/>
      <c r="G81" s="98">
        <f t="shared" si="4"/>
        <v>0</v>
      </c>
      <c r="H81" s="97">
        <f t="shared" si="5"/>
        <v>0</v>
      </c>
      <c r="I81" s="97">
        <f t="shared" si="6"/>
        <v>0</v>
      </c>
      <c r="J81" s="132" t="e">
        <f t="shared" si="7"/>
        <v>#DIV/0!</v>
      </c>
      <c r="K81" s="135"/>
      <c r="L81" s="147">
        <f t="shared" si="8"/>
        <v>0</v>
      </c>
      <c r="M81" s="99"/>
      <c r="N81" s="151"/>
      <c r="O81" s="133"/>
      <c r="P81" s="744"/>
      <c r="Q81" s="97"/>
      <c r="R81" s="99"/>
      <c r="S81" s="97" t="e">
        <f>VLOOKUP(B81,Table1[],21,FALSE)</f>
        <v>#N/A</v>
      </c>
      <c r="T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ht="15.75" x14ac:dyDescent="0.25">
      <c r="A82" s="154"/>
      <c r="B82" s="139"/>
      <c r="C82" s="96"/>
      <c r="D82" s="96" t="s">
        <v>94</v>
      </c>
      <c r="E82" s="98"/>
      <c r="F82" s="98"/>
      <c r="G82" s="98">
        <f t="shared" si="4"/>
        <v>0</v>
      </c>
      <c r="H82" s="97">
        <f t="shared" si="5"/>
        <v>0</v>
      </c>
      <c r="I82" s="97">
        <f t="shared" si="6"/>
        <v>0</v>
      </c>
      <c r="J82" s="132" t="e">
        <f t="shared" si="7"/>
        <v>#DIV/0!</v>
      </c>
      <c r="K82" s="135"/>
      <c r="L82" s="147">
        <f t="shared" si="8"/>
        <v>0</v>
      </c>
      <c r="M82" s="99"/>
      <c r="N82" s="151"/>
      <c r="O82" s="133"/>
      <c r="P82" s="744"/>
      <c r="Q82" s="97"/>
      <c r="R82" s="99"/>
      <c r="S82" s="97" t="e">
        <f>VLOOKUP(B82,Table1[],21,FALSE)</f>
        <v>#N/A</v>
      </c>
      <c r="T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ht="15.75" x14ac:dyDescent="0.25">
      <c r="A83" s="384"/>
      <c r="B83" s="385"/>
      <c r="C83" s="386"/>
      <c r="D83" s="96" t="s">
        <v>94</v>
      </c>
      <c r="E83" s="387"/>
      <c r="F83" s="387"/>
      <c r="G83" s="387">
        <f t="shared" si="4"/>
        <v>0</v>
      </c>
      <c r="H83" s="388">
        <f t="shared" si="5"/>
        <v>0</v>
      </c>
      <c r="I83" s="388">
        <f t="shared" si="6"/>
        <v>0</v>
      </c>
      <c r="J83" s="132" t="e">
        <f t="shared" si="7"/>
        <v>#DIV/0!</v>
      </c>
      <c r="K83" s="389"/>
      <c r="L83" s="147">
        <f t="shared" si="8"/>
        <v>0</v>
      </c>
      <c r="M83" s="390"/>
      <c r="N83" s="391"/>
      <c r="O83" s="392"/>
      <c r="P83" s="744"/>
      <c r="Q83" s="388"/>
      <c r="R83" s="390"/>
      <c r="S83" s="388" t="e">
        <f>VLOOKUP(B83,Table1[],21,FALSE)</f>
        <v>#N/A</v>
      </c>
      <c r="T83" s="93"/>
      <c r="U83" s="137"/>
      <c r="V83" s="105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ht="15.75" x14ac:dyDescent="0.25">
      <c r="A84" s="393"/>
      <c r="B84" s="394"/>
      <c r="C84" s="395"/>
      <c r="D84" s="96" t="s">
        <v>94</v>
      </c>
      <c r="E84" s="396"/>
      <c r="F84" s="396"/>
      <c r="G84" s="396">
        <f t="shared" si="4"/>
        <v>0</v>
      </c>
      <c r="H84" s="397">
        <f t="shared" si="5"/>
        <v>0</v>
      </c>
      <c r="I84" s="397">
        <f t="shared" si="6"/>
        <v>0</v>
      </c>
      <c r="J84" s="132" t="e">
        <f t="shared" si="7"/>
        <v>#DIV/0!</v>
      </c>
      <c r="K84" s="398"/>
      <c r="L84" s="147">
        <f t="shared" si="8"/>
        <v>0</v>
      </c>
      <c r="M84" s="399"/>
      <c r="N84" s="400"/>
      <c r="O84" s="401"/>
      <c r="P84" s="747"/>
      <c r="Q84" s="397"/>
      <c r="R84" s="399"/>
      <c r="S84" s="397" t="e">
        <f>VLOOKUP(B84,Table1[],21,FALSE)</f>
        <v>#N/A</v>
      </c>
      <c r="T84" s="93"/>
      <c r="W84" s="89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ht="15.75" x14ac:dyDescent="0.25">
      <c r="A85" s="402"/>
      <c r="B85" s="403"/>
      <c r="C85" s="404"/>
      <c r="D85" s="96" t="s">
        <v>94</v>
      </c>
      <c r="E85" s="405"/>
      <c r="F85" s="405"/>
      <c r="G85" s="405">
        <f t="shared" si="4"/>
        <v>0</v>
      </c>
      <c r="H85" s="406">
        <f t="shared" si="5"/>
        <v>0</v>
      </c>
      <c r="I85" s="406">
        <f t="shared" si="6"/>
        <v>0</v>
      </c>
      <c r="J85" s="132" t="e">
        <f t="shared" si="7"/>
        <v>#DIV/0!</v>
      </c>
      <c r="K85" s="408"/>
      <c r="L85" s="147">
        <f t="shared" si="8"/>
        <v>0</v>
      </c>
      <c r="M85" s="409"/>
      <c r="N85" s="410"/>
      <c r="O85" s="411"/>
      <c r="P85" s="744"/>
      <c r="Q85" s="406"/>
      <c r="R85" s="409"/>
      <c r="S85" s="406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ht="15.75" x14ac:dyDescent="0.25">
      <c r="A86" s="154"/>
      <c r="B86" s="139"/>
      <c r="C86" s="96"/>
      <c r="D86" s="96" t="s">
        <v>94</v>
      </c>
      <c r="E86" s="98"/>
      <c r="F86" s="98"/>
      <c r="G86" s="98">
        <f t="shared" si="4"/>
        <v>0</v>
      </c>
      <c r="H86" s="97">
        <f t="shared" si="5"/>
        <v>0</v>
      </c>
      <c r="I86" s="97">
        <f t="shared" si="6"/>
        <v>0</v>
      </c>
      <c r="J86" s="132" t="e">
        <f t="shared" si="7"/>
        <v>#DIV/0!</v>
      </c>
      <c r="K86" s="135"/>
      <c r="L86" s="147">
        <f t="shared" si="8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ht="15.75" x14ac:dyDescent="0.25">
      <c r="A87" s="154"/>
      <c r="B87" s="139"/>
      <c r="C87" s="96"/>
      <c r="D87" s="96" t="s">
        <v>94</v>
      </c>
      <c r="E87" s="98"/>
      <c r="F87" s="98"/>
      <c r="G87" s="98">
        <f t="shared" si="4"/>
        <v>0</v>
      </c>
      <c r="H87" s="97">
        <f t="shared" si="5"/>
        <v>0</v>
      </c>
      <c r="I87" s="97">
        <f t="shared" si="6"/>
        <v>0</v>
      </c>
      <c r="J87" s="132" t="e">
        <f t="shared" si="7"/>
        <v>#DIV/0!</v>
      </c>
      <c r="K87" s="135"/>
      <c r="L87" s="147">
        <f t="shared" si="8"/>
        <v>0</v>
      </c>
      <c r="M87" s="99"/>
      <c r="N87" s="151"/>
      <c r="O87" s="133"/>
      <c r="P87" s="744"/>
      <c r="Q87" s="97"/>
      <c r="R87" s="99"/>
      <c r="S87" s="97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ht="15.75" x14ac:dyDescent="0.25">
      <c r="A88" s="154"/>
      <c r="B88" s="139"/>
      <c r="C88" s="96"/>
      <c r="D88" s="96" t="s">
        <v>94</v>
      </c>
      <c r="E88" s="98"/>
      <c r="F88" s="98"/>
      <c r="G88" s="98">
        <f t="shared" si="4"/>
        <v>0</v>
      </c>
      <c r="H88" s="97">
        <f t="shared" si="5"/>
        <v>0</v>
      </c>
      <c r="I88" s="97">
        <f t="shared" si="6"/>
        <v>0</v>
      </c>
      <c r="J88" s="132" t="e">
        <f t="shared" si="7"/>
        <v>#DIV/0!</v>
      </c>
      <c r="K88" s="135"/>
      <c r="L88" s="147">
        <f t="shared" si="8"/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ht="15.75" x14ac:dyDescent="0.25">
      <c r="A89" s="154"/>
      <c r="B89" s="139"/>
      <c r="C89" s="96"/>
      <c r="D89" s="96" t="s">
        <v>94</v>
      </c>
      <c r="E89" s="178"/>
      <c r="F89" s="178"/>
      <c r="G89" s="98">
        <f t="shared" si="4"/>
        <v>0</v>
      </c>
      <c r="H89" s="97">
        <f t="shared" si="5"/>
        <v>0</v>
      </c>
      <c r="I89" s="97">
        <f t="shared" si="6"/>
        <v>0</v>
      </c>
      <c r="J89" s="132" t="e">
        <f t="shared" si="7"/>
        <v>#DIV/0!</v>
      </c>
      <c r="K89" s="135"/>
      <c r="L89" s="147">
        <f t="shared" si="8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ht="15.75" x14ac:dyDescent="0.25">
      <c r="A90" s="154"/>
      <c r="B90" s="139"/>
      <c r="C90" s="96"/>
      <c r="D90" s="96" t="s">
        <v>94</v>
      </c>
      <c r="E90" s="98"/>
      <c r="F90" s="98"/>
      <c r="G90" s="98">
        <f t="shared" si="4"/>
        <v>0</v>
      </c>
      <c r="H90" s="97">
        <f t="shared" si="5"/>
        <v>0</v>
      </c>
      <c r="I90" s="97">
        <f t="shared" si="6"/>
        <v>0</v>
      </c>
      <c r="J90" s="132" t="e">
        <f t="shared" si="7"/>
        <v>#DIV/0!</v>
      </c>
      <c r="K90" s="135"/>
      <c r="L90" s="147">
        <f t="shared" si="8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ht="15.75" x14ac:dyDescent="0.25">
      <c r="A91" s="154"/>
      <c r="B91" s="139"/>
      <c r="C91" s="96"/>
      <c r="D91" s="96" t="s">
        <v>94</v>
      </c>
      <c r="E91" s="98"/>
      <c r="F91" s="98"/>
      <c r="G91" s="98">
        <f t="shared" si="4"/>
        <v>0</v>
      </c>
      <c r="H91" s="97">
        <f t="shared" si="5"/>
        <v>0</v>
      </c>
      <c r="I91" s="97">
        <f t="shared" si="6"/>
        <v>0</v>
      </c>
      <c r="J91" s="132" t="e">
        <f t="shared" si="7"/>
        <v>#DIV/0!</v>
      </c>
      <c r="K91" s="135"/>
      <c r="L91" s="147">
        <f t="shared" si="8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ht="15.75" x14ac:dyDescent="0.25">
      <c r="A92" s="154"/>
      <c r="B92" s="139"/>
      <c r="C92" s="96"/>
      <c r="D92" s="96" t="s">
        <v>94</v>
      </c>
      <c r="E92" s="178"/>
      <c r="F92" s="178"/>
      <c r="G92" s="98">
        <f t="shared" si="4"/>
        <v>0</v>
      </c>
      <c r="H92" s="97">
        <f t="shared" si="5"/>
        <v>0</v>
      </c>
      <c r="I92" s="97">
        <f t="shared" si="6"/>
        <v>0</v>
      </c>
      <c r="J92" s="132" t="e">
        <f t="shared" si="7"/>
        <v>#DIV/0!</v>
      </c>
      <c r="K92" s="135"/>
      <c r="L92" s="147">
        <f t="shared" si="8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ht="15.75" x14ac:dyDescent="0.25">
      <c r="A93" s="154"/>
      <c r="B93" s="139"/>
      <c r="C93" s="96"/>
      <c r="D93" s="96" t="s">
        <v>94</v>
      </c>
      <c r="E93" s="98"/>
      <c r="F93" s="98"/>
      <c r="G93" s="98">
        <f t="shared" si="4"/>
        <v>0</v>
      </c>
      <c r="H93" s="97">
        <f t="shared" si="5"/>
        <v>0</v>
      </c>
      <c r="I93" s="97">
        <f t="shared" si="6"/>
        <v>0</v>
      </c>
      <c r="J93" s="132" t="e">
        <f t="shared" si="7"/>
        <v>#DIV/0!</v>
      </c>
      <c r="K93" s="135"/>
      <c r="L93" s="147">
        <f t="shared" si="8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ht="15.75" x14ac:dyDescent="0.25">
      <c r="A94" s="154"/>
      <c r="B94" s="139"/>
      <c r="C94" s="96"/>
      <c r="D94" s="96" t="s">
        <v>94</v>
      </c>
      <c r="E94" s="98"/>
      <c r="F94" s="98"/>
      <c r="G94" s="98">
        <f t="shared" si="4"/>
        <v>0</v>
      </c>
      <c r="H94" s="97">
        <f t="shared" si="5"/>
        <v>0</v>
      </c>
      <c r="I94" s="97">
        <f t="shared" si="6"/>
        <v>0</v>
      </c>
      <c r="J94" s="132" t="e">
        <f t="shared" si="7"/>
        <v>#DIV/0!</v>
      </c>
      <c r="K94" s="135"/>
      <c r="L94" s="147">
        <f t="shared" si="8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ht="15.75" x14ac:dyDescent="0.25">
      <c r="A95" s="154"/>
      <c r="B95" s="139"/>
      <c r="C95" s="96"/>
      <c r="D95" s="96" t="s">
        <v>94</v>
      </c>
      <c r="E95" s="178"/>
      <c r="F95" s="96"/>
      <c r="G95" s="98">
        <f t="shared" si="4"/>
        <v>0</v>
      </c>
      <c r="H95" s="97">
        <f t="shared" si="5"/>
        <v>0</v>
      </c>
      <c r="I95" s="97">
        <f t="shared" si="6"/>
        <v>0</v>
      </c>
      <c r="J95" s="132" t="e">
        <f t="shared" si="7"/>
        <v>#DIV/0!</v>
      </c>
      <c r="K95" s="135"/>
      <c r="L95" s="147">
        <f t="shared" si="8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ht="15.75" x14ac:dyDescent="0.25">
      <c r="A96" s="154"/>
      <c r="B96" s="139"/>
      <c r="C96" s="96"/>
      <c r="D96" s="96" t="s">
        <v>94</v>
      </c>
      <c r="E96" s="98"/>
      <c r="F96" s="98"/>
      <c r="G96" s="98">
        <f t="shared" si="4"/>
        <v>0</v>
      </c>
      <c r="H96" s="97">
        <f t="shared" si="5"/>
        <v>0</v>
      </c>
      <c r="I96" s="97">
        <f t="shared" si="6"/>
        <v>0</v>
      </c>
      <c r="J96" s="132" t="e">
        <f t="shared" si="7"/>
        <v>#DIV/0!</v>
      </c>
      <c r="K96" s="135"/>
      <c r="L96" s="147">
        <f t="shared" si="8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ht="15.75" x14ac:dyDescent="0.25">
      <c r="A97" s="154"/>
      <c r="B97" s="139"/>
      <c r="C97" s="96"/>
      <c r="D97" s="96" t="s">
        <v>94</v>
      </c>
      <c r="E97" s="98"/>
      <c r="F97" s="98"/>
      <c r="G97" s="98">
        <f t="shared" si="4"/>
        <v>0</v>
      </c>
      <c r="H97" s="97">
        <f t="shared" si="5"/>
        <v>0</v>
      </c>
      <c r="I97" s="97">
        <f t="shared" si="6"/>
        <v>0</v>
      </c>
      <c r="J97" s="132" t="e">
        <f t="shared" si="7"/>
        <v>#DIV/0!</v>
      </c>
      <c r="K97" s="135"/>
      <c r="L97" s="147">
        <f t="shared" si="8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ht="15.75" x14ac:dyDescent="0.25">
      <c r="A98" s="154"/>
      <c r="B98" s="139"/>
      <c r="C98" s="96"/>
      <c r="D98" s="96" t="s">
        <v>94</v>
      </c>
      <c r="E98" s="98"/>
      <c r="F98" s="98"/>
      <c r="G98" s="98">
        <f t="shared" si="4"/>
        <v>0</v>
      </c>
      <c r="H98" s="97">
        <f t="shared" si="5"/>
        <v>0</v>
      </c>
      <c r="I98" s="97">
        <f t="shared" si="6"/>
        <v>0</v>
      </c>
      <c r="J98" s="132" t="e">
        <f t="shared" si="7"/>
        <v>#DIV/0!</v>
      </c>
      <c r="K98" s="135"/>
      <c r="L98" s="147">
        <f t="shared" si="8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ht="15.75" x14ac:dyDescent="0.25">
      <c r="A99" s="154"/>
      <c r="B99" s="139"/>
      <c r="C99" s="96"/>
      <c r="D99" s="96" t="s">
        <v>94</v>
      </c>
      <c r="E99" s="98"/>
      <c r="F99" s="98"/>
      <c r="G99" s="98">
        <f t="shared" si="4"/>
        <v>0</v>
      </c>
      <c r="H99" s="97">
        <f t="shared" si="5"/>
        <v>0</v>
      </c>
      <c r="I99" s="97">
        <f t="shared" si="6"/>
        <v>0</v>
      </c>
      <c r="J99" s="132" t="e">
        <f t="shared" si="7"/>
        <v>#DIV/0!</v>
      </c>
      <c r="K99" s="135"/>
      <c r="L99" s="147">
        <f t="shared" si="8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ht="15.75" x14ac:dyDescent="0.25">
      <c r="A100" s="154"/>
      <c r="B100" s="139"/>
      <c r="C100" s="96"/>
      <c r="D100" s="96" t="s">
        <v>94</v>
      </c>
      <c r="E100" s="98"/>
      <c r="F100" s="98"/>
      <c r="G100" s="98">
        <f t="shared" si="4"/>
        <v>0</v>
      </c>
      <c r="H100" s="97">
        <f t="shared" si="5"/>
        <v>0</v>
      </c>
      <c r="I100" s="97">
        <f t="shared" si="6"/>
        <v>0</v>
      </c>
      <c r="J100" s="132" t="e">
        <f t="shared" si="7"/>
        <v>#DIV/0!</v>
      </c>
      <c r="K100" s="135"/>
      <c r="L100" s="147">
        <f t="shared" si="8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94</v>
      </c>
      <c r="E101" s="98"/>
      <c r="F101" s="98"/>
      <c r="G101" s="98">
        <f t="shared" si="4"/>
        <v>0</v>
      </c>
      <c r="H101" s="97">
        <f t="shared" si="5"/>
        <v>0</v>
      </c>
      <c r="I101" s="97">
        <f t="shared" si="6"/>
        <v>0</v>
      </c>
      <c r="J101" s="132" t="e">
        <f t="shared" si="7"/>
        <v>#DIV/0!</v>
      </c>
      <c r="K101" s="135"/>
      <c r="L101" s="147">
        <f t="shared" si="8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94</v>
      </c>
      <c r="E102" s="98"/>
      <c r="F102" s="98"/>
      <c r="G102" s="98">
        <f t="shared" si="4"/>
        <v>0</v>
      </c>
      <c r="H102" s="97">
        <f t="shared" si="5"/>
        <v>0</v>
      </c>
      <c r="I102" s="97">
        <f t="shared" si="6"/>
        <v>0</v>
      </c>
      <c r="J102" s="132" t="e">
        <f t="shared" si="7"/>
        <v>#DIV/0!</v>
      </c>
      <c r="K102" s="135"/>
      <c r="L102" s="147">
        <f t="shared" si="8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94</v>
      </c>
      <c r="E103" s="98"/>
      <c r="F103" s="98"/>
      <c r="G103" s="98">
        <f t="shared" si="4"/>
        <v>0</v>
      </c>
      <c r="H103" s="97">
        <f t="shared" si="5"/>
        <v>0</v>
      </c>
      <c r="I103" s="97">
        <f t="shared" si="6"/>
        <v>0</v>
      </c>
      <c r="J103" s="132" t="e">
        <f t="shared" si="7"/>
        <v>#DIV/0!</v>
      </c>
      <c r="K103" s="135"/>
      <c r="L103" s="147">
        <f t="shared" si="8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94</v>
      </c>
      <c r="E104" s="98"/>
      <c r="F104" s="98"/>
      <c r="G104" s="98">
        <f t="shared" si="4"/>
        <v>0</v>
      </c>
      <c r="H104" s="97">
        <f t="shared" si="5"/>
        <v>0</v>
      </c>
      <c r="I104" s="97">
        <f t="shared" si="6"/>
        <v>0</v>
      </c>
      <c r="J104" s="132" t="e">
        <f t="shared" si="7"/>
        <v>#DIV/0!</v>
      </c>
      <c r="K104" s="135"/>
      <c r="L104" s="147">
        <f t="shared" si="8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94</v>
      </c>
      <c r="E105" s="98"/>
      <c r="F105" s="98"/>
      <c r="G105" s="98">
        <f t="shared" si="4"/>
        <v>0</v>
      </c>
      <c r="H105" s="97">
        <f t="shared" si="5"/>
        <v>0</v>
      </c>
      <c r="I105" s="97">
        <f t="shared" si="6"/>
        <v>0</v>
      </c>
      <c r="J105" s="132" t="e">
        <f t="shared" si="7"/>
        <v>#DIV/0!</v>
      </c>
      <c r="K105" s="135"/>
      <c r="L105" s="147">
        <f t="shared" si="8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94</v>
      </c>
      <c r="E106" s="98"/>
      <c r="F106" s="98"/>
      <c r="G106" s="98">
        <f t="shared" si="4"/>
        <v>0</v>
      </c>
      <c r="H106" s="97">
        <f t="shared" si="5"/>
        <v>0</v>
      </c>
      <c r="I106" s="97">
        <f t="shared" si="6"/>
        <v>0</v>
      </c>
      <c r="J106" s="132" t="e">
        <f t="shared" si="7"/>
        <v>#DIV/0!</v>
      </c>
      <c r="K106" s="97"/>
      <c r="L106" s="147">
        <f t="shared" si="8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94</v>
      </c>
      <c r="E107" s="98"/>
      <c r="F107" s="98"/>
      <c r="G107" s="98">
        <f t="shared" si="4"/>
        <v>0</v>
      </c>
      <c r="H107" s="97">
        <f t="shared" si="5"/>
        <v>0</v>
      </c>
      <c r="I107" s="97">
        <f t="shared" si="6"/>
        <v>0</v>
      </c>
      <c r="J107" s="132" t="e">
        <f t="shared" si="7"/>
        <v>#DIV/0!</v>
      </c>
      <c r="K107" s="97"/>
      <c r="L107" s="147">
        <f t="shared" si="8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94</v>
      </c>
      <c r="E108" s="98"/>
      <c r="F108" s="98"/>
      <c r="G108" s="98">
        <f t="shared" si="4"/>
        <v>0</v>
      </c>
      <c r="H108" s="97">
        <f t="shared" si="5"/>
        <v>0</v>
      </c>
      <c r="I108" s="97">
        <f t="shared" si="6"/>
        <v>0</v>
      </c>
      <c r="J108" s="132" t="e">
        <f t="shared" si="7"/>
        <v>#DIV/0!</v>
      </c>
      <c r="K108" s="97"/>
      <c r="L108" s="147">
        <f t="shared" si="8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94</v>
      </c>
      <c r="E109" s="98"/>
      <c r="F109" s="98"/>
      <c r="G109" s="98">
        <f t="shared" si="4"/>
        <v>0</v>
      </c>
      <c r="H109" s="97">
        <f t="shared" si="5"/>
        <v>0</v>
      </c>
      <c r="I109" s="97">
        <f t="shared" si="6"/>
        <v>0</v>
      </c>
      <c r="J109" s="132" t="e">
        <f t="shared" si="7"/>
        <v>#DIV/0!</v>
      </c>
      <c r="K109" s="97"/>
      <c r="L109" s="147">
        <f t="shared" si="8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94</v>
      </c>
      <c r="E110" s="98"/>
      <c r="F110" s="98"/>
      <c r="G110" s="98">
        <f t="shared" si="4"/>
        <v>0</v>
      </c>
      <c r="H110" s="97">
        <f t="shared" si="5"/>
        <v>0</v>
      </c>
      <c r="I110" s="97">
        <f t="shared" si="6"/>
        <v>0</v>
      </c>
      <c r="J110" s="132" t="e">
        <f t="shared" si="7"/>
        <v>#DIV/0!</v>
      </c>
      <c r="K110" s="97"/>
      <c r="L110" s="147">
        <f t="shared" si="8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94</v>
      </c>
      <c r="E111" s="98"/>
      <c r="F111" s="98"/>
      <c r="G111" s="98">
        <f t="shared" si="4"/>
        <v>0</v>
      </c>
      <c r="H111" s="97">
        <f t="shared" si="5"/>
        <v>0</v>
      </c>
      <c r="I111" s="97">
        <f t="shared" si="6"/>
        <v>0</v>
      </c>
      <c r="J111" s="132" t="e">
        <f t="shared" si="7"/>
        <v>#DIV/0!</v>
      </c>
      <c r="K111" s="97"/>
      <c r="L111" s="147">
        <f t="shared" si="8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94</v>
      </c>
      <c r="E112" s="98"/>
      <c r="F112" s="98"/>
      <c r="G112" s="98">
        <f t="shared" si="4"/>
        <v>0</v>
      </c>
      <c r="H112" s="97">
        <f t="shared" si="5"/>
        <v>0</v>
      </c>
      <c r="I112" s="97">
        <f t="shared" si="6"/>
        <v>0</v>
      </c>
      <c r="J112" s="132" t="e">
        <f t="shared" si="7"/>
        <v>#DIV/0!</v>
      </c>
      <c r="K112" s="97"/>
      <c r="L112" s="147">
        <f t="shared" si="8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94</v>
      </c>
      <c r="E113" s="98"/>
      <c r="F113" s="98"/>
      <c r="G113" s="98">
        <f t="shared" si="4"/>
        <v>0</v>
      </c>
      <c r="H113" s="97">
        <f t="shared" si="5"/>
        <v>0</v>
      </c>
      <c r="I113" s="97">
        <f t="shared" si="6"/>
        <v>0</v>
      </c>
      <c r="J113" s="132" t="e">
        <f t="shared" si="7"/>
        <v>#DIV/0!</v>
      </c>
      <c r="K113" s="97"/>
      <c r="L113" s="147">
        <f t="shared" si="8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94</v>
      </c>
      <c r="E114" s="98"/>
      <c r="F114" s="98"/>
      <c r="G114" s="98">
        <f t="shared" si="4"/>
        <v>0</v>
      </c>
      <c r="H114" s="97">
        <f t="shared" si="5"/>
        <v>0</v>
      </c>
      <c r="I114" s="97">
        <f t="shared" si="6"/>
        <v>0</v>
      </c>
      <c r="J114" s="132" t="e">
        <f t="shared" si="7"/>
        <v>#DIV/0!</v>
      </c>
      <c r="K114" s="97"/>
      <c r="L114" s="147">
        <f t="shared" si="8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94</v>
      </c>
      <c r="E115" s="98"/>
      <c r="F115" s="98"/>
      <c r="G115" s="98">
        <f t="shared" si="4"/>
        <v>0</v>
      </c>
      <c r="H115" s="97">
        <f t="shared" si="5"/>
        <v>0</v>
      </c>
      <c r="I115" s="97">
        <f t="shared" si="6"/>
        <v>0</v>
      </c>
      <c r="J115" s="132" t="e">
        <f t="shared" si="7"/>
        <v>#DIV/0!</v>
      </c>
      <c r="K115" s="97"/>
      <c r="L115" s="147">
        <f t="shared" si="8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94</v>
      </c>
      <c r="E116" s="98"/>
      <c r="F116" s="98"/>
      <c r="G116" s="98">
        <f t="shared" ref="G116:G179" si="9">F116-E116</f>
        <v>0</v>
      </c>
      <c r="H116" s="97">
        <f t="shared" si="5"/>
        <v>0</v>
      </c>
      <c r="I116" s="97">
        <f t="shared" si="6"/>
        <v>0</v>
      </c>
      <c r="J116" s="132" t="e">
        <f t="shared" si="7"/>
        <v>#DIV/0!</v>
      </c>
      <c r="K116" s="97"/>
      <c r="L116" s="147">
        <f t="shared" si="8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94</v>
      </c>
      <c r="E117" s="98"/>
      <c r="F117" s="98"/>
      <c r="G117" s="98">
        <f t="shared" si="9"/>
        <v>0</v>
      </c>
      <c r="H117" s="97">
        <f t="shared" si="5"/>
        <v>0</v>
      </c>
      <c r="I117" s="97">
        <f t="shared" si="6"/>
        <v>0</v>
      </c>
      <c r="J117" s="132" t="e">
        <f t="shared" si="7"/>
        <v>#DIV/0!</v>
      </c>
      <c r="K117" s="97"/>
      <c r="L117" s="147">
        <f t="shared" si="8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94</v>
      </c>
      <c r="E118" s="98"/>
      <c r="F118" s="98"/>
      <c r="G118" s="98">
        <f t="shared" si="9"/>
        <v>0</v>
      </c>
      <c r="H118" s="97">
        <f t="shared" si="5"/>
        <v>0</v>
      </c>
      <c r="I118" s="97">
        <f t="shared" si="6"/>
        <v>0</v>
      </c>
      <c r="J118" s="132" t="e">
        <f t="shared" si="7"/>
        <v>#DIV/0!</v>
      </c>
      <c r="K118" s="97"/>
      <c r="L118" s="147">
        <f t="shared" si="8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94</v>
      </c>
      <c r="E119" s="98"/>
      <c r="F119" s="98"/>
      <c r="G119" s="98">
        <f t="shared" si="9"/>
        <v>0</v>
      </c>
      <c r="H119" s="97">
        <f t="shared" si="5"/>
        <v>0</v>
      </c>
      <c r="I119" s="97">
        <f t="shared" si="6"/>
        <v>0</v>
      </c>
      <c r="J119" s="132" t="e">
        <f t="shared" si="7"/>
        <v>#DIV/0!</v>
      </c>
      <c r="K119" s="97"/>
      <c r="L119" s="147">
        <f t="shared" si="8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94</v>
      </c>
      <c r="E120" s="98"/>
      <c r="F120" s="98"/>
      <c r="G120" s="98">
        <f t="shared" si="9"/>
        <v>0</v>
      </c>
      <c r="H120" s="97">
        <f t="shared" ref="H120:H183" si="10">HOUR(G120)</f>
        <v>0</v>
      </c>
      <c r="I120" s="97">
        <f t="shared" ref="I120:I183" si="11">MINUTE(G120)</f>
        <v>0</v>
      </c>
      <c r="J120" s="132" t="e">
        <f t="shared" si="7"/>
        <v>#DIV/0!</v>
      </c>
      <c r="K120" s="97"/>
      <c r="L120" s="147">
        <f t="shared" si="8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94</v>
      </c>
      <c r="E121" s="98"/>
      <c r="F121" s="98"/>
      <c r="G121" s="98">
        <f t="shared" si="9"/>
        <v>0</v>
      </c>
      <c r="H121" s="97">
        <f t="shared" si="10"/>
        <v>0</v>
      </c>
      <c r="I121" s="97">
        <f t="shared" si="11"/>
        <v>0</v>
      </c>
      <c r="J121" s="132" t="e">
        <f t="shared" si="7"/>
        <v>#DIV/0!</v>
      </c>
      <c r="K121" s="97"/>
      <c r="L121" s="147">
        <f t="shared" si="8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94</v>
      </c>
      <c r="E122" s="98"/>
      <c r="F122" s="98"/>
      <c r="G122" s="98">
        <f t="shared" si="9"/>
        <v>0</v>
      </c>
      <c r="H122" s="97">
        <f t="shared" si="10"/>
        <v>0</v>
      </c>
      <c r="I122" s="97">
        <f t="shared" si="11"/>
        <v>0</v>
      </c>
      <c r="J122" s="132" t="e">
        <f t="shared" si="7"/>
        <v>#DIV/0!</v>
      </c>
      <c r="K122" s="97"/>
      <c r="L122" s="147">
        <f t="shared" si="8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94</v>
      </c>
      <c r="E123" s="98"/>
      <c r="F123" s="98"/>
      <c r="G123" s="98">
        <f t="shared" si="9"/>
        <v>0</v>
      </c>
      <c r="H123" s="97">
        <f t="shared" si="10"/>
        <v>0</v>
      </c>
      <c r="I123" s="97">
        <f t="shared" si="11"/>
        <v>0</v>
      </c>
      <c r="J123" s="132" t="e">
        <f t="shared" si="7"/>
        <v>#DIV/0!</v>
      </c>
      <c r="K123" s="97"/>
      <c r="L123" s="147">
        <f t="shared" si="8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94</v>
      </c>
      <c r="E124" s="98"/>
      <c r="F124" s="98"/>
      <c r="G124" s="98">
        <f t="shared" si="9"/>
        <v>0</v>
      </c>
      <c r="H124" s="97">
        <f t="shared" si="10"/>
        <v>0</v>
      </c>
      <c r="I124" s="97">
        <f t="shared" si="11"/>
        <v>0</v>
      </c>
      <c r="J124" s="132" t="e">
        <f t="shared" si="7"/>
        <v>#DIV/0!</v>
      </c>
      <c r="K124" s="97"/>
      <c r="L124" s="147">
        <f t="shared" si="8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94</v>
      </c>
      <c r="E125" s="98"/>
      <c r="F125" s="98"/>
      <c r="G125" s="98">
        <f t="shared" si="9"/>
        <v>0</v>
      </c>
      <c r="H125" s="97">
        <f t="shared" si="10"/>
        <v>0</v>
      </c>
      <c r="I125" s="97">
        <f t="shared" si="11"/>
        <v>0</v>
      </c>
      <c r="J125" s="132" t="e">
        <f t="shared" si="7"/>
        <v>#DIV/0!</v>
      </c>
      <c r="K125" s="97"/>
      <c r="L125" s="147">
        <f t="shared" si="8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94</v>
      </c>
      <c r="E126" s="98"/>
      <c r="F126" s="98"/>
      <c r="G126" s="98">
        <f t="shared" si="9"/>
        <v>0</v>
      </c>
      <c r="H126" s="97">
        <f t="shared" si="10"/>
        <v>0</v>
      </c>
      <c r="I126" s="97">
        <f t="shared" si="11"/>
        <v>0</v>
      </c>
      <c r="J126" s="132" t="e">
        <f t="shared" si="7"/>
        <v>#DIV/0!</v>
      </c>
      <c r="K126" s="97"/>
      <c r="L126" s="147">
        <f t="shared" si="8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94</v>
      </c>
      <c r="E127" s="98"/>
      <c r="F127" s="98"/>
      <c r="G127" s="98">
        <f t="shared" si="9"/>
        <v>0</v>
      </c>
      <c r="H127" s="97">
        <f t="shared" si="10"/>
        <v>0</v>
      </c>
      <c r="I127" s="97">
        <f t="shared" si="11"/>
        <v>0</v>
      </c>
      <c r="J127" s="132" t="e">
        <f t="shared" si="7"/>
        <v>#DIV/0!</v>
      </c>
      <c r="K127" s="97"/>
      <c r="L127" s="147">
        <f t="shared" si="8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94</v>
      </c>
      <c r="E128" s="98"/>
      <c r="F128" s="98"/>
      <c r="G128" s="98">
        <f t="shared" si="9"/>
        <v>0</v>
      </c>
      <c r="H128" s="97">
        <f t="shared" si="10"/>
        <v>0</v>
      </c>
      <c r="I128" s="97">
        <f t="shared" si="11"/>
        <v>0</v>
      </c>
      <c r="J128" s="132" t="e">
        <f t="shared" si="7"/>
        <v>#DIV/0!</v>
      </c>
      <c r="K128" s="97"/>
      <c r="L128" s="147">
        <f t="shared" si="8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94</v>
      </c>
      <c r="E129" s="98"/>
      <c r="F129" s="98"/>
      <c r="G129" s="98">
        <f t="shared" si="9"/>
        <v>0</v>
      </c>
      <c r="H129" s="97">
        <f t="shared" si="10"/>
        <v>0</v>
      </c>
      <c r="I129" s="97">
        <f t="shared" si="11"/>
        <v>0</v>
      </c>
      <c r="J129" s="132" t="e">
        <f t="shared" si="7"/>
        <v>#DIV/0!</v>
      </c>
      <c r="K129" s="97"/>
      <c r="L129" s="147">
        <f t="shared" ref="L129:L192" si="12">((60*H129)+I129)*K129</f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94</v>
      </c>
      <c r="E130" s="98"/>
      <c r="F130" s="98"/>
      <c r="G130" s="98">
        <f t="shared" si="9"/>
        <v>0</v>
      </c>
      <c r="H130" s="97">
        <f t="shared" si="10"/>
        <v>0</v>
      </c>
      <c r="I130" s="97">
        <f t="shared" si="11"/>
        <v>0</v>
      </c>
      <c r="J130" s="132" t="e">
        <f t="shared" si="7"/>
        <v>#DIV/0!</v>
      </c>
      <c r="K130" s="97"/>
      <c r="L130" s="147">
        <f t="shared" si="12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94</v>
      </c>
      <c r="E131" s="98"/>
      <c r="F131" s="98"/>
      <c r="G131" s="98">
        <f t="shared" si="9"/>
        <v>0</v>
      </c>
      <c r="H131" s="97">
        <f t="shared" si="10"/>
        <v>0</v>
      </c>
      <c r="I131" s="97">
        <f t="shared" si="11"/>
        <v>0</v>
      </c>
      <c r="J131" s="132" t="e">
        <f t="shared" ref="J131:J194" si="13">L131/K131</f>
        <v>#DIV/0!</v>
      </c>
      <c r="K131" s="97"/>
      <c r="L131" s="147">
        <f t="shared" si="12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V131" s="127"/>
      <c r="W131" s="89"/>
      <c r="Y131" s="127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94</v>
      </c>
      <c r="E132" s="98"/>
      <c r="F132" s="98"/>
      <c r="G132" s="98">
        <f t="shared" si="9"/>
        <v>0</v>
      </c>
      <c r="H132" s="97">
        <f t="shared" si="10"/>
        <v>0</v>
      </c>
      <c r="I132" s="97">
        <f t="shared" si="11"/>
        <v>0</v>
      </c>
      <c r="J132" s="132" t="e">
        <f t="shared" si="13"/>
        <v>#DIV/0!</v>
      </c>
      <c r="K132" s="97"/>
      <c r="L132" s="147">
        <f t="shared" si="12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94</v>
      </c>
      <c r="E133" s="98"/>
      <c r="F133" s="98"/>
      <c r="G133" s="98">
        <f t="shared" si="9"/>
        <v>0</v>
      </c>
      <c r="H133" s="97">
        <f t="shared" si="10"/>
        <v>0</v>
      </c>
      <c r="I133" s="97">
        <f t="shared" si="11"/>
        <v>0</v>
      </c>
      <c r="J133" s="132" t="e">
        <f t="shared" si="13"/>
        <v>#DIV/0!</v>
      </c>
      <c r="K133" s="97"/>
      <c r="L133" s="147">
        <f t="shared" si="12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W133" s="89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94</v>
      </c>
      <c r="E134" s="98"/>
      <c r="F134" s="98"/>
      <c r="G134" s="98">
        <f t="shared" si="9"/>
        <v>0</v>
      </c>
      <c r="H134" s="97">
        <f t="shared" si="10"/>
        <v>0</v>
      </c>
      <c r="I134" s="97">
        <f t="shared" si="11"/>
        <v>0</v>
      </c>
      <c r="J134" s="132" t="e">
        <f t="shared" si="13"/>
        <v>#DIV/0!</v>
      </c>
      <c r="K134" s="97"/>
      <c r="L134" s="147">
        <f t="shared" si="12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94</v>
      </c>
      <c r="E135" s="98"/>
      <c r="F135" s="98"/>
      <c r="G135" s="98">
        <f t="shared" si="9"/>
        <v>0</v>
      </c>
      <c r="H135" s="97">
        <f t="shared" si="10"/>
        <v>0</v>
      </c>
      <c r="I135" s="97">
        <f t="shared" si="11"/>
        <v>0</v>
      </c>
      <c r="J135" s="132" t="e">
        <f t="shared" si="13"/>
        <v>#DIV/0!</v>
      </c>
      <c r="K135" s="97"/>
      <c r="L135" s="147">
        <f t="shared" si="12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94</v>
      </c>
      <c r="E136" s="98"/>
      <c r="F136" s="98"/>
      <c r="G136" s="98">
        <f t="shared" si="9"/>
        <v>0</v>
      </c>
      <c r="H136" s="97">
        <f t="shared" si="10"/>
        <v>0</v>
      </c>
      <c r="I136" s="97">
        <f t="shared" si="11"/>
        <v>0</v>
      </c>
      <c r="J136" s="132" t="e">
        <f t="shared" si="13"/>
        <v>#DIV/0!</v>
      </c>
      <c r="K136" s="97"/>
      <c r="L136" s="147">
        <f t="shared" si="12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94</v>
      </c>
      <c r="E137" s="98"/>
      <c r="F137" s="98"/>
      <c r="G137" s="98">
        <f t="shared" si="9"/>
        <v>0</v>
      </c>
      <c r="H137" s="97">
        <f t="shared" si="10"/>
        <v>0</v>
      </c>
      <c r="I137" s="97">
        <f t="shared" si="11"/>
        <v>0</v>
      </c>
      <c r="J137" s="132" t="e">
        <f t="shared" si="13"/>
        <v>#DIV/0!</v>
      </c>
      <c r="K137" s="97"/>
      <c r="L137" s="147">
        <f t="shared" si="12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94</v>
      </c>
      <c r="E138" s="98"/>
      <c r="F138" s="98"/>
      <c r="G138" s="98">
        <f t="shared" si="9"/>
        <v>0</v>
      </c>
      <c r="H138" s="97">
        <f t="shared" si="10"/>
        <v>0</v>
      </c>
      <c r="I138" s="97">
        <f t="shared" si="11"/>
        <v>0</v>
      </c>
      <c r="J138" s="132" t="e">
        <f t="shared" si="13"/>
        <v>#DIV/0!</v>
      </c>
      <c r="K138" s="97"/>
      <c r="L138" s="147">
        <f t="shared" si="12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94</v>
      </c>
      <c r="E139" s="98"/>
      <c r="F139" s="98"/>
      <c r="G139" s="98">
        <f t="shared" si="9"/>
        <v>0</v>
      </c>
      <c r="H139" s="97">
        <f t="shared" si="10"/>
        <v>0</v>
      </c>
      <c r="I139" s="97">
        <f t="shared" si="11"/>
        <v>0</v>
      </c>
      <c r="J139" s="132" t="e">
        <f t="shared" si="13"/>
        <v>#DIV/0!</v>
      </c>
      <c r="K139" s="97"/>
      <c r="L139" s="147">
        <f t="shared" si="12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94</v>
      </c>
      <c r="E140" s="98"/>
      <c r="F140" s="98"/>
      <c r="G140" s="98">
        <f t="shared" si="9"/>
        <v>0</v>
      </c>
      <c r="H140" s="97">
        <f t="shared" si="10"/>
        <v>0</v>
      </c>
      <c r="I140" s="97">
        <f t="shared" si="11"/>
        <v>0</v>
      </c>
      <c r="J140" s="132" t="e">
        <f t="shared" si="13"/>
        <v>#DIV/0!</v>
      </c>
      <c r="K140" s="97"/>
      <c r="L140" s="147">
        <f t="shared" si="12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94</v>
      </c>
      <c r="E141" s="98"/>
      <c r="F141" s="98"/>
      <c r="G141" s="98">
        <f t="shared" si="9"/>
        <v>0</v>
      </c>
      <c r="H141" s="97">
        <f t="shared" si="10"/>
        <v>0</v>
      </c>
      <c r="I141" s="97">
        <f t="shared" si="11"/>
        <v>0</v>
      </c>
      <c r="J141" s="132" t="e">
        <f t="shared" si="13"/>
        <v>#DIV/0!</v>
      </c>
      <c r="K141" s="97"/>
      <c r="L141" s="147">
        <f t="shared" si="12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94</v>
      </c>
      <c r="E142" s="98"/>
      <c r="F142" s="98"/>
      <c r="G142" s="98">
        <f t="shared" si="9"/>
        <v>0</v>
      </c>
      <c r="H142" s="97">
        <f t="shared" si="10"/>
        <v>0</v>
      </c>
      <c r="I142" s="97">
        <f t="shared" si="11"/>
        <v>0</v>
      </c>
      <c r="J142" s="132" t="e">
        <f t="shared" si="13"/>
        <v>#DIV/0!</v>
      </c>
      <c r="K142" s="97"/>
      <c r="L142" s="147">
        <f t="shared" si="12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94</v>
      </c>
      <c r="E143" s="98"/>
      <c r="F143" s="98"/>
      <c r="G143" s="98">
        <f t="shared" si="9"/>
        <v>0</v>
      </c>
      <c r="H143" s="97">
        <f t="shared" si="10"/>
        <v>0</v>
      </c>
      <c r="I143" s="97">
        <f t="shared" si="11"/>
        <v>0</v>
      </c>
      <c r="J143" s="132" t="e">
        <f t="shared" si="13"/>
        <v>#DIV/0!</v>
      </c>
      <c r="K143" s="97"/>
      <c r="L143" s="147">
        <f t="shared" si="12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94</v>
      </c>
      <c r="E144" s="98"/>
      <c r="F144" s="98"/>
      <c r="G144" s="98">
        <f t="shared" si="9"/>
        <v>0</v>
      </c>
      <c r="H144" s="97">
        <f t="shared" si="10"/>
        <v>0</v>
      </c>
      <c r="I144" s="97">
        <f t="shared" si="11"/>
        <v>0</v>
      </c>
      <c r="J144" s="132" t="e">
        <f t="shared" si="13"/>
        <v>#DIV/0!</v>
      </c>
      <c r="K144" s="97"/>
      <c r="L144" s="147">
        <f t="shared" si="12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94</v>
      </c>
      <c r="E145" s="98"/>
      <c r="F145" s="98"/>
      <c r="G145" s="98">
        <f t="shared" si="9"/>
        <v>0</v>
      </c>
      <c r="H145" s="97">
        <f t="shared" si="10"/>
        <v>0</v>
      </c>
      <c r="I145" s="97">
        <f t="shared" si="11"/>
        <v>0</v>
      </c>
      <c r="J145" s="132" t="e">
        <f t="shared" si="13"/>
        <v>#DIV/0!</v>
      </c>
      <c r="K145" s="97"/>
      <c r="L145" s="147">
        <f t="shared" si="12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94</v>
      </c>
      <c r="E146" s="98"/>
      <c r="F146" s="98"/>
      <c r="G146" s="98">
        <f t="shared" si="9"/>
        <v>0</v>
      </c>
      <c r="H146" s="97">
        <f t="shared" si="10"/>
        <v>0</v>
      </c>
      <c r="I146" s="97">
        <f t="shared" si="11"/>
        <v>0</v>
      </c>
      <c r="J146" s="132" t="e">
        <f t="shared" si="13"/>
        <v>#DIV/0!</v>
      </c>
      <c r="K146" s="97"/>
      <c r="L146" s="147">
        <f t="shared" si="12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94</v>
      </c>
      <c r="E147" s="98"/>
      <c r="F147" s="98"/>
      <c r="G147" s="98">
        <f t="shared" si="9"/>
        <v>0</v>
      </c>
      <c r="H147" s="97">
        <f t="shared" si="10"/>
        <v>0</v>
      </c>
      <c r="I147" s="97">
        <f t="shared" si="11"/>
        <v>0</v>
      </c>
      <c r="J147" s="132" t="e">
        <f t="shared" si="13"/>
        <v>#DIV/0!</v>
      </c>
      <c r="K147" s="97"/>
      <c r="L147" s="147">
        <f t="shared" si="12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94</v>
      </c>
      <c r="E148" s="98"/>
      <c r="F148" s="98"/>
      <c r="G148" s="98">
        <f t="shared" si="9"/>
        <v>0</v>
      </c>
      <c r="H148" s="97">
        <f t="shared" si="10"/>
        <v>0</v>
      </c>
      <c r="I148" s="97">
        <f t="shared" si="11"/>
        <v>0</v>
      </c>
      <c r="J148" s="132" t="e">
        <f t="shared" si="13"/>
        <v>#DIV/0!</v>
      </c>
      <c r="K148" s="97"/>
      <c r="L148" s="147">
        <f t="shared" si="12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94</v>
      </c>
      <c r="E149" s="98"/>
      <c r="F149" s="98"/>
      <c r="G149" s="98">
        <f t="shared" si="9"/>
        <v>0</v>
      </c>
      <c r="H149" s="97">
        <f t="shared" si="10"/>
        <v>0</v>
      </c>
      <c r="I149" s="97">
        <f t="shared" si="11"/>
        <v>0</v>
      </c>
      <c r="J149" s="132" t="e">
        <f t="shared" si="13"/>
        <v>#DIV/0!</v>
      </c>
      <c r="K149" s="97"/>
      <c r="L149" s="147">
        <f t="shared" si="12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94</v>
      </c>
      <c r="E150" s="98"/>
      <c r="F150" s="98"/>
      <c r="G150" s="98">
        <f t="shared" si="9"/>
        <v>0</v>
      </c>
      <c r="H150" s="97">
        <f t="shared" si="10"/>
        <v>0</v>
      </c>
      <c r="I150" s="97">
        <f t="shared" si="11"/>
        <v>0</v>
      </c>
      <c r="J150" s="132" t="e">
        <f t="shared" si="13"/>
        <v>#DIV/0!</v>
      </c>
      <c r="K150" s="97"/>
      <c r="L150" s="147">
        <f t="shared" si="12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94</v>
      </c>
      <c r="E151" s="98"/>
      <c r="F151" s="98"/>
      <c r="G151" s="98">
        <f t="shared" si="9"/>
        <v>0</v>
      </c>
      <c r="H151" s="97">
        <f t="shared" si="10"/>
        <v>0</v>
      </c>
      <c r="I151" s="97">
        <f t="shared" si="11"/>
        <v>0</v>
      </c>
      <c r="J151" s="132" t="e">
        <f t="shared" si="13"/>
        <v>#DIV/0!</v>
      </c>
      <c r="K151" s="97"/>
      <c r="L151" s="147">
        <f t="shared" si="12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94</v>
      </c>
      <c r="E152" s="98"/>
      <c r="F152" s="98"/>
      <c r="G152" s="98">
        <f t="shared" si="9"/>
        <v>0</v>
      </c>
      <c r="H152" s="97">
        <f t="shared" si="10"/>
        <v>0</v>
      </c>
      <c r="I152" s="97">
        <f t="shared" si="11"/>
        <v>0</v>
      </c>
      <c r="J152" s="132" t="e">
        <f t="shared" si="13"/>
        <v>#DIV/0!</v>
      </c>
      <c r="K152" s="97"/>
      <c r="L152" s="147">
        <f t="shared" si="12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94</v>
      </c>
      <c r="E153" s="98"/>
      <c r="F153" s="98"/>
      <c r="G153" s="98">
        <f t="shared" si="9"/>
        <v>0</v>
      </c>
      <c r="H153" s="97">
        <f t="shared" si="10"/>
        <v>0</v>
      </c>
      <c r="I153" s="97">
        <f t="shared" si="11"/>
        <v>0</v>
      </c>
      <c r="J153" s="132" t="e">
        <f t="shared" si="13"/>
        <v>#DIV/0!</v>
      </c>
      <c r="K153" s="97"/>
      <c r="L153" s="147">
        <f t="shared" si="12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94</v>
      </c>
      <c r="E154" s="98"/>
      <c r="F154" s="98"/>
      <c r="G154" s="98">
        <f t="shared" si="9"/>
        <v>0</v>
      </c>
      <c r="H154" s="97">
        <f t="shared" si="10"/>
        <v>0</v>
      </c>
      <c r="I154" s="97">
        <f t="shared" si="11"/>
        <v>0</v>
      </c>
      <c r="J154" s="132" t="e">
        <f t="shared" si="13"/>
        <v>#DIV/0!</v>
      </c>
      <c r="K154" s="97"/>
      <c r="L154" s="147">
        <f t="shared" si="12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94</v>
      </c>
      <c r="E155" s="98"/>
      <c r="F155" s="98"/>
      <c r="G155" s="98">
        <f t="shared" si="9"/>
        <v>0</v>
      </c>
      <c r="H155" s="97">
        <f t="shared" si="10"/>
        <v>0</v>
      </c>
      <c r="I155" s="97">
        <f t="shared" si="11"/>
        <v>0</v>
      </c>
      <c r="J155" s="132" t="e">
        <f t="shared" si="13"/>
        <v>#DIV/0!</v>
      </c>
      <c r="K155" s="97"/>
      <c r="L155" s="147">
        <f t="shared" si="12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94</v>
      </c>
      <c r="E156" s="98"/>
      <c r="F156" s="98"/>
      <c r="G156" s="98">
        <f t="shared" si="9"/>
        <v>0</v>
      </c>
      <c r="H156" s="97">
        <f t="shared" si="10"/>
        <v>0</v>
      </c>
      <c r="I156" s="97">
        <f t="shared" si="11"/>
        <v>0</v>
      </c>
      <c r="J156" s="132" t="e">
        <f t="shared" si="13"/>
        <v>#DIV/0!</v>
      </c>
      <c r="K156" s="97"/>
      <c r="L156" s="147">
        <f t="shared" si="12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94</v>
      </c>
      <c r="E157" s="98"/>
      <c r="F157" s="98"/>
      <c r="G157" s="98">
        <f t="shared" si="9"/>
        <v>0</v>
      </c>
      <c r="H157" s="97">
        <f t="shared" si="10"/>
        <v>0</v>
      </c>
      <c r="I157" s="97">
        <f t="shared" si="11"/>
        <v>0</v>
      </c>
      <c r="J157" s="132" t="e">
        <f t="shared" si="13"/>
        <v>#DIV/0!</v>
      </c>
      <c r="K157" s="97"/>
      <c r="L157" s="147">
        <f t="shared" si="12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94</v>
      </c>
      <c r="E158" s="98"/>
      <c r="F158" s="98"/>
      <c r="G158" s="98">
        <f t="shared" si="9"/>
        <v>0</v>
      </c>
      <c r="H158" s="97">
        <f t="shared" si="10"/>
        <v>0</v>
      </c>
      <c r="I158" s="97">
        <f t="shared" si="11"/>
        <v>0</v>
      </c>
      <c r="J158" s="132" t="e">
        <f t="shared" si="13"/>
        <v>#DIV/0!</v>
      </c>
      <c r="K158" s="97"/>
      <c r="L158" s="147">
        <f t="shared" si="12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94</v>
      </c>
      <c r="E159" s="98"/>
      <c r="F159" s="98"/>
      <c r="G159" s="98">
        <f t="shared" si="9"/>
        <v>0</v>
      </c>
      <c r="H159" s="97">
        <f t="shared" si="10"/>
        <v>0</v>
      </c>
      <c r="I159" s="97">
        <f t="shared" si="11"/>
        <v>0</v>
      </c>
      <c r="J159" s="132" t="e">
        <f t="shared" si="13"/>
        <v>#DIV/0!</v>
      </c>
      <c r="K159" s="97"/>
      <c r="L159" s="147">
        <f t="shared" si="12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94</v>
      </c>
      <c r="E160" s="98"/>
      <c r="F160" s="98"/>
      <c r="G160" s="98">
        <f t="shared" si="9"/>
        <v>0</v>
      </c>
      <c r="H160" s="97">
        <f t="shared" si="10"/>
        <v>0</v>
      </c>
      <c r="I160" s="97">
        <f t="shared" si="11"/>
        <v>0</v>
      </c>
      <c r="J160" s="132" t="e">
        <f t="shared" si="13"/>
        <v>#DIV/0!</v>
      </c>
      <c r="K160" s="97"/>
      <c r="L160" s="147">
        <f t="shared" si="12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94</v>
      </c>
      <c r="E161" s="98"/>
      <c r="F161" s="98"/>
      <c r="G161" s="98">
        <f t="shared" si="9"/>
        <v>0</v>
      </c>
      <c r="H161" s="97">
        <f t="shared" si="10"/>
        <v>0</v>
      </c>
      <c r="I161" s="97">
        <f t="shared" si="11"/>
        <v>0</v>
      </c>
      <c r="J161" s="132" t="e">
        <f t="shared" si="13"/>
        <v>#DIV/0!</v>
      </c>
      <c r="K161" s="97"/>
      <c r="L161" s="147">
        <f t="shared" si="12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94</v>
      </c>
      <c r="E162" s="98"/>
      <c r="F162" s="98"/>
      <c r="G162" s="98">
        <f t="shared" si="9"/>
        <v>0</v>
      </c>
      <c r="H162" s="97">
        <f t="shared" si="10"/>
        <v>0</v>
      </c>
      <c r="I162" s="97">
        <f t="shared" si="11"/>
        <v>0</v>
      </c>
      <c r="J162" s="132" t="e">
        <f t="shared" si="13"/>
        <v>#DIV/0!</v>
      </c>
      <c r="K162" s="97"/>
      <c r="L162" s="147">
        <f t="shared" si="12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94</v>
      </c>
      <c r="E163" s="98"/>
      <c r="F163" s="98"/>
      <c r="G163" s="98">
        <f t="shared" si="9"/>
        <v>0</v>
      </c>
      <c r="H163" s="97">
        <f t="shared" si="10"/>
        <v>0</v>
      </c>
      <c r="I163" s="97">
        <f t="shared" si="11"/>
        <v>0</v>
      </c>
      <c r="J163" s="132" t="e">
        <f t="shared" si="13"/>
        <v>#DIV/0!</v>
      </c>
      <c r="K163" s="97"/>
      <c r="L163" s="147">
        <f t="shared" si="12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94</v>
      </c>
      <c r="E164" s="98"/>
      <c r="F164" s="98"/>
      <c r="G164" s="98">
        <f t="shared" si="9"/>
        <v>0</v>
      </c>
      <c r="H164" s="97">
        <f t="shared" si="10"/>
        <v>0</v>
      </c>
      <c r="I164" s="97">
        <f t="shared" si="11"/>
        <v>0</v>
      </c>
      <c r="J164" s="132" t="e">
        <f t="shared" si="13"/>
        <v>#DIV/0!</v>
      </c>
      <c r="K164" s="97"/>
      <c r="L164" s="147">
        <f t="shared" si="12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94</v>
      </c>
      <c r="E165" s="98"/>
      <c r="F165" s="98"/>
      <c r="G165" s="98">
        <f t="shared" si="9"/>
        <v>0</v>
      </c>
      <c r="H165" s="97">
        <f t="shared" si="10"/>
        <v>0</v>
      </c>
      <c r="I165" s="97">
        <f t="shared" si="11"/>
        <v>0</v>
      </c>
      <c r="J165" s="132" t="e">
        <f t="shared" si="13"/>
        <v>#DIV/0!</v>
      </c>
      <c r="K165" s="97"/>
      <c r="L165" s="147">
        <f t="shared" si="12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94</v>
      </c>
      <c r="E166" s="98"/>
      <c r="F166" s="98"/>
      <c r="G166" s="98">
        <f t="shared" si="9"/>
        <v>0</v>
      </c>
      <c r="H166" s="97">
        <f t="shared" si="10"/>
        <v>0</v>
      </c>
      <c r="I166" s="97">
        <f t="shared" si="11"/>
        <v>0</v>
      </c>
      <c r="J166" s="132" t="e">
        <f t="shared" si="13"/>
        <v>#DIV/0!</v>
      </c>
      <c r="K166" s="97"/>
      <c r="L166" s="147">
        <f t="shared" si="12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94</v>
      </c>
      <c r="E167" s="98"/>
      <c r="F167" s="98"/>
      <c r="G167" s="98">
        <f t="shared" si="9"/>
        <v>0</v>
      </c>
      <c r="H167" s="97">
        <f t="shared" si="10"/>
        <v>0</v>
      </c>
      <c r="I167" s="97">
        <f t="shared" si="11"/>
        <v>0</v>
      </c>
      <c r="J167" s="132" t="e">
        <f t="shared" si="13"/>
        <v>#DIV/0!</v>
      </c>
      <c r="K167" s="97"/>
      <c r="L167" s="147">
        <f t="shared" si="12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94</v>
      </c>
      <c r="E168" s="98"/>
      <c r="F168" s="98"/>
      <c r="G168" s="98">
        <f t="shared" si="9"/>
        <v>0</v>
      </c>
      <c r="H168" s="97">
        <f t="shared" si="10"/>
        <v>0</v>
      </c>
      <c r="I168" s="97">
        <f t="shared" si="11"/>
        <v>0</v>
      </c>
      <c r="J168" s="132" t="e">
        <f t="shared" si="13"/>
        <v>#DIV/0!</v>
      </c>
      <c r="K168" s="97"/>
      <c r="L168" s="147">
        <f t="shared" si="12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94</v>
      </c>
      <c r="E169" s="98"/>
      <c r="F169" s="98"/>
      <c r="G169" s="98">
        <f t="shared" si="9"/>
        <v>0</v>
      </c>
      <c r="H169" s="97">
        <f t="shared" si="10"/>
        <v>0</v>
      </c>
      <c r="I169" s="97">
        <f t="shared" si="11"/>
        <v>0</v>
      </c>
      <c r="J169" s="132" t="e">
        <f t="shared" si="13"/>
        <v>#DIV/0!</v>
      </c>
      <c r="K169" s="97"/>
      <c r="L169" s="147">
        <f t="shared" si="12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94</v>
      </c>
      <c r="E170" s="98"/>
      <c r="F170" s="98"/>
      <c r="G170" s="98">
        <f t="shared" si="9"/>
        <v>0</v>
      </c>
      <c r="H170" s="97">
        <f t="shared" si="10"/>
        <v>0</v>
      </c>
      <c r="I170" s="97">
        <f t="shared" si="11"/>
        <v>0</v>
      </c>
      <c r="J170" s="132" t="e">
        <f t="shared" si="13"/>
        <v>#DIV/0!</v>
      </c>
      <c r="K170" s="97"/>
      <c r="L170" s="147">
        <f t="shared" si="12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94</v>
      </c>
      <c r="E171" s="98"/>
      <c r="F171" s="98"/>
      <c r="G171" s="98">
        <f t="shared" si="9"/>
        <v>0</v>
      </c>
      <c r="H171" s="97">
        <f t="shared" si="10"/>
        <v>0</v>
      </c>
      <c r="I171" s="97">
        <f t="shared" si="11"/>
        <v>0</v>
      </c>
      <c r="J171" s="132" t="e">
        <f t="shared" si="13"/>
        <v>#DIV/0!</v>
      </c>
      <c r="K171" s="97"/>
      <c r="L171" s="147">
        <f t="shared" si="12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94</v>
      </c>
      <c r="E172" s="98"/>
      <c r="F172" s="98"/>
      <c r="G172" s="98">
        <f t="shared" si="9"/>
        <v>0</v>
      </c>
      <c r="H172" s="97">
        <f t="shared" si="10"/>
        <v>0</v>
      </c>
      <c r="I172" s="97">
        <f t="shared" si="11"/>
        <v>0</v>
      </c>
      <c r="J172" s="132" t="e">
        <f t="shared" si="13"/>
        <v>#DIV/0!</v>
      </c>
      <c r="K172" s="97"/>
      <c r="L172" s="147">
        <f t="shared" si="12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94</v>
      </c>
      <c r="E173" s="98"/>
      <c r="F173" s="98"/>
      <c r="G173" s="98">
        <f t="shared" si="9"/>
        <v>0</v>
      </c>
      <c r="H173" s="97">
        <f t="shared" si="10"/>
        <v>0</v>
      </c>
      <c r="I173" s="97">
        <f t="shared" si="11"/>
        <v>0</v>
      </c>
      <c r="J173" s="132" t="e">
        <f t="shared" si="13"/>
        <v>#DIV/0!</v>
      </c>
      <c r="K173" s="97"/>
      <c r="L173" s="147">
        <f t="shared" si="12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94</v>
      </c>
      <c r="E174" s="98"/>
      <c r="F174" s="98"/>
      <c r="G174" s="98">
        <f t="shared" si="9"/>
        <v>0</v>
      </c>
      <c r="H174" s="97">
        <f t="shared" si="10"/>
        <v>0</v>
      </c>
      <c r="I174" s="97">
        <f t="shared" si="11"/>
        <v>0</v>
      </c>
      <c r="J174" s="132" t="e">
        <f t="shared" si="13"/>
        <v>#DIV/0!</v>
      </c>
      <c r="K174" s="97"/>
      <c r="L174" s="147">
        <f t="shared" si="12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94</v>
      </c>
      <c r="E175" s="98"/>
      <c r="F175" s="98"/>
      <c r="G175" s="98">
        <f t="shared" si="9"/>
        <v>0</v>
      </c>
      <c r="H175" s="97">
        <f t="shared" si="10"/>
        <v>0</v>
      </c>
      <c r="I175" s="97">
        <f t="shared" si="11"/>
        <v>0</v>
      </c>
      <c r="J175" s="132" t="e">
        <f t="shared" si="13"/>
        <v>#DIV/0!</v>
      </c>
      <c r="K175" s="97"/>
      <c r="L175" s="147">
        <f t="shared" si="12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94</v>
      </c>
      <c r="E176" s="98"/>
      <c r="F176" s="98"/>
      <c r="G176" s="98">
        <f t="shared" si="9"/>
        <v>0</v>
      </c>
      <c r="H176" s="97">
        <f t="shared" si="10"/>
        <v>0</v>
      </c>
      <c r="I176" s="97">
        <f t="shared" si="11"/>
        <v>0</v>
      </c>
      <c r="J176" s="132" t="e">
        <f t="shared" si="13"/>
        <v>#DIV/0!</v>
      </c>
      <c r="K176" s="97"/>
      <c r="L176" s="147">
        <f t="shared" si="12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94</v>
      </c>
      <c r="E177" s="98"/>
      <c r="F177" s="98"/>
      <c r="G177" s="98">
        <f t="shared" si="9"/>
        <v>0</v>
      </c>
      <c r="H177" s="97">
        <f t="shared" si="10"/>
        <v>0</v>
      </c>
      <c r="I177" s="97">
        <f t="shared" si="11"/>
        <v>0</v>
      </c>
      <c r="J177" s="132" t="e">
        <f t="shared" si="13"/>
        <v>#DIV/0!</v>
      </c>
      <c r="K177" s="97"/>
      <c r="L177" s="147">
        <f t="shared" si="12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94</v>
      </c>
      <c r="E178" s="98"/>
      <c r="F178" s="98"/>
      <c r="G178" s="98">
        <f t="shared" si="9"/>
        <v>0</v>
      </c>
      <c r="H178" s="97">
        <f t="shared" si="10"/>
        <v>0</v>
      </c>
      <c r="I178" s="97">
        <f t="shared" si="11"/>
        <v>0</v>
      </c>
      <c r="J178" s="132" t="e">
        <f t="shared" si="13"/>
        <v>#DIV/0!</v>
      </c>
      <c r="K178" s="97"/>
      <c r="L178" s="147">
        <f t="shared" si="12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94</v>
      </c>
      <c r="E179" s="98"/>
      <c r="F179" s="98"/>
      <c r="G179" s="98">
        <f t="shared" si="9"/>
        <v>0</v>
      </c>
      <c r="H179" s="97">
        <f t="shared" si="10"/>
        <v>0</v>
      </c>
      <c r="I179" s="97">
        <f t="shared" si="11"/>
        <v>0</v>
      </c>
      <c r="J179" s="132" t="e">
        <f t="shared" si="13"/>
        <v>#DIV/0!</v>
      </c>
      <c r="K179" s="97"/>
      <c r="L179" s="147">
        <f t="shared" si="12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94</v>
      </c>
      <c r="E180" s="98"/>
      <c r="F180" s="98"/>
      <c r="G180" s="98">
        <f t="shared" ref="G180:G237" si="14">F180-E180</f>
        <v>0</v>
      </c>
      <c r="H180" s="97">
        <f t="shared" si="10"/>
        <v>0</v>
      </c>
      <c r="I180" s="97">
        <f t="shared" si="11"/>
        <v>0</v>
      </c>
      <c r="J180" s="132" t="e">
        <f t="shared" si="13"/>
        <v>#DIV/0!</v>
      </c>
      <c r="K180" s="97"/>
      <c r="L180" s="147">
        <f t="shared" si="12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94</v>
      </c>
      <c r="E181" s="98"/>
      <c r="F181" s="98"/>
      <c r="G181" s="98">
        <f t="shared" si="14"/>
        <v>0</v>
      </c>
      <c r="H181" s="97">
        <f t="shared" si="10"/>
        <v>0</v>
      </c>
      <c r="I181" s="97">
        <f t="shared" si="11"/>
        <v>0</v>
      </c>
      <c r="J181" s="132" t="e">
        <f t="shared" si="13"/>
        <v>#DIV/0!</v>
      </c>
      <c r="K181" s="97"/>
      <c r="L181" s="147">
        <f t="shared" si="12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94</v>
      </c>
      <c r="E182" s="98"/>
      <c r="F182" s="98"/>
      <c r="G182" s="98">
        <f t="shared" si="14"/>
        <v>0</v>
      </c>
      <c r="H182" s="97">
        <f t="shared" si="10"/>
        <v>0</v>
      </c>
      <c r="I182" s="97">
        <f t="shared" si="11"/>
        <v>0</v>
      </c>
      <c r="J182" s="132" t="e">
        <f t="shared" si="13"/>
        <v>#DIV/0!</v>
      </c>
      <c r="K182" s="97"/>
      <c r="L182" s="147">
        <f t="shared" si="12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94</v>
      </c>
      <c r="E183" s="98"/>
      <c r="F183" s="98"/>
      <c r="G183" s="98">
        <f t="shared" si="14"/>
        <v>0</v>
      </c>
      <c r="H183" s="97">
        <f t="shared" si="10"/>
        <v>0</v>
      </c>
      <c r="I183" s="97">
        <f t="shared" si="11"/>
        <v>0</v>
      </c>
      <c r="J183" s="132" t="e">
        <f t="shared" si="13"/>
        <v>#DIV/0!</v>
      </c>
      <c r="K183" s="97"/>
      <c r="L183" s="147">
        <f t="shared" si="12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94</v>
      </c>
      <c r="E184" s="98"/>
      <c r="F184" s="98"/>
      <c r="G184" s="98">
        <f t="shared" si="14"/>
        <v>0</v>
      </c>
      <c r="H184" s="97">
        <f t="shared" ref="H184:H237" si="15">HOUR(G184)</f>
        <v>0</v>
      </c>
      <c r="I184" s="97">
        <f t="shared" ref="I184:I237" si="16">MINUTE(G184)</f>
        <v>0</v>
      </c>
      <c r="J184" s="132" t="e">
        <f t="shared" si="13"/>
        <v>#DIV/0!</v>
      </c>
      <c r="K184" s="97"/>
      <c r="L184" s="147">
        <f t="shared" si="12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94</v>
      </c>
      <c r="E185" s="98"/>
      <c r="F185" s="98"/>
      <c r="G185" s="98">
        <f t="shared" si="14"/>
        <v>0</v>
      </c>
      <c r="H185" s="97">
        <f t="shared" si="15"/>
        <v>0</v>
      </c>
      <c r="I185" s="97">
        <f t="shared" si="16"/>
        <v>0</v>
      </c>
      <c r="J185" s="132" t="e">
        <f t="shared" si="13"/>
        <v>#DIV/0!</v>
      </c>
      <c r="K185" s="97"/>
      <c r="L185" s="147">
        <f t="shared" si="12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94</v>
      </c>
      <c r="E186" s="98"/>
      <c r="F186" s="98"/>
      <c r="G186" s="98">
        <f t="shared" si="14"/>
        <v>0</v>
      </c>
      <c r="H186" s="97">
        <f t="shared" si="15"/>
        <v>0</v>
      </c>
      <c r="I186" s="97">
        <f t="shared" si="16"/>
        <v>0</v>
      </c>
      <c r="J186" s="132" t="e">
        <f t="shared" si="13"/>
        <v>#DIV/0!</v>
      </c>
      <c r="K186" s="97"/>
      <c r="L186" s="147">
        <f t="shared" si="12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94</v>
      </c>
      <c r="E187" s="98"/>
      <c r="F187" s="98"/>
      <c r="G187" s="98">
        <f t="shared" si="14"/>
        <v>0</v>
      </c>
      <c r="H187" s="97">
        <f t="shared" si="15"/>
        <v>0</v>
      </c>
      <c r="I187" s="97">
        <f t="shared" si="16"/>
        <v>0</v>
      </c>
      <c r="J187" s="132" t="e">
        <f t="shared" si="13"/>
        <v>#DIV/0!</v>
      </c>
      <c r="K187" s="97"/>
      <c r="L187" s="147">
        <f t="shared" si="12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94</v>
      </c>
      <c r="E188" s="98"/>
      <c r="F188" s="98"/>
      <c r="G188" s="98">
        <f t="shared" si="14"/>
        <v>0</v>
      </c>
      <c r="H188" s="97">
        <f t="shared" si="15"/>
        <v>0</v>
      </c>
      <c r="I188" s="97">
        <f t="shared" si="16"/>
        <v>0</v>
      </c>
      <c r="J188" s="132" t="e">
        <f t="shared" si="13"/>
        <v>#DIV/0!</v>
      </c>
      <c r="K188" s="97"/>
      <c r="L188" s="147">
        <f t="shared" si="12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94</v>
      </c>
      <c r="E189" s="98"/>
      <c r="F189" s="98"/>
      <c r="G189" s="98">
        <f t="shared" si="14"/>
        <v>0</v>
      </c>
      <c r="H189" s="97">
        <f t="shared" si="15"/>
        <v>0</v>
      </c>
      <c r="I189" s="97">
        <f t="shared" si="16"/>
        <v>0</v>
      </c>
      <c r="J189" s="132" t="e">
        <f t="shared" si="13"/>
        <v>#DIV/0!</v>
      </c>
      <c r="K189" s="97"/>
      <c r="L189" s="147">
        <f t="shared" si="12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94</v>
      </c>
      <c r="E190" s="98"/>
      <c r="F190" s="98"/>
      <c r="G190" s="98">
        <f t="shared" si="14"/>
        <v>0</v>
      </c>
      <c r="H190" s="97">
        <f t="shared" si="15"/>
        <v>0</v>
      </c>
      <c r="I190" s="97">
        <f t="shared" si="16"/>
        <v>0</v>
      </c>
      <c r="J190" s="132" t="e">
        <f t="shared" si="13"/>
        <v>#DIV/0!</v>
      </c>
      <c r="K190" s="97"/>
      <c r="L190" s="147">
        <f t="shared" si="12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94</v>
      </c>
      <c r="E191" s="98"/>
      <c r="F191" s="98"/>
      <c r="G191" s="98">
        <f t="shared" si="14"/>
        <v>0</v>
      </c>
      <c r="H191" s="97">
        <f t="shared" si="15"/>
        <v>0</v>
      </c>
      <c r="I191" s="97">
        <f t="shared" si="16"/>
        <v>0</v>
      </c>
      <c r="J191" s="132" t="e">
        <f t="shared" si="13"/>
        <v>#DIV/0!</v>
      </c>
      <c r="K191" s="97"/>
      <c r="L191" s="147">
        <f t="shared" si="12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94</v>
      </c>
      <c r="E192" s="98"/>
      <c r="F192" s="98"/>
      <c r="G192" s="98">
        <f t="shared" si="14"/>
        <v>0</v>
      </c>
      <c r="H192" s="97">
        <f t="shared" si="15"/>
        <v>0</v>
      </c>
      <c r="I192" s="97">
        <f t="shared" si="16"/>
        <v>0</v>
      </c>
      <c r="J192" s="132" t="e">
        <f t="shared" si="13"/>
        <v>#DIV/0!</v>
      </c>
      <c r="K192" s="97"/>
      <c r="L192" s="147">
        <f t="shared" si="12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94</v>
      </c>
      <c r="E193" s="98"/>
      <c r="F193" s="98"/>
      <c r="G193" s="98">
        <f t="shared" si="14"/>
        <v>0</v>
      </c>
      <c r="H193" s="97">
        <f t="shared" si="15"/>
        <v>0</v>
      </c>
      <c r="I193" s="97">
        <f t="shared" si="16"/>
        <v>0</v>
      </c>
      <c r="J193" s="132" t="e">
        <f t="shared" si="13"/>
        <v>#DIV/0!</v>
      </c>
      <c r="K193" s="97"/>
      <c r="L193" s="147">
        <f t="shared" ref="L193:L237" si="17">((60*H193)+I193)*K193</f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94</v>
      </c>
      <c r="E194" s="98"/>
      <c r="F194" s="98"/>
      <c r="G194" s="98">
        <f t="shared" si="14"/>
        <v>0</v>
      </c>
      <c r="H194" s="97">
        <f t="shared" si="15"/>
        <v>0</v>
      </c>
      <c r="I194" s="97">
        <f t="shared" si="16"/>
        <v>0</v>
      </c>
      <c r="J194" s="132" t="e">
        <f t="shared" si="13"/>
        <v>#DIV/0!</v>
      </c>
      <c r="K194" s="97"/>
      <c r="L194" s="147">
        <f t="shared" si="17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94</v>
      </c>
      <c r="E195" s="98"/>
      <c r="F195" s="98"/>
      <c r="G195" s="98">
        <f t="shared" si="14"/>
        <v>0</v>
      </c>
      <c r="H195" s="97">
        <f t="shared" si="15"/>
        <v>0</v>
      </c>
      <c r="I195" s="97">
        <f t="shared" si="16"/>
        <v>0</v>
      </c>
      <c r="J195" s="132" t="e">
        <f t="shared" ref="J195:J237" si="18">L195/K195</f>
        <v>#DIV/0!</v>
      </c>
      <c r="K195" s="97"/>
      <c r="L195" s="147">
        <f t="shared" si="17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94</v>
      </c>
      <c r="E196" s="98"/>
      <c r="F196" s="98"/>
      <c r="G196" s="98">
        <f t="shared" si="14"/>
        <v>0</v>
      </c>
      <c r="H196" s="97">
        <f t="shared" si="15"/>
        <v>0</v>
      </c>
      <c r="I196" s="97">
        <f t="shared" si="16"/>
        <v>0</v>
      </c>
      <c r="J196" s="132" t="e">
        <f t="shared" si="18"/>
        <v>#DIV/0!</v>
      </c>
      <c r="K196" s="97"/>
      <c r="L196" s="147">
        <f t="shared" si="17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94</v>
      </c>
      <c r="E197" s="98"/>
      <c r="F197" s="98"/>
      <c r="G197" s="98">
        <f t="shared" si="14"/>
        <v>0</v>
      </c>
      <c r="H197" s="97">
        <f t="shared" si="15"/>
        <v>0</v>
      </c>
      <c r="I197" s="97">
        <f t="shared" si="16"/>
        <v>0</v>
      </c>
      <c r="J197" s="132" t="e">
        <f t="shared" si="18"/>
        <v>#DIV/0!</v>
      </c>
      <c r="K197" s="97"/>
      <c r="L197" s="147">
        <f t="shared" si="17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94</v>
      </c>
      <c r="E198" s="98"/>
      <c r="F198" s="98"/>
      <c r="G198" s="98">
        <f t="shared" si="14"/>
        <v>0</v>
      </c>
      <c r="H198" s="97">
        <f t="shared" si="15"/>
        <v>0</v>
      </c>
      <c r="I198" s="97">
        <f t="shared" si="16"/>
        <v>0</v>
      </c>
      <c r="J198" s="132" t="e">
        <f t="shared" si="18"/>
        <v>#DIV/0!</v>
      </c>
      <c r="K198" s="97"/>
      <c r="L198" s="147">
        <f t="shared" si="17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94</v>
      </c>
      <c r="E199" s="98"/>
      <c r="F199" s="98"/>
      <c r="G199" s="98">
        <f t="shared" si="14"/>
        <v>0</v>
      </c>
      <c r="H199" s="97">
        <f t="shared" si="15"/>
        <v>0</v>
      </c>
      <c r="I199" s="97">
        <f t="shared" si="16"/>
        <v>0</v>
      </c>
      <c r="J199" s="132" t="e">
        <f t="shared" si="18"/>
        <v>#DIV/0!</v>
      </c>
      <c r="K199" s="97"/>
      <c r="L199" s="147">
        <f t="shared" si="17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94</v>
      </c>
      <c r="E200" s="98"/>
      <c r="F200" s="98"/>
      <c r="G200" s="98">
        <f t="shared" si="14"/>
        <v>0</v>
      </c>
      <c r="H200" s="97">
        <f t="shared" si="15"/>
        <v>0</v>
      </c>
      <c r="I200" s="97">
        <f t="shared" si="16"/>
        <v>0</v>
      </c>
      <c r="J200" s="132" t="e">
        <f t="shared" si="18"/>
        <v>#DIV/0!</v>
      </c>
      <c r="K200" s="97"/>
      <c r="L200" s="147">
        <f t="shared" si="17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94</v>
      </c>
      <c r="E201" s="98"/>
      <c r="F201" s="98"/>
      <c r="G201" s="98">
        <f t="shared" si="14"/>
        <v>0</v>
      </c>
      <c r="H201" s="97">
        <f t="shared" si="15"/>
        <v>0</v>
      </c>
      <c r="I201" s="97">
        <f t="shared" si="16"/>
        <v>0</v>
      </c>
      <c r="J201" s="132" t="e">
        <f t="shared" si="18"/>
        <v>#DIV/0!</v>
      </c>
      <c r="K201" s="97"/>
      <c r="L201" s="147">
        <f t="shared" si="17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94</v>
      </c>
      <c r="E202" s="98"/>
      <c r="F202" s="98"/>
      <c r="G202" s="98">
        <f t="shared" si="14"/>
        <v>0</v>
      </c>
      <c r="H202" s="97">
        <f t="shared" si="15"/>
        <v>0</v>
      </c>
      <c r="I202" s="97">
        <f t="shared" si="16"/>
        <v>0</v>
      </c>
      <c r="J202" s="132" t="e">
        <f t="shared" si="18"/>
        <v>#DIV/0!</v>
      </c>
      <c r="K202" s="97"/>
      <c r="L202" s="147">
        <f t="shared" si="17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94</v>
      </c>
      <c r="E203" s="98"/>
      <c r="F203" s="98"/>
      <c r="G203" s="98">
        <f t="shared" si="14"/>
        <v>0</v>
      </c>
      <c r="H203" s="97">
        <f t="shared" si="15"/>
        <v>0</v>
      </c>
      <c r="I203" s="97">
        <f t="shared" si="16"/>
        <v>0</v>
      </c>
      <c r="J203" s="132" t="e">
        <f t="shared" si="18"/>
        <v>#DIV/0!</v>
      </c>
      <c r="K203" s="97"/>
      <c r="L203" s="147">
        <f t="shared" si="17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94</v>
      </c>
      <c r="E204" s="98"/>
      <c r="F204" s="98"/>
      <c r="G204" s="98">
        <f t="shared" si="14"/>
        <v>0</v>
      </c>
      <c r="H204" s="97">
        <f t="shared" si="15"/>
        <v>0</v>
      </c>
      <c r="I204" s="97">
        <f t="shared" si="16"/>
        <v>0</v>
      </c>
      <c r="J204" s="132" t="e">
        <f t="shared" si="18"/>
        <v>#DIV/0!</v>
      </c>
      <c r="K204" s="97"/>
      <c r="L204" s="147">
        <f t="shared" si="17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94</v>
      </c>
      <c r="E205" s="98"/>
      <c r="F205" s="98"/>
      <c r="G205" s="98">
        <f t="shared" si="14"/>
        <v>0</v>
      </c>
      <c r="H205" s="97">
        <f t="shared" si="15"/>
        <v>0</v>
      </c>
      <c r="I205" s="97">
        <f t="shared" si="16"/>
        <v>0</v>
      </c>
      <c r="J205" s="132" t="e">
        <f t="shared" si="18"/>
        <v>#DIV/0!</v>
      </c>
      <c r="K205" s="97"/>
      <c r="L205" s="147">
        <f t="shared" si="17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94</v>
      </c>
      <c r="E206" s="98"/>
      <c r="F206" s="98"/>
      <c r="G206" s="98">
        <f t="shared" si="14"/>
        <v>0</v>
      </c>
      <c r="H206" s="97">
        <f t="shared" si="15"/>
        <v>0</v>
      </c>
      <c r="I206" s="97">
        <f t="shared" si="16"/>
        <v>0</v>
      </c>
      <c r="J206" s="132" t="e">
        <f t="shared" si="18"/>
        <v>#DIV/0!</v>
      </c>
      <c r="K206" s="97"/>
      <c r="L206" s="147">
        <f t="shared" si="17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94</v>
      </c>
      <c r="E207" s="98"/>
      <c r="F207" s="98"/>
      <c r="G207" s="98">
        <f t="shared" si="14"/>
        <v>0</v>
      </c>
      <c r="H207" s="97">
        <f t="shared" si="15"/>
        <v>0</v>
      </c>
      <c r="I207" s="97">
        <f t="shared" si="16"/>
        <v>0</v>
      </c>
      <c r="J207" s="132" t="e">
        <f t="shared" si="18"/>
        <v>#DIV/0!</v>
      </c>
      <c r="K207" s="97"/>
      <c r="L207" s="147">
        <f t="shared" si="17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94</v>
      </c>
      <c r="E208" s="98"/>
      <c r="F208" s="98"/>
      <c r="G208" s="98">
        <f t="shared" si="14"/>
        <v>0</v>
      </c>
      <c r="H208" s="97">
        <f t="shared" si="15"/>
        <v>0</v>
      </c>
      <c r="I208" s="97">
        <f t="shared" si="16"/>
        <v>0</v>
      </c>
      <c r="J208" s="132" t="e">
        <f t="shared" si="18"/>
        <v>#DIV/0!</v>
      </c>
      <c r="K208" s="97"/>
      <c r="L208" s="147">
        <f t="shared" si="17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94</v>
      </c>
      <c r="E209" s="98"/>
      <c r="F209" s="98"/>
      <c r="G209" s="98">
        <f t="shared" si="14"/>
        <v>0</v>
      </c>
      <c r="H209" s="97">
        <f t="shared" si="15"/>
        <v>0</v>
      </c>
      <c r="I209" s="97">
        <f t="shared" si="16"/>
        <v>0</v>
      </c>
      <c r="J209" s="132" t="e">
        <f t="shared" si="18"/>
        <v>#DIV/0!</v>
      </c>
      <c r="K209" s="97"/>
      <c r="L209" s="147">
        <f t="shared" si="17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94</v>
      </c>
      <c r="E210" s="98"/>
      <c r="F210" s="98"/>
      <c r="G210" s="98">
        <f t="shared" si="14"/>
        <v>0</v>
      </c>
      <c r="H210" s="97">
        <f t="shared" si="15"/>
        <v>0</v>
      </c>
      <c r="I210" s="97">
        <f t="shared" si="16"/>
        <v>0</v>
      </c>
      <c r="J210" s="132" t="e">
        <f t="shared" si="18"/>
        <v>#DIV/0!</v>
      </c>
      <c r="K210" s="97"/>
      <c r="L210" s="147">
        <f t="shared" si="17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94</v>
      </c>
      <c r="E211" s="98"/>
      <c r="F211" s="98"/>
      <c r="G211" s="98">
        <f t="shared" si="14"/>
        <v>0</v>
      </c>
      <c r="H211" s="97">
        <f t="shared" si="15"/>
        <v>0</v>
      </c>
      <c r="I211" s="97">
        <f t="shared" si="16"/>
        <v>0</v>
      </c>
      <c r="J211" s="132" t="e">
        <f t="shared" si="18"/>
        <v>#DIV/0!</v>
      </c>
      <c r="K211" s="97"/>
      <c r="L211" s="147">
        <f t="shared" si="17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94</v>
      </c>
      <c r="E212" s="98"/>
      <c r="F212" s="98"/>
      <c r="G212" s="98">
        <f t="shared" si="14"/>
        <v>0</v>
      </c>
      <c r="H212" s="97">
        <f t="shared" si="15"/>
        <v>0</v>
      </c>
      <c r="I212" s="97">
        <f t="shared" si="16"/>
        <v>0</v>
      </c>
      <c r="J212" s="132" t="e">
        <f t="shared" si="18"/>
        <v>#DIV/0!</v>
      </c>
      <c r="K212" s="97"/>
      <c r="L212" s="147">
        <f t="shared" si="17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94</v>
      </c>
      <c r="E213" s="98"/>
      <c r="F213" s="98"/>
      <c r="G213" s="98">
        <f t="shared" si="14"/>
        <v>0</v>
      </c>
      <c r="H213" s="97">
        <f t="shared" si="15"/>
        <v>0</v>
      </c>
      <c r="I213" s="97">
        <f t="shared" si="16"/>
        <v>0</v>
      </c>
      <c r="J213" s="132" t="e">
        <f t="shared" si="18"/>
        <v>#DIV/0!</v>
      </c>
      <c r="K213" s="97"/>
      <c r="L213" s="147">
        <f t="shared" si="17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94</v>
      </c>
      <c r="E214" s="98"/>
      <c r="F214" s="98"/>
      <c r="G214" s="98">
        <f t="shared" si="14"/>
        <v>0</v>
      </c>
      <c r="H214" s="97">
        <f t="shared" si="15"/>
        <v>0</v>
      </c>
      <c r="I214" s="97">
        <f t="shared" si="16"/>
        <v>0</v>
      </c>
      <c r="J214" s="132" t="e">
        <f t="shared" si="18"/>
        <v>#DIV/0!</v>
      </c>
      <c r="K214" s="97"/>
      <c r="L214" s="147">
        <f t="shared" si="17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94</v>
      </c>
      <c r="E215" s="98"/>
      <c r="F215" s="98"/>
      <c r="G215" s="98">
        <f t="shared" si="14"/>
        <v>0</v>
      </c>
      <c r="H215" s="97">
        <f t="shared" si="15"/>
        <v>0</v>
      </c>
      <c r="I215" s="97">
        <f t="shared" si="16"/>
        <v>0</v>
      </c>
      <c r="J215" s="132" t="e">
        <f t="shared" si="18"/>
        <v>#DIV/0!</v>
      </c>
      <c r="K215" s="97"/>
      <c r="L215" s="147">
        <f t="shared" si="17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94</v>
      </c>
      <c r="E216" s="98"/>
      <c r="F216" s="98"/>
      <c r="G216" s="98">
        <f t="shared" si="14"/>
        <v>0</v>
      </c>
      <c r="H216" s="97">
        <f t="shared" si="15"/>
        <v>0</v>
      </c>
      <c r="I216" s="97">
        <f t="shared" si="16"/>
        <v>0</v>
      </c>
      <c r="J216" s="132" t="e">
        <f t="shared" si="18"/>
        <v>#DIV/0!</v>
      </c>
      <c r="K216" s="97"/>
      <c r="L216" s="147">
        <f t="shared" si="17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94</v>
      </c>
      <c r="E217" s="98"/>
      <c r="F217" s="98"/>
      <c r="G217" s="98">
        <f t="shared" si="14"/>
        <v>0</v>
      </c>
      <c r="H217" s="97">
        <f t="shared" si="15"/>
        <v>0</v>
      </c>
      <c r="I217" s="97">
        <f t="shared" si="16"/>
        <v>0</v>
      </c>
      <c r="J217" s="132" t="e">
        <f t="shared" si="18"/>
        <v>#DIV/0!</v>
      </c>
      <c r="K217" s="97"/>
      <c r="L217" s="147">
        <f t="shared" si="17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</row>
    <row r="218" spans="1:46" ht="15.75" x14ac:dyDescent="0.25">
      <c r="A218" s="154"/>
      <c r="B218" s="139"/>
      <c r="C218" s="96"/>
      <c r="D218" s="96" t="s">
        <v>94</v>
      </c>
      <c r="E218" s="98"/>
      <c r="F218" s="98"/>
      <c r="G218" s="98">
        <f t="shared" si="14"/>
        <v>0</v>
      </c>
      <c r="H218" s="97">
        <f t="shared" si="15"/>
        <v>0</v>
      </c>
      <c r="I218" s="97">
        <f t="shared" si="16"/>
        <v>0</v>
      </c>
      <c r="J218" s="132" t="e">
        <f t="shared" si="18"/>
        <v>#DIV/0!</v>
      </c>
      <c r="K218" s="97"/>
      <c r="L218" s="147">
        <f t="shared" si="17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94</v>
      </c>
      <c r="E219" s="98"/>
      <c r="F219" s="98"/>
      <c r="G219" s="98">
        <f t="shared" si="14"/>
        <v>0</v>
      </c>
      <c r="H219" s="97">
        <f t="shared" si="15"/>
        <v>0</v>
      </c>
      <c r="I219" s="97">
        <f t="shared" si="16"/>
        <v>0</v>
      </c>
      <c r="J219" s="132" t="e">
        <f t="shared" si="18"/>
        <v>#DIV/0!</v>
      </c>
      <c r="K219" s="97"/>
      <c r="L219" s="147">
        <f t="shared" si="17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94</v>
      </c>
      <c r="E220" s="98"/>
      <c r="F220" s="98"/>
      <c r="G220" s="98">
        <f t="shared" si="14"/>
        <v>0</v>
      </c>
      <c r="H220" s="97">
        <f t="shared" si="15"/>
        <v>0</v>
      </c>
      <c r="I220" s="97">
        <f t="shared" si="16"/>
        <v>0</v>
      </c>
      <c r="J220" s="132" t="e">
        <f t="shared" si="18"/>
        <v>#DIV/0!</v>
      </c>
      <c r="K220" s="97"/>
      <c r="L220" s="147">
        <f t="shared" si="17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94</v>
      </c>
      <c r="E221" s="98"/>
      <c r="F221" s="98"/>
      <c r="G221" s="98">
        <f t="shared" si="14"/>
        <v>0</v>
      </c>
      <c r="H221" s="97">
        <f t="shared" si="15"/>
        <v>0</v>
      </c>
      <c r="I221" s="97">
        <f t="shared" si="16"/>
        <v>0</v>
      </c>
      <c r="J221" s="132" t="e">
        <f t="shared" si="18"/>
        <v>#DIV/0!</v>
      </c>
      <c r="K221" s="97"/>
      <c r="L221" s="147">
        <f t="shared" si="17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94</v>
      </c>
      <c r="E222" s="98"/>
      <c r="F222" s="98"/>
      <c r="G222" s="98">
        <f t="shared" si="14"/>
        <v>0</v>
      </c>
      <c r="H222" s="97">
        <f t="shared" si="15"/>
        <v>0</v>
      </c>
      <c r="I222" s="97">
        <f t="shared" si="16"/>
        <v>0</v>
      </c>
      <c r="J222" s="132" t="e">
        <f t="shared" si="18"/>
        <v>#DIV/0!</v>
      </c>
      <c r="K222" s="97"/>
      <c r="L222" s="147">
        <f t="shared" si="17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94</v>
      </c>
      <c r="E223" s="98"/>
      <c r="F223" s="98"/>
      <c r="G223" s="98">
        <f t="shared" si="14"/>
        <v>0</v>
      </c>
      <c r="H223" s="97">
        <f t="shared" si="15"/>
        <v>0</v>
      </c>
      <c r="I223" s="97">
        <f t="shared" si="16"/>
        <v>0</v>
      </c>
      <c r="J223" s="132" t="e">
        <f t="shared" si="18"/>
        <v>#DIV/0!</v>
      </c>
      <c r="K223" s="97"/>
      <c r="L223" s="147">
        <f t="shared" si="17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94</v>
      </c>
      <c r="E224" s="98"/>
      <c r="F224" s="98"/>
      <c r="G224" s="98">
        <f t="shared" si="14"/>
        <v>0</v>
      </c>
      <c r="H224" s="97">
        <f t="shared" si="15"/>
        <v>0</v>
      </c>
      <c r="I224" s="97">
        <f t="shared" si="16"/>
        <v>0</v>
      </c>
      <c r="J224" s="132" t="e">
        <f t="shared" si="18"/>
        <v>#DIV/0!</v>
      </c>
      <c r="K224" s="97"/>
      <c r="L224" s="147">
        <f t="shared" si="17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94</v>
      </c>
      <c r="E225" s="98"/>
      <c r="F225" s="98"/>
      <c r="G225" s="98">
        <f t="shared" si="14"/>
        <v>0</v>
      </c>
      <c r="H225" s="97">
        <f t="shared" si="15"/>
        <v>0</v>
      </c>
      <c r="I225" s="97">
        <f t="shared" si="16"/>
        <v>0</v>
      </c>
      <c r="J225" s="132" t="e">
        <f t="shared" si="18"/>
        <v>#DIV/0!</v>
      </c>
      <c r="K225" s="97"/>
      <c r="L225" s="147">
        <f t="shared" si="17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94</v>
      </c>
      <c r="E226" s="98"/>
      <c r="F226" s="98"/>
      <c r="G226" s="98">
        <f t="shared" si="14"/>
        <v>0</v>
      </c>
      <c r="H226" s="97">
        <f t="shared" si="15"/>
        <v>0</v>
      </c>
      <c r="I226" s="97">
        <f t="shared" si="16"/>
        <v>0</v>
      </c>
      <c r="J226" s="132" t="e">
        <f t="shared" si="18"/>
        <v>#DIV/0!</v>
      </c>
      <c r="K226" s="97"/>
      <c r="L226" s="147">
        <f t="shared" si="17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94</v>
      </c>
      <c r="E227" s="98"/>
      <c r="F227" s="98"/>
      <c r="G227" s="98">
        <f t="shared" si="14"/>
        <v>0</v>
      </c>
      <c r="H227" s="97">
        <f t="shared" si="15"/>
        <v>0</v>
      </c>
      <c r="I227" s="97">
        <f t="shared" si="16"/>
        <v>0</v>
      </c>
      <c r="J227" s="132" t="e">
        <f t="shared" si="18"/>
        <v>#DIV/0!</v>
      </c>
      <c r="K227" s="97"/>
      <c r="L227" s="147">
        <f t="shared" si="17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94</v>
      </c>
      <c r="E228" s="98"/>
      <c r="F228" s="98"/>
      <c r="G228" s="98">
        <f t="shared" si="14"/>
        <v>0</v>
      </c>
      <c r="H228" s="97">
        <f t="shared" si="15"/>
        <v>0</v>
      </c>
      <c r="I228" s="97">
        <f t="shared" si="16"/>
        <v>0</v>
      </c>
      <c r="J228" s="132" t="e">
        <f t="shared" si="18"/>
        <v>#DIV/0!</v>
      </c>
      <c r="K228" s="97"/>
      <c r="L228" s="147">
        <f t="shared" si="17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94</v>
      </c>
      <c r="E229" s="98"/>
      <c r="F229" s="98"/>
      <c r="G229" s="98">
        <f t="shared" si="14"/>
        <v>0</v>
      </c>
      <c r="H229" s="97">
        <f t="shared" si="15"/>
        <v>0</v>
      </c>
      <c r="I229" s="97">
        <f t="shared" si="16"/>
        <v>0</v>
      </c>
      <c r="J229" s="132" t="e">
        <f t="shared" si="18"/>
        <v>#DIV/0!</v>
      </c>
      <c r="K229" s="97"/>
      <c r="L229" s="147">
        <f t="shared" si="17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94</v>
      </c>
      <c r="E230" s="98"/>
      <c r="F230" s="98"/>
      <c r="G230" s="98">
        <f t="shared" si="14"/>
        <v>0</v>
      </c>
      <c r="H230" s="97">
        <f t="shared" si="15"/>
        <v>0</v>
      </c>
      <c r="I230" s="97">
        <f t="shared" si="16"/>
        <v>0</v>
      </c>
      <c r="J230" s="132" t="e">
        <f t="shared" si="18"/>
        <v>#DIV/0!</v>
      </c>
      <c r="K230" s="97"/>
      <c r="L230" s="147">
        <f t="shared" si="17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94</v>
      </c>
      <c r="E231" s="98"/>
      <c r="F231" s="98"/>
      <c r="G231" s="98">
        <f t="shared" si="14"/>
        <v>0</v>
      </c>
      <c r="H231" s="97">
        <f t="shared" si="15"/>
        <v>0</v>
      </c>
      <c r="I231" s="97">
        <f t="shared" si="16"/>
        <v>0</v>
      </c>
      <c r="J231" s="132" t="e">
        <f t="shared" si="18"/>
        <v>#DIV/0!</v>
      </c>
      <c r="K231" s="97"/>
      <c r="L231" s="147">
        <f t="shared" si="17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94</v>
      </c>
      <c r="E232" s="98"/>
      <c r="F232" s="98"/>
      <c r="G232" s="98">
        <f t="shared" si="14"/>
        <v>0</v>
      </c>
      <c r="H232" s="97">
        <f t="shared" si="15"/>
        <v>0</v>
      </c>
      <c r="I232" s="97">
        <f t="shared" si="16"/>
        <v>0</v>
      </c>
      <c r="J232" s="132" t="e">
        <f t="shared" si="18"/>
        <v>#DIV/0!</v>
      </c>
      <c r="K232" s="97"/>
      <c r="L232" s="147">
        <f t="shared" si="17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94</v>
      </c>
      <c r="E233" s="98"/>
      <c r="F233" s="98"/>
      <c r="G233" s="98">
        <f t="shared" si="14"/>
        <v>0</v>
      </c>
      <c r="H233" s="97">
        <f t="shared" si="15"/>
        <v>0</v>
      </c>
      <c r="I233" s="97">
        <f t="shared" si="16"/>
        <v>0</v>
      </c>
      <c r="J233" s="132" t="e">
        <f t="shared" si="18"/>
        <v>#DIV/0!</v>
      </c>
      <c r="K233" s="97"/>
      <c r="L233" s="147">
        <f t="shared" si="17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94</v>
      </c>
      <c r="E234" s="98"/>
      <c r="F234" s="98"/>
      <c r="G234" s="98">
        <f t="shared" si="14"/>
        <v>0</v>
      </c>
      <c r="H234" s="97">
        <f t="shared" si="15"/>
        <v>0</v>
      </c>
      <c r="I234" s="97">
        <f t="shared" si="16"/>
        <v>0</v>
      </c>
      <c r="J234" s="132" t="e">
        <f t="shared" si="18"/>
        <v>#DIV/0!</v>
      </c>
      <c r="K234" s="97"/>
      <c r="L234" s="147">
        <f t="shared" si="17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94</v>
      </c>
      <c r="E235" s="98"/>
      <c r="F235" s="98"/>
      <c r="G235" s="98">
        <f t="shared" si="14"/>
        <v>0</v>
      </c>
      <c r="H235" s="97">
        <f t="shared" si="15"/>
        <v>0</v>
      </c>
      <c r="I235" s="97">
        <f t="shared" si="16"/>
        <v>0</v>
      </c>
      <c r="J235" s="132" t="e">
        <f t="shared" si="18"/>
        <v>#DIV/0!</v>
      </c>
      <c r="K235" s="97"/>
      <c r="L235" s="147">
        <f t="shared" si="17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94</v>
      </c>
      <c r="E236" s="98"/>
      <c r="F236" s="98"/>
      <c r="G236" s="98">
        <f t="shared" si="14"/>
        <v>0</v>
      </c>
      <c r="H236" s="97">
        <f t="shared" si="15"/>
        <v>0</v>
      </c>
      <c r="I236" s="97">
        <f t="shared" si="16"/>
        <v>0</v>
      </c>
      <c r="J236" s="132" t="e">
        <f t="shared" si="18"/>
        <v>#DIV/0!</v>
      </c>
      <c r="K236" s="97"/>
      <c r="L236" s="147">
        <f t="shared" si="17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94</v>
      </c>
      <c r="E237" s="98"/>
      <c r="F237" s="98"/>
      <c r="G237" s="98">
        <f t="shared" si="14"/>
        <v>0</v>
      </c>
      <c r="H237" s="97">
        <f t="shared" si="15"/>
        <v>0</v>
      </c>
      <c r="I237" s="97">
        <f t="shared" si="16"/>
        <v>0</v>
      </c>
      <c r="J237" s="132" t="e">
        <f t="shared" si="18"/>
        <v>#DIV/0!</v>
      </c>
      <c r="K237" s="97"/>
      <c r="L237" s="147">
        <f t="shared" si="17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x14ac:dyDescent="0.25"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x14ac:dyDescent="0.25"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x14ac:dyDescent="0.25"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23:42" x14ac:dyDescent="0.25"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23:42" x14ac:dyDescent="0.25"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23:42" x14ac:dyDescent="0.25"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6" spans="23:42" x14ac:dyDescent="0.25">
      <c r="AN246" s="89"/>
      <c r="AO246" s="88"/>
      <c r="AP246" s="88"/>
    </row>
    <row r="247" spans="23:42" x14ac:dyDescent="0.25">
      <c r="AN247" s="89"/>
      <c r="AO247" s="88"/>
      <c r="AP247" s="88"/>
    </row>
    <row r="248" spans="23:42" x14ac:dyDescent="0.25">
      <c r="AN248" s="89"/>
      <c r="AO248" s="88"/>
      <c r="AP248" s="88"/>
    </row>
    <row r="249" spans="23:42" x14ac:dyDescent="0.25">
      <c r="AN249" s="89"/>
      <c r="AO249" s="88"/>
      <c r="AP249" s="88"/>
    </row>
  </sheetData>
  <sheetProtection formatCells="0" formatColumns="0" formatRows="0" insertColumns="0" insertRows="0" insertHyperlinks="0" deleteColumns="0" deleteRows="0" sort="0" autoFilter="0" pivotTables="0"/>
  <autoFilter ref="A1:U237" xr:uid="{00000000-0001-0000-0400-000000000000}"/>
  <mergeCells count="1">
    <mergeCell ref="W41:AD41"/>
  </mergeCells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400-000002000000}">
          <x14:formula1>
            <xm:f>Lists!$O$2:$O$11</xm:f>
          </x14:formula1>
          <xm:sqref>R2:R5 R17:R237</xm:sqref>
        </x14:dataValidation>
        <x14:dataValidation type="list" allowBlank="1" showInputMessage="1" showErrorMessage="1" xr:uid="{00000000-0002-0000-0400-000005000000}">
          <x14:formula1>
            <xm:f>Lists!$S$2:$S$4</xm:f>
          </x14:formula1>
          <xm:sqref>S2:S237</xm:sqref>
        </x14:dataValidation>
        <x14:dataValidation type="list" allowBlank="1" showInputMessage="1" showErrorMessage="1" xr:uid="{00000000-0002-0000-0400-000006000000}">
          <x14:formula1>
            <xm:f>Lists!$L$2:$L$20</xm:f>
          </x14:formula1>
          <xm:sqref>M12:M237</xm:sqref>
        </x14:dataValidation>
        <x14:dataValidation type="list" allowBlank="1" showInputMessage="1" showErrorMessage="1" xr:uid="{00000000-0002-0000-0400-000001000000}">
          <x14:formula1>
            <xm:f>Lists!$N$2:$N$35</xm:f>
          </x14:formula1>
          <xm:sqref>O2:P237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O252"/>
  <sheetViews>
    <sheetView zoomScale="60" zoomScaleNormal="60" workbookViewId="0">
      <pane ySplit="1" topLeftCell="A2" activePane="bottomLeft" state="frozen"/>
      <selection pane="bottomLeft" activeCell="AE36" sqref="AE36"/>
    </sheetView>
  </sheetViews>
  <sheetFormatPr defaultRowHeight="15" x14ac:dyDescent="0.25"/>
  <cols>
    <col min="1" max="1" width="13.42578125" style="95" bestFit="1" customWidth="1"/>
    <col min="2" max="2" width="22.7109375" style="140" customWidth="1"/>
    <col min="3" max="3" width="15.85546875" style="170" bestFit="1" customWidth="1"/>
    <col min="4" max="4" width="9.85546875" customWidth="1"/>
    <col min="5" max="5" width="16.85546875" bestFit="1" customWidth="1"/>
    <col min="6" max="6" width="18.42578125" customWidth="1"/>
    <col min="7" max="7" width="14.5703125" customWidth="1"/>
    <col min="8" max="8" width="4.5703125" customWidth="1"/>
    <col min="9" max="9" width="4.42578125" customWidth="1"/>
    <col min="10" max="10" width="9.85546875" customWidth="1"/>
    <col min="11" max="11" width="6.5703125" bestFit="1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9.140625" customWidth="1"/>
    <col min="23" max="23" width="16.28515625" bestFit="1" customWidth="1"/>
    <col min="24" max="24" width="14" bestFit="1" customWidth="1"/>
    <col min="25" max="25" width="16.5703125" bestFit="1" customWidth="1"/>
    <col min="26" max="35" width="11" customWidth="1"/>
    <col min="36" max="36" width="12.85546875" bestFit="1" customWidth="1"/>
    <col min="37" max="37" width="12.5703125" bestFit="1" customWidth="1"/>
    <col min="38" max="38" width="14.140625" bestFit="1" customWidth="1"/>
    <col min="40" max="40" width="13" bestFit="1" customWidth="1"/>
    <col min="41" max="42" width="12.5703125" bestFit="1" customWidth="1"/>
    <col min="43" max="43" width="13.5703125" bestFit="1" customWidth="1"/>
    <col min="44" max="44" width="10" bestFit="1" customWidth="1"/>
    <col min="45" max="45" width="7.42578125" bestFit="1" customWidth="1"/>
    <col min="46" max="46" width="10" bestFit="1" customWidth="1"/>
    <col min="47" max="47" width="5.5703125" bestFit="1" customWidth="1"/>
    <col min="48" max="48" width="12.5703125" bestFit="1" customWidth="1"/>
    <col min="49" max="49" width="10.85546875" bestFit="1" customWidth="1"/>
    <col min="50" max="51" width="9.42578125" bestFit="1" customWidth="1"/>
    <col min="52" max="52" width="8.42578125" bestFit="1" customWidth="1"/>
    <col min="53" max="53" width="13" bestFit="1" customWidth="1"/>
    <col min="54" max="54" width="10.85546875" bestFit="1" customWidth="1"/>
    <col min="55" max="55" width="11.42578125" bestFit="1" customWidth="1"/>
    <col min="56" max="56" width="10.5703125" bestFit="1" customWidth="1"/>
    <col min="58" max="58" width="13.42578125" bestFit="1" customWidth="1"/>
    <col min="59" max="61" width="10.42578125" bestFit="1" customWidth="1"/>
    <col min="65" max="65" width="10.5703125" bestFit="1" customWidth="1"/>
    <col min="67" max="67" width="14.85546875" bestFit="1" customWidth="1"/>
  </cols>
  <sheetData>
    <row r="1" spans="1:61" ht="31.5" x14ac:dyDescent="0.25">
      <c r="A1" s="438" t="s">
        <v>75</v>
      </c>
      <c r="B1" s="439" t="s">
        <v>78</v>
      </c>
      <c r="C1" s="440" t="s">
        <v>69</v>
      </c>
      <c r="D1" s="439" t="s">
        <v>82</v>
      </c>
      <c r="E1" s="439" t="s">
        <v>70</v>
      </c>
      <c r="F1" s="439" t="s">
        <v>71</v>
      </c>
      <c r="G1" s="439" t="s">
        <v>72</v>
      </c>
      <c r="H1" s="441" t="s">
        <v>73</v>
      </c>
      <c r="I1" s="441" t="s">
        <v>74</v>
      </c>
      <c r="J1" s="441" t="s">
        <v>85</v>
      </c>
      <c r="K1" s="442" t="s">
        <v>8</v>
      </c>
      <c r="L1" s="442" t="s">
        <v>9</v>
      </c>
      <c r="M1" s="442" t="s">
        <v>7</v>
      </c>
      <c r="N1" s="438" t="s">
        <v>68</v>
      </c>
      <c r="O1" s="442" t="s">
        <v>67</v>
      </c>
      <c r="P1" s="741" t="s">
        <v>313</v>
      </c>
      <c r="Q1" s="353" t="s">
        <v>312</v>
      </c>
      <c r="R1" s="442" t="s">
        <v>80</v>
      </c>
      <c r="S1" s="442" t="s">
        <v>100</v>
      </c>
      <c r="T1" s="87"/>
      <c r="W1" s="94" t="s">
        <v>80</v>
      </c>
      <c r="X1" t="s">
        <v>114</v>
      </c>
    </row>
    <row r="2" spans="1:61" ht="15.75" x14ac:dyDescent="0.25">
      <c r="A2">
        <v>120044719</v>
      </c>
      <c r="B2" t="s">
        <v>615</v>
      </c>
      <c r="C2" s="170">
        <v>45764</v>
      </c>
      <c r="D2" t="s">
        <v>104</v>
      </c>
      <c r="E2" s="818">
        <v>0.67569444444444438</v>
      </c>
      <c r="F2" s="818">
        <v>0.71003472222222219</v>
      </c>
      <c r="G2" s="825">
        <v>1.0340277777777778</v>
      </c>
      <c r="H2">
        <v>24</v>
      </c>
      <c r="I2">
        <v>49</v>
      </c>
      <c r="J2">
        <v>1489.43</v>
      </c>
      <c r="K2" s="763">
        <v>77</v>
      </c>
      <c r="L2">
        <v>2610</v>
      </c>
      <c r="M2" t="s">
        <v>453</v>
      </c>
      <c r="N2" t="s">
        <v>616</v>
      </c>
      <c r="O2" t="s">
        <v>238</v>
      </c>
      <c r="P2" t="s">
        <v>228</v>
      </c>
      <c r="Q2" t="s">
        <v>617</v>
      </c>
      <c r="R2" t="s">
        <v>136</v>
      </c>
      <c r="S2" t="s">
        <v>456</v>
      </c>
      <c r="T2" s="93"/>
      <c r="U2" s="93"/>
      <c r="V2" s="93"/>
      <c r="BI2" s="138"/>
    </row>
    <row r="3" spans="1:61" ht="15.75" x14ac:dyDescent="0.25">
      <c r="A3">
        <v>231070566</v>
      </c>
      <c r="B3" t="s">
        <v>414</v>
      </c>
      <c r="C3" s="170">
        <v>45756</v>
      </c>
      <c r="D3" t="s">
        <v>104</v>
      </c>
      <c r="E3" s="818">
        <v>0.44444444444444442</v>
      </c>
      <c r="F3" s="818">
        <v>0.68402777777777779</v>
      </c>
      <c r="G3" s="88">
        <v>0.23958333333333334</v>
      </c>
      <c r="H3">
        <v>5</v>
      </c>
      <c r="I3">
        <v>45</v>
      </c>
      <c r="J3">
        <v>345</v>
      </c>
      <c r="K3">
        <v>2</v>
      </c>
      <c r="L3">
        <v>690</v>
      </c>
      <c r="M3"/>
      <c r="N3" t="s">
        <v>618</v>
      </c>
      <c r="O3" t="s">
        <v>238</v>
      </c>
      <c r="P3" t="s">
        <v>228</v>
      </c>
      <c r="R3" t="s">
        <v>136</v>
      </c>
      <c r="S3" t="s">
        <v>456</v>
      </c>
      <c r="T3" s="93"/>
      <c r="U3" s="93"/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75" x14ac:dyDescent="0.25">
      <c r="A4">
        <v>231072461</v>
      </c>
      <c r="B4" t="s">
        <v>394</v>
      </c>
      <c r="C4" s="170">
        <v>45771</v>
      </c>
      <c r="D4" t="s">
        <v>104</v>
      </c>
      <c r="E4" s="818">
        <v>0.59166666666666667</v>
      </c>
      <c r="F4" s="818">
        <v>0.7368055555555556</v>
      </c>
      <c r="G4" s="88">
        <v>0.1451388888888889</v>
      </c>
      <c r="H4">
        <v>3</v>
      </c>
      <c r="I4">
        <v>29</v>
      </c>
      <c r="J4">
        <v>209</v>
      </c>
      <c r="K4">
        <v>12</v>
      </c>
      <c r="L4">
        <v>2508</v>
      </c>
      <c r="M4"/>
      <c r="N4" t="s">
        <v>619</v>
      </c>
      <c r="O4" t="s">
        <v>238</v>
      </c>
      <c r="P4" t="s">
        <v>228</v>
      </c>
      <c r="R4" t="s">
        <v>136</v>
      </c>
      <c r="S4" t="s">
        <v>460</v>
      </c>
      <c r="T4" s="93"/>
      <c r="U4" s="93"/>
      <c r="V4" s="93"/>
      <c r="W4" s="105">
        <v>53</v>
      </c>
      <c r="X4" s="445">
        <v>8875</v>
      </c>
      <c r="Y4" s="445">
        <v>642906</v>
      </c>
      <c r="Z4" s="112">
        <v>49165</v>
      </c>
      <c r="AA4" s="106">
        <f>Y4/Z4</f>
        <v>13.076497508390116</v>
      </c>
      <c r="AB4" s="106">
        <f>X4/Z4</f>
        <v>0.18051459371504119</v>
      </c>
      <c r="AC4" s="106">
        <f>Y4/X4</f>
        <v>72.440112676056344</v>
      </c>
      <c r="AD4" s="106">
        <f>X4/W4</f>
        <v>167.45283018867926</v>
      </c>
    </row>
    <row r="5" spans="1:61" ht="15.75" x14ac:dyDescent="0.25">
      <c r="A5">
        <v>120043417</v>
      </c>
      <c r="B5" t="s">
        <v>394</v>
      </c>
      <c r="C5" s="170">
        <v>45748</v>
      </c>
      <c r="D5" t="s">
        <v>104</v>
      </c>
      <c r="E5" s="818">
        <v>0.81805555555555554</v>
      </c>
      <c r="F5" s="818">
        <v>0.19559027777777779</v>
      </c>
      <c r="G5" s="88">
        <v>0.37708333333333338</v>
      </c>
      <c r="H5">
        <v>9</v>
      </c>
      <c r="I5">
        <v>3</v>
      </c>
      <c r="J5">
        <v>543.65</v>
      </c>
      <c r="K5">
        <v>3679</v>
      </c>
      <c r="L5">
        <v>387713.4</v>
      </c>
      <c r="M5" t="s">
        <v>598</v>
      </c>
      <c r="N5" t="s">
        <v>620</v>
      </c>
      <c r="O5" t="s">
        <v>237</v>
      </c>
      <c r="P5" t="s">
        <v>222</v>
      </c>
      <c r="Q5" t="s">
        <v>449</v>
      </c>
      <c r="R5" t="s">
        <v>167</v>
      </c>
      <c r="S5" t="s">
        <v>460</v>
      </c>
      <c r="T5" s="93"/>
      <c r="U5" s="93"/>
      <c r="V5" s="93"/>
    </row>
    <row r="6" spans="1:61" ht="15.75" x14ac:dyDescent="0.25">
      <c r="A6">
        <v>120043423</v>
      </c>
      <c r="B6" t="s">
        <v>413</v>
      </c>
      <c r="C6" s="170">
        <v>45748</v>
      </c>
      <c r="D6" t="s">
        <v>104</v>
      </c>
      <c r="E6" s="818">
        <v>0.88293981481481476</v>
      </c>
      <c r="F6" s="818">
        <v>0.20833333333333334</v>
      </c>
      <c r="G6" s="88">
        <v>0.32500000000000001</v>
      </c>
      <c r="H6">
        <v>7</v>
      </c>
      <c r="I6">
        <v>48</v>
      </c>
      <c r="J6">
        <v>468.57</v>
      </c>
      <c r="K6">
        <v>12</v>
      </c>
      <c r="L6">
        <v>5622.5999999999904</v>
      </c>
      <c r="M6" t="s">
        <v>453</v>
      </c>
      <c r="N6" t="s">
        <v>621</v>
      </c>
      <c r="O6" t="s">
        <v>447</v>
      </c>
      <c r="P6" t="s">
        <v>227</v>
      </c>
      <c r="Q6" t="s">
        <v>449</v>
      </c>
      <c r="R6" t="s">
        <v>450</v>
      </c>
      <c r="S6" t="s">
        <v>456</v>
      </c>
      <c r="T6" s="93"/>
      <c r="U6" s="93"/>
      <c r="V6" s="93"/>
      <c r="W6" s="94" t="s">
        <v>80</v>
      </c>
      <c r="X6" t="s">
        <v>136</v>
      </c>
    </row>
    <row r="7" spans="1:61" ht="15.75" x14ac:dyDescent="0.25">
      <c r="A7">
        <v>120043634</v>
      </c>
      <c r="B7" t="s">
        <v>622</v>
      </c>
      <c r="C7" s="170">
        <v>45750</v>
      </c>
      <c r="D7" t="s">
        <v>104</v>
      </c>
      <c r="E7" s="818">
        <v>1.4317129629629631E-2</v>
      </c>
      <c r="F7" s="818">
        <v>0.23958333333333334</v>
      </c>
      <c r="G7" s="88">
        <v>0.22500000000000001</v>
      </c>
      <c r="H7">
        <v>5</v>
      </c>
      <c r="I7">
        <v>24</v>
      </c>
      <c r="J7">
        <v>324.39999999999998</v>
      </c>
      <c r="K7">
        <v>4297</v>
      </c>
      <c r="L7">
        <v>115529.4</v>
      </c>
      <c r="M7" t="s">
        <v>453</v>
      </c>
      <c r="N7" t="s">
        <v>623</v>
      </c>
      <c r="O7" t="s">
        <v>238</v>
      </c>
      <c r="P7" t="s">
        <v>228</v>
      </c>
      <c r="Q7" t="s">
        <v>449</v>
      </c>
      <c r="R7" t="s">
        <v>136</v>
      </c>
      <c r="S7" t="s">
        <v>456</v>
      </c>
      <c r="T7" s="93"/>
      <c r="U7" s="93"/>
      <c r="V7" s="93"/>
    </row>
    <row r="8" spans="1:61" ht="15.75" x14ac:dyDescent="0.25">
      <c r="A8">
        <v>120043656</v>
      </c>
      <c r="B8" t="s">
        <v>385</v>
      </c>
      <c r="C8" s="170">
        <v>45750</v>
      </c>
      <c r="D8" t="s">
        <v>104</v>
      </c>
      <c r="E8" s="818">
        <v>0.56944444444444442</v>
      </c>
      <c r="F8" s="818">
        <v>0.16666666666666666</v>
      </c>
      <c r="G8" s="88">
        <v>0.59722222222222221</v>
      </c>
      <c r="H8">
        <v>14</v>
      </c>
      <c r="I8">
        <v>20</v>
      </c>
      <c r="J8">
        <v>860</v>
      </c>
      <c r="K8">
        <v>11</v>
      </c>
      <c r="L8">
        <v>9460.1999999999898</v>
      </c>
      <c r="M8" t="s">
        <v>457</v>
      </c>
      <c r="N8" t="s">
        <v>624</v>
      </c>
      <c r="O8" t="s">
        <v>238</v>
      </c>
      <c r="P8" t="s">
        <v>228</v>
      </c>
      <c r="Q8" t="s">
        <v>449</v>
      </c>
      <c r="R8" t="s">
        <v>136</v>
      </c>
      <c r="S8" t="s">
        <v>460</v>
      </c>
      <c r="T8" s="93"/>
      <c r="U8" s="93"/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</row>
    <row r="9" spans="1:61" ht="15.75" x14ac:dyDescent="0.25">
      <c r="A9">
        <v>120044244</v>
      </c>
      <c r="B9" t="s">
        <v>404</v>
      </c>
      <c r="C9" s="170">
        <v>45754</v>
      </c>
      <c r="D9" t="s">
        <v>104</v>
      </c>
      <c r="E9" s="818">
        <v>0.4909722222222222</v>
      </c>
      <c r="F9" s="818">
        <v>0.53819444444444442</v>
      </c>
      <c r="G9" s="88">
        <v>4.7222222222222221E-2</v>
      </c>
      <c r="H9">
        <v>1</v>
      </c>
      <c r="I9">
        <v>8</v>
      </c>
      <c r="J9">
        <v>68</v>
      </c>
      <c r="K9">
        <v>22</v>
      </c>
      <c r="L9">
        <v>1495.8</v>
      </c>
      <c r="M9"/>
      <c r="N9" t="s">
        <v>625</v>
      </c>
      <c r="O9" t="s">
        <v>238</v>
      </c>
      <c r="P9" t="s">
        <v>228</v>
      </c>
      <c r="Q9" t="s">
        <v>449</v>
      </c>
      <c r="R9" t="s">
        <v>136</v>
      </c>
      <c r="S9" t="s">
        <v>456</v>
      </c>
      <c r="T9" s="93"/>
      <c r="U9" s="93"/>
      <c r="V9" s="93"/>
      <c r="W9" s="105">
        <v>45</v>
      </c>
      <c r="X9" s="105">
        <v>5102</v>
      </c>
      <c r="Y9" s="105">
        <v>244435.79999999996</v>
      </c>
      <c r="Z9" s="105">
        <f>$Z$4</f>
        <v>49165</v>
      </c>
      <c r="AA9" s="106">
        <f>Y9/Z9</f>
        <v>4.9717441269195559</v>
      </c>
      <c r="AB9" s="106">
        <f>X9/Z9</f>
        <v>0.103773009254551</v>
      </c>
      <c r="AC9" s="106">
        <f>Y9/X9</f>
        <v>47.909800078400622</v>
      </c>
      <c r="AD9" s="106">
        <f>X9/W9</f>
        <v>113.37777777777778</v>
      </c>
    </row>
    <row r="10" spans="1:61" ht="15.75" x14ac:dyDescent="0.25">
      <c r="A10">
        <v>120044245</v>
      </c>
      <c r="B10" t="s">
        <v>404</v>
      </c>
      <c r="C10" s="170">
        <v>45754</v>
      </c>
      <c r="D10" t="s">
        <v>104</v>
      </c>
      <c r="E10" s="818">
        <v>0.4909722222222222</v>
      </c>
      <c r="F10" s="818">
        <v>0.53819444444444442</v>
      </c>
      <c r="G10" s="88">
        <v>4.7222222222222221E-2</v>
      </c>
      <c r="H10">
        <v>1</v>
      </c>
      <c r="I10">
        <v>8</v>
      </c>
      <c r="J10">
        <v>68</v>
      </c>
      <c r="K10">
        <v>32</v>
      </c>
      <c r="L10">
        <v>2176.1999999999998</v>
      </c>
      <c r="M10"/>
      <c r="N10" t="s">
        <v>626</v>
      </c>
      <c r="O10" t="s">
        <v>238</v>
      </c>
      <c r="P10" t="s">
        <v>228</v>
      </c>
      <c r="Q10" t="s">
        <v>449</v>
      </c>
      <c r="R10" t="s">
        <v>136</v>
      </c>
      <c r="S10" t="s">
        <v>456</v>
      </c>
      <c r="T10" s="93"/>
      <c r="U10" s="93"/>
      <c r="V10" s="93"/>
    </row>
    <row r="11" spans="1:61" ht="15.75" x14ac:dyDescent="0.25">
      <c r="A11">
        <v>120044246</v>
      </c>
      <c r="B11" t="s">
        <v>404</v>
      </c>
      <c r="C11" s="170">
        <v>45754</v>
      </c>
      <c r="D11" t="s">
        <v>104</v>
      </c>
      <c r="E11" s="818">
        <v>0.4909722222222222</v>
      </c>
      <c r="F11" s="818">
        <v>0.53819444444444442</v>
      </c>
      <c r="G11" s="88">
        <v>4.7222222222222221E-2</v>
      </c>
      <c r="H11">
        <v>1</v>
      </c>
      <c r="I11">
        <v>8</v>
      </c>
      <c r="J11">
        <v>68</v>
      </c>
      <c r="K11">
        <v>30</v>
      </c>
      <c r="L11">
        <v>2040</v>
      </c>
      <c r="M11"/>
      <c r="N11" t="s">
        <v>627</v>
      </c>
      <c r="O11" t="s">
        <v>238</v>
      </c>
      <c r="P11" t="s">
        <v>228</v>
      </c>
      <c r="Q11" t="s">
        <v>449</v>
      </c>
      <c r="R11" t="s">
        <v>136</v>
      </c>
      <c r="S11" t="s">
        <v>456</v>
      </c>
      <c r="T11" s="93"/>
      <c r="U11" s="93"/>
      <c r="V11" s="93"/>
      <c r="W11" s="94" t="s">
        <v>80</v>
      </c>
      <c r="X11" t="s">
        <v>118</v>
      </c>
      <c r="AG11" s="92"/>
      <c r="AJ11" s="92"/>
    </row>
    <row r="12" spans="1:61" ht="15.75" x14ac:dyDescent="0.25">
      <c r="A12">
        <v>120044307</v>
      </c>
      <c r="B12" t="s">
        <v>384</v>
      </c>
      <c r="C12" s="170">
        <v>45755</v>
      </c>
      <c r="D12" t="s">
        <v>104</v>
      </c>
      <c r="E12" s="818">
        <v>0.51618055555555553</v>
      </c>
      <c r="F12" s="818">
        <v>0.76043981481481471</v>
      </c>
      <c r="G12" s="88">
        <v>0.24374999999999999</v>
      </c>
      <c r="H12">
        <v>5</v>
      </c>
      <c r="I12">
        <v>51</v>
      </c>
      <c r="J12">
        <v>351.73</v>
      </c>
      <c r="K12">
        <v>1</v>
      </c>
      <c r="L12">
        <v>351.6</v>
      </c>
      <c r="M12"/>
      <c r="N12" t="s">
        <v>628</v>
      </c>
      <c r="O12" t="s">
        <v>238</v>
      </c>
      <c r="P12" t="s">
        <v>228</v>
      </c>
      <c r="Q12" t="s">
        <v>449</v>
      </c>
      <c r="R12" t="s">
        <v>136</v>
      </c>
      <c r="S12" t="s">
        <v>460</v>
      </c>
      <c r="T12" s="93"/>
      <c r="U12" s="93"/>
      <c r="V12" s="93"/>
      <c r="BI12" s="88"/>
    </row>
    <row r="13" spans="1:61" ht="15.75" x14ac:dyDescent="0.25">
      <c r="A13">
        <v>120044380</v>
      </c>
      <c r="B13" t="s">
        <v>406</v>
      </c>
      <c r="C13" s="170">
        <v>45757</v>
      </c>
      <c r="D13" t="s">
        <v>104</v>
      </c>
      <c r="E13" s="818">
        <v>0.47222222222222227</v>
      </c>
      <c r="F13" s="818">
        <v>0.51388888888888895</v>
      </c>
      <c r="G13" s="88">
        <v>4.1666666666666664E-2</v>
      </c>
      <c r="H13">
        <v>1</v>
      </c>
      <c r="I13">
        <v>0</v>
      </c>
      <c r="J13">
        <v>60</v>
      </c>
      <c r="K13">
        <v>34</v>
      </c>
      <c r="L13">
        <v>2040</v>
      </c>
      <c r="M13" t="s">
        <v>453</v>
      </c>
      <c r="N13" t="s">
        <v>629</v>
      </c>
      <c r="O13" t="s">
        <v>225</v>
      </c>
      <c r="P13" t="s">
        <v>224</v>
      </c>
      <c r="Q13" t="s">
        <v>449</v>
      </c>
      <c r="R13" t="s">
        <v>167</v>
      </c>
      <c r="S13" t="s">
        <v>456</v>
      </c>
      <c r="T13" s="93"/>
      <c r="U13" s="93"/>
      <c r="V13" s="93"/>
      <c r="W13" s="447" t="s">
        <v>117</v>
      </c>
      <c r="X13" s="447" t="s">
        <v>1</v>
      </c>
      <c r="Y13" s="447" t="s">
        <v>2</v>
      </c>
      <c r="Z13" s="255" t="s">
        <v>10</v>
      </c>
      <c r="AA13" s="255" t="s">
        <v>11</v>
      </c>
      <c r="AB13" s="255" t="s">
        <v>12</v>
      </c>
      <c r="AC13" s="255" t="s">
        <v>26</v>
      </c>
      <c r="AD13" s="255" t="s">
        <v>28</v>
      </c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</row>
    <row r="14" spans="1:61" ht="15.75" x14ac:dyDescent="0.25">
      <c r="A14">
        <v>120044382</v>
      </c>
      <c r="B14" t="s">
        <v>375</v>
      </c>
      <c r="C14" s="170">
        <v>45757</v>
      </c>
      <c r="D14" t="s">
        <v>104</v>
      </c>
      <c r="E14" s="818">
        <v>0.48918981481481483</v>
      </c>
      <c r="F14" s="818">
        <v>0.71908564814814813</v>
      </c>
      <c r="G14" s="88">
        <v>0.2298611111111111</v>
      </c>
      <c r="H14">
        <v>5</v>
      </c>
      <c r="I14">
        <v>31</v>
      </c>
      <c r="J14">
        <v>331.05</v>
      </c>
      <c r="K14">
        <v>1</v>
      </c>
      <c r="L14">
        <v>436.2</v>
      </c>
      <c r="M14"/>
      <c r="N14" t="s">
        <v>630</v>
      </c>
      <c r="O14" t="s">
        <v>237</v>
      </c>
      <c r="P14" t="s">
        <v>225</v>
      </c>
      <c r="Q14" t="s">
        <v>449</v>
      </c>
      <c r="R14" t="s">
        <v>167</v>
      </c>
      <c r="S14" t="s">
        <v>460</v>
      </c>
      <c r="T14" s="93"/>
      <c r="U14" s="93"/>
      <c r="V14" s="93"/>
      <c r="W14" s="105">
        <v>1</v>
      </c>
      <c r="X14" s="105">
        <v>12</v>
      </c>
      <c r="Y14" s="105">
        <v>5622.5999999999904</v>
      </c>
      <c r="Z14" s="105">
        <f>$Z$4</f>
        <v>49165</v>
      </c>
      <c r="AA14" s="106">
        <f>Y14/Z14</f>
        <v>0.11436184277433113</v>
      </c>
      <c r="AB14" s="106">
        <f>X14/Z14</f>
        <v>2.4407607037526695E-4</v>
      </c>
      <c r="AC14" s="106">
        <f>Y14/X14</f>
        <v>468.54999999999922</v>
      </c>
      <c r="AD14" s="106">
        <f>X14/W14</f>
        <v>12</v>
      </c>
      <c r="AI14" s="247"/>
      <c r="AJ14" s="89"/>
      <c r="AK14" s="89"/>
      <c r="AL14" s="88"/>
      <c r="AM14" s="137"/>
      <c r="AN14" s="88"/>
      <c r="AO14" s="247"/>
      <c r="AP14" s="89"/>
      <c r="AQ14" s="248"/>
      <c r="AR14" s="88"/>
      <c r="AS14" s="137"/>
    </row>
    <row r="15" spans="1:61" ht="15.75" x14ac:dyDescent="0.25">
      <c r="A15">
        <v>120044641</v>
      </c>
      <c r="B15" t="s">
        <v>408</v>
      </c>
      <c r="C15" s="170">
        <v>45763</v>
      </c>
      <c r="D15" t="s">
        <v>104</v>
      </c>
      <c r="E15" s="818">
        <v>4.3055555555555562E-2</v>
      </c>
      <c r="F15" s="818">
        <v>0.16388888888888889</v>
      </c>
      <c r="G15" s="88">
        <v>0.12083333333333333</v>
      </c>
      <c r="H15">
        <v>2</v>
      </c>
      <c r="I15">
        <v>54</v>
      </c>
      <c r="J15">
        <v>174</v>
      </c>
      <c r="K15">
        <v>208</v>
      </c>
      <c r="L15">
        <v>36192</v>
      </c>
      <c r="M15" t="s">
        <v>463</v>
      </c>
      <c r="N15" t="s">
        <v>631</v>
      </c>
      <c r="O15" t="s">
        <v>238</v>
      </c>
      <c r="P15" t="s">
        <v>228</v>
      </c>
      <c r="Q15" t="s">
        <v>449</v>
      </c>
      <c r="R15" t="s">
        <v>136</v>
      </c>
      <c r="S15" t="s">
        <v>456</v>
      </c>
      <c r="T15" s="93"/>
      <c r="U15" s="93"/>
      <c r="V15" s="93"/>
      <c r="AI15" s="88"/>
      <c r="AJ15" s="137"/>
      <c r="AK15" s="137"/>
      <c r="AL15" s="137"/>
      <c r="AM15" s="137"/>
      <c r="AN15" s="88"/>
      <c r="AO15" s="88"/>
      <c r="AP15" s="137"/>
      <c r="AQ15" s="137"/>
      <c r="AR15" s="137"/>
      <c r="AS15" s="137"/>
      <c r="AU15" s="137"/>
    </row>
    <row r="16" spans="1:61" ht="15.75" x14ac:dyDescent="0.25">
      <c r="A16">
        <v>120044650</v>
      </c>
      <c r="B16" t="s">
        <v>414</v>
      </c>
      <c r="C16" s="170">
        <v>45763</v>
      </c>
      <c r="D16" t="s">
        <v>104</v>
      </c>
      <c r="E16" s="818">
        <v>0.4375</v>
      </c>
      <c r="F16" s="818">
        <v>0.75069444444444444</v>
      </c>
      <c r="G16" s="88">
        <v>0.31319444444444444</v>
      </c>
      <c r="H16">
        <v>7</v>
      </c>
      <c r="I16">
        <v>31</v>
      </c>
      <c r="J16">
        <v>451</v>
      </c>
      <c r="K16">
        <v>6</v>
      </c>
      <c r="L16">
        <v>2706</v>
      </c>
      <c r="M16"/>
      <c r="N16" t="s">
        <v>632</v>
      </c>
      <c r="O16" t="s">
        <v>238</v>
      </c>
      <c r="P16" t="s">
        <v>228</v>
      </c>
      <c r="Q16" t="s">
        <v>449</v>
      </c>
      <c r="R16" t="s">
        <v>136</v>
      </c>
      <c r="S16" t="s">
        <v>456</v>
      </c>
      <c r="T16" s="93"/>
      <c r="U16" s="93"/>
      <c r="V16" s="93"/>
      <c r="W16" s="94" t="s">
        <v>80</v>
      </c>
      <c r="X16" t="s">
        <v>173</v>
      </c>
    </row>
    <row r="17" spans="1:37" ht="15.75" x14ac:dyDescent="0.25">
      <c r="A17">
        <v>120044660</v>
      </c>
      <c r="B17" t="s">
        <v>385</v>
      </c>
      <c r="C17" s="170">
        <v>45763</v>
      </c>
      <c r="D17" t="s">
        <v>104</v>
      </c>
      <c r="E17" s="818">
        <v>0.48472222222222222</v>
      </c>
      <c r="F17" s="818">
        <v>0.52638888888888891</v>
      </c>
      <c r="G17" s="88">
        <v>4.1666666666666664E-2</v>
      </c>
      <c r="H17">
        <v>1</v>
      </c>
      <c r="I17">
        <v>0</v>
      </c>
      <c r="J17">
        <v>60</v>
      </c>
      <c r="K17">
        <v>45</v>
      </c>
      <c r="L17">
        <v>2700</v>
      </c>
      <c r="M17"/>
      <c r="N17" t="s">
        <v>633</v>
      </c>
      <c r="O17" t="s">
        <v>238</v>
      </c>
      <c r="P17" t="s">
        <v>228</v>
      </c>
      <c r="Q17" t="s">
        <v>449</v>
      </c>
      <c r="R17" t="s">
        <v>136</v>
      </c>
      <c r="S17" t="s">
        <v>460</v>
      </c>
      <c r="T17" s="93"/>
      <c r="U17" s="93"/>
      <c r="V17" s="93"/>
      <c r="AG17" s="92"/>
      <c r="AJ17" s="92"/>
    </row>
    <row r="18" spans="1:37" ht="15.75" x14ac:dyDescent="0.25">
      <c r="A18">
        <v>120044663</v>
      </c>
      <c r="B18" t="s">
        <v>414</v>
      </c>
      <c r="C18" s="170">
        <v>45763</v>
      </c>
      <c r="D18" t="s">
        <v>104</v>
      </c>
      <c r="E18" s="818">
        <v>0.5180555555555556</v>
      </c>
      <c r="F18" s="818">
        <v>0.65625</v>
      </c>
      <c r="G18" s="88">
        <v>0.13819444444444443</v>
      </c>
      <c r="H18">
        <v>3</v>
      </c>
      <c r="I18">
        <v>19</v>
      </c>
      <c r="J18">
        <v>199</v>
      </c>
      <c r="K18">
        <v>2</v>
      </c>
      <c r="L18">
        <v>397.8</v>
      </c>
      <c r="M18"/>
      <c r="N18" t="s">
        <v>634</v>
      </c>
      <c r="O18" t="s">
        <v>238</v>
      </c>
      <c r="P18" t="s">
        <v>228</v>
      </c>
      <c r="Q18" t="s">
        <v>449</v>
      </c>
      <c r="R18" t="s">
        <v>136</v>
      </c>
      <c r="S18" t="s">
        <v>456</v>
      </c>
      <c r="T18" s="93"/>
      <c r="U18" s="93"/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</row>
    <row r="19" spans="1:37" ht="15.75" x14ac:dyDescent="0.25">
      <c r="A19">
        <v>120044668</v>
      </c>
      <c r="B19" t="s">
        <v>385</v>
      </c>
      <c r="C19" s="170">
        <v>45763</v>
      </c>
      <c r="D19" t="s">
        <v>104</v>
      </c>
      <c r="E19" s="818">
        <v>0.55208333333333337</v>
      </c>
      <c r="F19" s="818">
        <v>0.60347222222222219</v>
      </c>
      <c r="G19" s="88">
        <v>5.1388888888888894E-2</v>
      </c>
      <c r="H19">
        <v>1</v>
      </c>
      <c r="I19">
        <v>14</v>
      </c>
      <c r="J19">
        <v>74</v>
      </c>
      <c r="K19">
        <v>2</v>
      </c>
      <c r="L19">
        <v>148.19999999999999</v>
      </c>
      <c r="M19"/>
      <c r="N19" t="s">
        <v>635</v>
      </c>
      <c r="O19" t="s">
        <v>238</v>
      </c>
      <c r="P19" t="s">
        <v>228</v>
      </c>
      <c r="Q19" t="s">
        <v>449</v>
      </c>
      <c r="R19" t="s">
        <v>136</v>
      </c>
      <c r="S19" t="s">
        <v>460</v>
      </c>
      <c r="T19" s="93"/>
      <c r="U19" s="93"/>
      <c r="V19" s="93"/>
      <c r="W19" s="105"/>
      <c r="X19" s="105"/>
      <c r="Y19" s="105">
        <v>0</v>
      </c>
      <c r="Z19" s="105">
        <f>$Z$4</f>
        <v>49165</v>
      </c>
      <c r="AA19" s="106">
        <f>Y19/Z19</f>
        <v>0</v>
      </c>
      <c r="AB19" s="106">
        <f>X19/Z19</f>
        <v>0</v>
      </c>
      <c r="AC19" s="106" t="e">
        <f>Y19/X19</f>
        <v>#DIV/0!</v>
      </c>
      <c r="AD19" s="106" t="e">
        <f>X19/W19</f>
        <v>#DIV/0!</v>
      </c>
      <c r="AE19" s="88"/>
      <c r="AG19" s="92"/>
      <c r="AJ19" s="92"/>
    </row>
    <row r="20" spans="1:37" ht="15.75" x14ac:dyDescent="0.25">
      <c r="A20">
        <v>120045544</v>
      </c>
      <c r="B20" t="s">
        <v>394</v>
      </c>
      <c r="C20" s="170">
        <v>45768</v>
      </c>
      <c r="D20" t="s">
        <v>104</v>
      </c>
      <c r="E20" s="818">
        <v>0.49023148148148149</v>
      </c>
      <c r="F20" s="818">
        <v>0.53325231481481483</v>
      </c>
      <c r="G20" s="88">
        <v>4.2361111111111106E-2</v>
      </c>
      <c r="H20">
        <v>1</v>
      </c>
      <c r="I20">
        <v>1</v>
      </c>
      <c r="J20">
        <v>61.97</v>
      </c>
      <c r="K20">
        <v>3</v>
      </c>
      <c r="L20">
        <v>186</v>
      </c>
      <c r="M20"/>
      <c r="N20" t="s">
        <v>636</v>
      </c>
      <c r="O20" t="s">
        <v>237</v>
      </c>
      <c r="P20" t="s">
        <v>225</v>
      </c>
      <c r="Q20" t="s">
        <v>449</v>
      </c>
      <c r="R20" t="s">
        <v>167</v>
      </c>
      <c r="S20" t="s">
        <v>460</v>
      </c>
      <c r="T20" s="93"/>
      <c r="U20" s="93"/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</row>
    <row r="21" spans="1:37" ht="15.75" x14ac:dyDescent="0.25">
      <c r="A21">
        <v>120045755</v>
      </c>
      <c r="B21" t="s">
        <v>397</v>
      </c>
      <c r="C21" s="170">
        <v>45771</v>
      </c>
      <c r="D21" t="s">
        <v>104</v>
      </c>
      <c r="E21" s="818">
        <v>0.22686342592592593</v>
      </c>
      <c r="F21" s="818">
        <v>0.24909722222222222</v>
      </c>
      <c r="G21" s="88">
        <v>2.2222222222222223E-2</v>
      </c>
      <c r="H21">
        <v>0</v>
      </c>
      <c r="I21">
        <v>32</v>
      </c>
      <c r="J21">
        <v>32.03</v>
      </c>
      <c r="K21">
        <v>4</v>
      </c>
      <c r="L21">
        <v>127.8</v>
      </c>
      <c r="M21"/>
      <c r="N21" t="s">
        <v>637</v>
      </c>
      <c r="O21" t="s">
        <v>238</v>
      </c>
      <c r="P21" t="s">
        <v>228</v>
      </c>
      <c r="Q21" t="s">
        <v>449</v>
      </c>
      <c r="R21" t="s">
        <v>136</v>
      </c>
      <c r="S21" t="s">
        <v>460</v>
      </c>
      <c r="T21" s="93"/>
      <c r="U21" s="93"/>
      <c r="V21" s="93"/>
      <c r="W21" s="94" t="s">
        <v>80</v>
      </c>
      <c r="X21" t="s">
        <v>173</v>
      </c>
      <c r="AE21" s="88"/>
      <c r="AF21" s="88"/>
      <c r="AG21" s="88"/>
      <c r="AH21" s="88"/>
      <c r="AI21" s="88"/>
      <c r="AJ21" s="88"/>
    </row>
    <row r="22" spans="1:37" ht="15.75" x14ac:dyDescent="0.25">
      <c r="A22">
        <v>120045766</v>
      </c>
      <c r="B22" t="s">
        <v>394</v>
      </c>
      <c r="C22" s="170">
        <v>45771</v>
      </c>
      <c r="D22" t="s">
        <v>104</v>
      </c>
      <c r="E22" s="818">
        <v>0.45833333333333331</v>
      </c>
      <c r="F22" s="818">
        <v>0.57777777777777783</v>
      </c>
      <c r="G22" s="88">
        <v>0.11944444444444445</v>
      </c>
      <c r="H22">
        <v>2</v>
      </c>
      <c r="I22">
        <v>52</v>
      </c>
      <c r="J22">
        <v>172</v>
      </c>
      <c r="K22">
        <v>10</v>
      </c>
      <c r="L22">
        <v>1720.2</v>
      </c>
      <c r="M22"/>
      <c r="N22" t="s">
        <v>638</v>
      </c>
      <c r="O22" t="s">
        <v>238</v>
      </c>
      <c r="P22" t="s">
        <v>228</v>
      </c>
      <c r="Q22" t="s">
        <v>449</v>
      </c>
      <c r="R22" t="s">
        <v>136</v>
      </c>
      <c r="S22" t="s">
        <v>460</v>
      </c>
      <c r="T22" s="93"/>
      <c r="U22" s="93"/>
      <c r="V22" s="93"/>
      <c r="AE22" s="88"/>
      <c r="AF22" s="88"/>
      <c r="AG22" s="88"/>
      <c r="AH22" s="88"/>
      <c r="AI22" s="88"/>
      <c r="AJ22" s="88"/>
      <c r="AK22" s="88"/>
    </row>
    <row r="23" spans="1:37" ht="15.75" x14ac:dyDescent="0.25">
      <c r="A23">
        <v>120045836</v>
      </c>
      <c r="B23" t="s">
        <v>394</v>
      </c>
      <c r="C23" s="170">
        <v>45772</v>
      </c>
      <c r="D23" t="s">
        <v>104</v>
      </c>
      <c r="E23" s="818">
        <v>0.65972222222222221</v>
      </c>
      <c r="F23" s="818">
        <v>0.71180555555555547</v>
      </c>
      <c r="G23" s="88">
        <v>5.2083333333333336E-2</v>
      </c>
      <c r="H23">
        <v>1</v>
      </c>
      <c r="I23">
        <v>15</v>
      </c>
      <c r="J23">
        <v>75</v>
      </c>
      <c r="K23">
        <v>7</v>
      </c>
      <c r="L23">
        <v>525</v>
      </c>
      <c r="M23"/>
      <c r="N23" t="s">
        <v>639</v>
      </c>
      <c r="O23" t="s">
        <v>238</v>
      </c>
      <c r="P23" t="s">
        <v>228</v>
      </c>
      <c r="Q23" t="s">
        <v>449</v>
      </c>
      <c r="R23" t="s">
        <v>136</v>
      </c>
      <c r="S23" t="s">
        <v>460</v>
      </c>
      <c r="T23" s="93"/>
      <c r="U23" s="93"/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</row>
    <row r="24" spans="1:37" ht="15.75" x14ac:dyDescent="0.25">
      <c r="A24">
        <v>120045837</v>
      </c>
      <c r="B24" t="s">
        <v>406</v>
      </c>
      <c r="C24" s="170">
        <v>45772</v>
      </c>
      <c r="D24" t="s">
        <v>104</v>
      </c>
      <c r="E24" s="818">
        <v>0.67524305555555564</v>
      </c>
      <c r="F24" s="818">
        <v>0.70741898148148152</v>
      </c>
      <c r="G24" s="88">
        <v>3.1944444444444449E-2</v>
      </c>
      <c r="H24">
        <v>0</v>
      </c>
      <c r="I24">
        <v>46</v>
      </c>
      <c r="J24">
        <v>46.35</v>
      </c>
      <c r="K24">
        <v>1</v>
      </c>
      <c r="L24">
        <v>46.2</v>
      </c>
      <c r="M24" t="s">
        <v>453</v>
      </c>
      <c r="N24" t="s">
        <v>640</v>
      </c>
      <c r="O24" t="s">
        <v>224</v>
      </c>
      <c r="P24"/>
      <c r="Q24" t="s">
        <v>449</v>
      </c>
      <c r="R24" t="s">
        <v>167</v>
      </c>
      <c r="S24" t="s">
        <v>456</v>
      </c>
      <c r="T24" s="93"/>
      <c r="U24" s="93"/>
      <c r="V24" s="93"/>
      <c r="W24" s="105"/>
      <c r="X24" s="105"/>
      <c r="Y24" s="105">
        <v>0</v>
      </c>
      <c r="Z24" s="105">
        <f>$Z$4</f>
        <v>49165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F24" s="88"/>
      <c r="AG24" s="88"/>
      <c r="AH24" s="88"/>
      <c r="AI24" s="88"/>
      <c r="AJ24" s="88"/>
      <c r="AK24" s="88"/>
    </row>
    <row r="25" spans="1:37" ht="15.75" x14ac:dyDescent="0.25">
      <c r="A25">
        <v>120048520</v>
      </c>
      <c r="B25" t="s">
        <v>385</v>
      </c>
      <c r="C25" s="170">
        <v>45777</v>
      </c>
      <c r="D25" t="s">
        <v>104</v>
      </c>
      <c r="E25" s="818">
        <v>0.28888888888888892</v>
      </c>
      <c r="G25" s="88">
        <v>0</v>
      </c>
      <c r="J25">
        <v>145.22999999999999</v>
      </c>
      <c r="K25">
        <v>0</v>
      </c>
      <c r="L25">
        <v>0</v>
      </c>
      <c r="M25"/>
      <c r="N25" t="s">
        <v>641</v>
      </c>
      <c r="O25" t="s">
        <v>238</v>
      </c>
      <c r="P25" t="s">
        <v>228</v>
      </c>
      <c r="Q25" t="s">
        <v>449</v>
      </c>
      <c r="R25" t="s">
        <v>136</v>
      </c>
      <c r="S25" t="s">
        <v>460</v>
      </c>
      <c r="T25" s="141"/>
      <c r="U25" s="93"/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37" ht="15.75" x14ac:dyDescent="0.25">
      <c r="A26">
        <v>120048681</v>
      </c>
      <c r="B26" t="s">
        <v>394</v>
      </c>
      <c r="C26" s="170">
        <v>45777</v>
      </c>
      <c r="D26" t="s">
        <v>104</v>
      </c>
      <c r="E26" s="818">
        <v>0.51527777777777783</v>
      </c>
      <c r="F26" s="818">
        <v>0.59166666666666667</v>
      </c>
      <c r="G26" s="88">
        <v>7.6388888888888895E-2</v>
      </c>
      <c r="H26">
        <v>1</v>
      </c>
      <c r="I26">
        <v>50</v>
      </c>
      <c r="J26">
        <v>110</v>
      </c>
      <c r="K26">
        <v>13</v>
      </c>
      <c r="L26">
        <v>1429.8</v>
      </c>
      <c r="M26"/>
      <c r="N26" t="s">
        <v>642</v>
      </c>
      <c r="O26" t="s">
        <v>238</v>
      </c>
      <c r="P26" t="s">
        <v>228</v>
      </c>
      <c r="Q26" t="s">
        <v>449</v>
      </c>
      <c r="R26" t="s">
        <v>136</v>
      </c>
      <c r="S26" t="s">
        <v>460</v>
      </c>
      <c r="T26" s="93"/>
      <c r="U26" s="93"/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</row>
    <row r="27" spans="1:37" ht="15.75" x14ac:dyDescent="0.25">
      <c r="A27">
        <v>120048749</v>
      </c>
      <c r="B27" t="s">
        <v>394</v>
      </c>
      <c r="C27" s="170">
        <v>45777</v>
      </c>
      <c r="D27" t="s">
        <v>104</v>
      </c>
      <c r="E27" s="818">
        <v>0.61527777777777781</v>
      </c>
      <c r="F27" s="818">
        <v>0.70416666666666661</v>
      </c>
      <c r="G27" s="88">
        <v>8.8888888888888892E-2</v>
      </c>
      <c r="H27">
        <v>2</v>
      </c>
      <c r="I27">
        <v>8</v>
      </c>
      <c r="J27">
        <v>128</v>
      </c>
      <c r="K27">
        <v>6</v>
      </c>
      <c r="L27">
        <v>768</v>
      </c>
      <c r="M27"/>
      <c r="N27" t="s">
        <v>643</v>
      </c>
      <c r="O27" t="s">
        <v>238</v>
      </c>
      <c r="P27" t="s">
        <v>228</v>
      </c>
      <c r="Q27" t="s">
        <v>449</v>
      </c>
      <c r="R27" t="s">
        <v>136</v>
      </c>
      <c r="S27" t="s">
        <v>460</v>
      </c>
      <c r="T27" s="93"/>
      <c r="U27" s="93"/>
      <c r="V27" s="93"/>
      <c r="AE27" s="88"/>
      <c r="AF27" s="88"/>
      <c r="AG27" s="88"/>
      <c r="AH27" s="88"/>
      <c r="AI27" s="88"/>
      <c r="AJ27" s="88"/>
      <c r="AK27" s="88"/>
    </row>
    <row r="28" spans="1:37" ht="15.75" x14ac:dyDescent="0.25">
      <c r="A28">
        <v>121000267</v>
      </c>
      <c r="B28" t="s">
        <v>375</v>
      </c>
      <c r="C28" s="170">
        <v>45758</v>
      </c>
      <c r="D28" t="s">
        <v>104</v>
      </c>
      <c r="E28" s="818">
        <v>0.19930555555555554</v>
      </c>
      <c r="F28" s="818">
        <v>0.22949074074074075</v>
      </c>
      <c r="G28" s="88">
        <v>2.9861111111111113E-2</v>
      </c>
      <c r="H28">
        <v>0</v>
      </c>
      <c r="I28">
        <v>43</v>
      </c>
      <c r="J28">
        <v>43.47</v>
      </c>
      <c r="K28">
        <v>32</v>
      </c>
      <c r="L28">
        <v>1375.8</v>
      </c>
      <c r="M28" t="s">
        <v>490</v>
      </c>
      <c r="N28" t="s">
        <v>644</v>
      </c>
      <c r="O28" t="s">
        <v>237</v>
      </c>
      <c r="P28" t="s">
        <v>479</v>
      </c>
      <c r="Q28" t="s">
        <v>449</v>
      </c>
      <c r="R28" t="s">
        <v>167</v>
      </c>
      <c r="S28" t="s">
        <v>460</v>
      </c>
      <c r="T28" s="93"/>
      <c r="U28" s="93"/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F28" s="88"/>
      <c r="AG28" s="88"/>
      <c r="AH28" s="88"/>
      <c r="AI28" s="88"/>
      <c r="AJ28" s="88"/>
      <c r="AK28" s="88"/>
    </row>
    <row r="29" spans="1:37" ht="15.75" x14ac:dyDescent="0.25">
      <c r="A29">
        <v>231069733</v>
      </c>
      <c r="B29" t="s">
        <v>406</v>
      </c>
      <c r="C29" s="170">
        <v>45750</v>
      </c>
      <c r="D29" t="s">
        <v>104</v>
      </c>
      <c r="E29" s="818">
        <v>0.12152777777777778</v>
      </c>
      <c r="F29" s="818">
        <v>0.28125</v>
      </c>
      <c r="G29" s="88">
        <v>0.15972222222222224</v>
      </c>
      <c r="H29">
        <v>3</v>
      </c>
      <c r="I29">
        <v>50</v>
      </c>
      <c r="J29">
        <v>230</v>
      </c>
      <c r="K29">
        <v>5</v>
      </c>
      <c r="L29">
        <v>1150.2</v>
      </c>
      <c r="M29"/>
      <c r="N29" t="s">
        <v>645</v>
      </c>
      <c r="O29" t="s">
        <v>238</v>
      </c>
      <c r="P29" t="s">
        <v>228</v>
      </c>
      <c r="Q29" t="s">
        <v>449</v>
      </c>
      <c r="R29" t="s">
        <v>136</v>
      </c>
      <c r="S29" t="s">
        <v>456</v>
      </c>
      <c r="T29" s="93"/>
      <c r="U29" s="93"/>
      <c r="V29" s="93"/>
      <c r="W29" s="105"/>
      <c r="X29" s="105"/>
      <c r="Y29" s="105">
        <v>0</v>
      </c>
      <c r="Z29" s="105">
        <f>$Z$4</f>
        <v>49165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F29" s="88"/>
      <c r="AG29" s="88"/>
      <c r="AH29" s="88"/>
      <c r="AI29" s="88"/>
      <c r="AJ29" s="88"/>
      <c r="AK29" s="88"/>
    </row>
    <row r="30" spans="1:37" ht="15.75" x14ac:dyDescent="0.25">
      <c r="A30">
        <v>231070139</v>
      </c>
      <c r="B30" t="s">
        <v>413</v>
      </c>
      <c r="C30" s="170">
        <v>45752</v>
      </c>
      <c r="D30" t="s">
        <v>104</v>
      </c>
      <c r="E30" s="818">
        <v>0.54166666666666663</v>
      </c>
      <c r="F30" s="818">
        <v>0.58333333333333337</v>
      </c>
      <c r="G30" s="88">
        <v>4.1666666666666664E-2</v>
      </c>
      <c r="H30">
        <v>1</v>
      </c>
      <c r="I30">
        <v>0</v>
      </c>
      <c r="J30">
        <v>60</v>
      </c>
      <c r="K30">
        <v>20</v>
      </c>
      <c r="L30">
        <v>1200</v>
      </c>
      <c r="M30"/>
      <c r="N30" t="s">
        <v>646</v>
      </c>
      <c r="O30" t="s">
        <v>238</v>
      </c>
      <c r="P30" t="s">
        <v>228</v>
      </c>
      <c r="Q30" t="s">
        <v>449</v>
      </c>
      <c r="R30" t="s">
        <v>136</v>
      </c>
      <c r="S30" t="s">
        <v>456</v>
      </c>
      <c r="T30" s="93"/>
      <c r="U30" s="93"/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</row>
    <row r="31" spans="1:37" ht="15.75" x14ac:dyDescent="0.25">
      <c r="A31">
        <v>231070396</v>
      </c>
      <c r="B31" t="s">
        <v>414</v>
      </c>
      <c r="C31" s="170">
        <v>45754</v>
      </c>
      <c r="D31" t="s">
        <v>104</v>
      </c>
      <c r="E31" s="818">
        <v>0.58958333333333335</v>
      </c>
      <c r="F31" s="818">
        <v>0.73958333333333337</v>
      </c>
      <c r="G31" s="88">
        <v>0.15</v>
      </c>
      <c r="H31">
        <v>3</v>
      </c>
      <c r="I31">
        <v>36</v>
      </c>
      <c r="J31">
        <v>216</v>
      </c>
      <c r="K31">
        <v>2</v>
      </c>
      <c r="L31">
        <v>432</v>
      </c>
      <c r="M31"/>
      <c r="N31" t="s">
        <v>647</v>
      </c>
      <c r="O31" t="s">
        <v>238</v>
      </c>
      <c r="P31" t="s">
        <v>228</v>
      </c>
      <c r="Q31" t="s">
        <v>449</v>
      </c>
      <c r="R31" t="s">
        <v>136</v>
      </c>
      <c r="S31" t="s">
        <v>456</v>
      </c>
      <c r="T31" s="93"/>
      <c r="U31" s="93"/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37" ht="15.75" x14ac:dyDescent="0.25">
      <c r="A32">
        <v>231070467</v>
      </c>
      <c r="B32" t="s">
        <v>414</v>
      </c>
      <c r="C32" s="170">
        <v>45755</v>
      </c>
      <c r="D32" t="s">
        <v>104</v>
      </c>
      <c r="E32" s="818">
        <v>0.45347222222222222</v>
      </c>
      <c r="F32" s="818">
        <v>0.74305555555555547</v>
      </c>
      <c r="G32" s="88">
        <v>0.28958333333333336</v>
      </c>
      <c r="H32">
        <v>6</v>
      </c>
      <c r="I32">
        <v>57</v>
      </c>
      <c r="J32">
        <v>417</v>
      </c>
      <c r="K32">
        <v>2</v>
      </c>
      <c r="L32">
        <v>834</v>
      </c>
      <c r="M32"/>
      <c r="N32" t="s">
        <v>648</v>
      </c>
      <c r="O32" t="s">
        <v>238</v>
      </c>
      <c r="P32" t="s">
        <v>228</v>
      </c>
      <c r="Q32" t="s">
        <v>449</v>
      </c>
      <c r="R32" t="s">
        <v>136</v>
      </c>
      <c r="S32" t="s">
        <v>456</v>
      </c>
      <c r="T32" s="93"/>
      <c r="U32" s="93"/>
      <c r="V32" s="93"/>
      <c r="AE32" s="88"/>
      <c r="AF32" s="88"/>
      <c r="AG32" s="88"/>
      <c r="AH32" s="88"/>
      <c r="AI32" s="88"/>
      <c r="AJ32" s="88"/>
      <c r="AK32" s="88"/>
    </row>
    <row r="33" spans="1:67" ht="15.75" x14ac:dyDescent="0.25">
      <c r="A33">
        <v>231070480</v>
      </c>
      <c r="B33" t="s">
        <v>403</v>
      </c>
      <c r="C33" s="170">
        <v>45755</v>
      </c>
      <c r="D33" t="s">
        <v>104</v>
      </c>
      <c r="E33" s="818">
        <v>0.49444444444444446</v>
      </c>
      <c r="F33" s="818">
        <v>0.59375</v>
      </c>
      <c r="G33" s="88">
        <v>9.930555555555555E-2</v>
      </c>
      <c r="H33">
        <v>2</v>
      </c>
      <c r="I33">
        <v>23</v>
      </c>
      <c r="J33">
        <v>143</v>
      </c>
      <c r="K33">
        <v>15</v>
      </c>
      <c r="L33">
        <v>2145</v>
      </c>
      <c r="M33" t="s">
        <v>453</v>
      </c>
      <c r="N33" t="s">
        <v>649</v>
      </c>
      <c r="O33" t="s">
        <v>238</v>
      </c>
      <c r="P33" t="s">
        <v>228</v>
      </c>
      <c r="Q33" t="s">
        <v>449</v>
      </c>
      <c r="R33" t="s">
        <v>136</v>
      </c>
      <c r="S33" t="s">
        <v>456</v>
      </c>
      <c r="T33" s="141"/>
      <c r="U33" s="93"/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74"/>
      <c r="AK33" s="138"/>
      <c r="BO33" s="92"/>
    </row>
    <row r="34" spans="1:67" ht="15.75" x14ac:dyDescent="0.25">
      <c r="A34">
        <v>231070652</v>
      </c>
      <c r="B34" t="s">
        <v>414</v>
      </c>
      <c r="C34" s="170">
        <v>45757</v>
      </c>
      <c r="D34" t="s">
        <v>104</v>
      </c>
      <c r="E34" s="818">
        <v>0.31458333333333333</v>
      </c>
      <c r="F34" s="818">
        <v>0.65625</v>
      </c>
      <c r="G34" s="88">
        <v>0.34166666666666662</v>
      </c>
      <c r="H34">
        <v>8</v>
      </c>
      <c r="I34">
        <v>12</v>
      </c>
      <c r="J34">
        <v>492</v>
      </c>
      <c r="K34">
        <v>2</v>
      </c>
      <c r="L34">
        <v>983.99999999999898</v>
      </c>
      <c r="M34"/>
      <c r="N34" t="s">
        <v>650</v>
      </c>
      <c r="O34" t="s">
        <v>238</v>
      </c>
      <c r="P34" t="s">
        <v>228</v>
      </c>
      <c r="Q34" t="s">
        <v>449</v>
      </c>
      <c r="R34" t="s">
        <v>136</v>
      </c>
      <c r="S34" t="s">
        <v>456</v>
      </c>
      <c r="T34" s="93"/>
      <c r="U34" s="93"/>
      <c r="V34" s="93"/>
      <c r="W34" s="446"/>
      <c r="X34" s="446"/>
      <c r="Y34" s="446">
        <v>0</v>
      </c>
      <c r="Z34" s="105">
        <f>$Z$4</f>
        <v>49165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BA34" s="88"/>
      <c r="BB34" s="88"/>
      <c r="BC34" s="88"/>
      <c r="BD34" s="88"/>
      <c r="BE34" s="88"/>
      <c r="BG34" s="88"/>
      <c r="BH34" s="88"/>
      <c r="BI34" s="88"/>
      <c r="BJ34" s="88"/>
      <c r="BK34" s="88"/>
      <c r="BM34" s="88"/>
    </row>
    <row r="35" spans="1:67" ht="16.5" thickBot="1" x14ac:dyDescent="0.3">
      <c r="A35">
        <v>231070689</v>
      </c>
      <c r="B35" t="s">
        <v>403</v>
      </c>
      <c r="C35" s="170">
        <v>45757</v>
      </c>
      <c r="D35" t="s">
        <v>104</v>
      </c>
      <c r="E35" s="818">
        <v>0.36805555555555558</v>
      </c>
      <c r="F35" s="818">
        <v>0.61458333333333337</v>
      </c>
      <c r="G35" s="88">
        <v>0.24652777777777779</v>
      </c>
      <c r="H35">
        <v>5</v>
      </c>
      <c r="I35">
        <v>55</v>
      </c>
      <c r="J35">
        <v>355</v>
      </c>
      <c r="K35">
        <v>13</v>
      </c>
      <c r="L35">
        <v>4615.2</v>
      </c>
      <c r="M35"/>
      <c r="N35" t="s">
        <v>651</v>
      </c>
      <c r="O35" t="s">
        <v>238</v>
      </c>
      <c r="P35" t="s">
        <v>228</v>
      </c>
      <c r="Q35" t="s">
        <v>449</v>
      </c>
      <c r="R35" t="s">
        <v>136</v>
      </c>
      <c r="S35" t="s">
        <v>456</v>
      </c>
      <c r="T35" s="93"/>
      <c r="U35" s="93"/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O35" s="247"/>
      <c r="AP35" s="248"/>
      <c r="AQ35" s="248"/>
      <c r="AR35" s="88"/>
      <c r="AS35" s="137"/>
      <c r="AT35" s="88"/>
      <c r="AU35" s="247"/>
      <c r="AV35" s="248"/>
      <c r="AW35" s="248"/>
      <c r="AX35" s="88"/>
      <c r="AY35" s="137"/>
      <c r="BA35" s="247"/>
      <c r="BB35" s="248"/>
      <c r="BC35" s="248"/>
      <c r="BD35" s="88"/>
      <c r="BE35" s="137"/>
      <c r="BG35" s="247"/>
      <c r="BH35" s="248"/>
      <c r="BI35" s="248"/>
      <c r="BJ35" s="88"/>
      <c r="BK35" s="137"/>
    </row>
    <row r="36" spans="1:67" ht="16.5" thickBot="1" x14ac:dyDescent="0.3">
      <c r="A36">
        <v>231070976</v>
      </c>
      <c r="B36" t="s">
        <v>414</v>
      </c>
      <c r="C36" s="170">
        <v>45761</v>
      </c>
      <c r="D36" t="s">
        <v>104</v>
      </c>
      <c r="E36" s="818">
        <v>0.59027777777777779</v>
      </c>
      <c r="F36" s="818">
        <v>0.76736111111111116</v>
      </c>
      <c r="G36" s="88">
        <v>0.17708333333333334</v>
      </c>
      <c r="H36">
        <v>4</v>
      </c>
      <c r="I36">
        <v>15</v>
      </c>
      <c r="J36">
        <v>255</v>
      </c>
      <c r="K36">
        <v>6</v>
      </c>
      <c r="L36">
        <v>1530</v>
      </c>
      <c r="M36"/>
      <c r="N36" t="s">
        <v>652</v>
      </c>
      <c r="O36" t="s">
        <v>238</v>
      </c>
      <c r="P36" t="s">
        <v>228</v>
      </c>
      <c r="Q36" t="s">
        <v>449</v>
      </c>
      <c r="R36" t="s">
        <v>136</v>
      </c>
      <c r="S36" t="s">
        <v>456</v>
      </c>
      <c r="T36" s="93"/>
      <c r="U36" s="93"/>
      <c r="V36" s="93"/>
      <c r="W36" s="121" t="s">
        <v>80</v>
      </c>
      <c r="X36" s="122" t="s">
        <v>167</v>
      </c>
      <c r="Y36" s="113"/>
      <c r="Z36" s="113"/>
      <c r="AA36" s="113"/>
      <c r="AB36" s="113"/>
      <c r="AC36" s="113"/>
      <c r="AD36" s="114"/>
      <c r="AE36" s="88" t="s">
        <v>834</v>
      </c>
      <c r="AF36" s="88"/>
      <c r="AG36" s="88"/>
      <c r="AH36" s="88"/>
      <c r="AI36" s="88"/>
      <c r="AJ36" s="88"/>
      <c r="AK36" s="88"/>
      <c r="AO36" s="88"/>
      <c r="AP36" s="137"/>
      <c r="AQ36" s="137"/>
      <c r="AR36" s="137"/>
      <c r="AS36" s="137"/>
      <c r="AT36" s="88"/>
      <c r="AU36" s="88"/>
      <c r="AV36" s="137"/>
      <c r="AW36" s="137"/>
      <c r="AX36" s="137"/>
      <c r="AY36" s="137"/>
      <c r="BA36" s="88"/>
      <c r="BB36" s="137"/>
      <c r="BC36" s="137"/>
      <c r="BD36" s="137"/>
      <c r="BE36" s="137"/>
      <c r="BG36" s="88"/>
      <c r="BH36" s="137"/>
      <c r="BI36" s="137"/>
      <c r="BJ36" s="137"/>
      <c r="BK36" s="137"/>
      <c r="BM36" s="137"/>
    </row>
    <row r="37" spans="1:67" ht="16.5" thickBot="1" x14ac:dyDescent="0.3">
      <c r="A37">
        <v>231071036</v>
      </c>
      <c r="B37" t="s">
        <v>414</v>
      </c>
      <c r="C37" s="170">
        <v>45762</v>
      </c>
      <c r="D37" t="s">
        <v>104</v>
      </c>
      <c r="E37" s="818">
        <v>0.45833333333333331</v>
      </c>
      <c r="F37" s="818">
        <v>0.73958333333333337</v>
      </c>
      <c r="G37" s="88">
        <v>0.28125</v>
      </c>
      <c r="H37">
        <v>6</v>
      </c>
      <c r="I37">
        <v>45</v>
      </c>
      <c r="J37">
        <v>405</v>
      </c>
      <c r="K37">
        <v>6</v>
      </c>
      <c r="L37">
        <v>2430</v>
      </c>
      <c r="M37"/>
      <c r="N37" t="s">
        <v>632</v>
      </c>
      <c r="O37" t="s">
        <v>238</v>
      </c>
      <c r="P37" t="s">
        <v>228</v>
      </c>
      <c r="Q37" t="s">
        <v>449</v>
      </c>
      <c r="R37" t="s">
        <v>136</v>
      </c>
      <c r="S37" t="s">
        <v>456</v>
      </c>
      <c r="T37" s="93"/>
      <c r="U37" s="93"/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</row>
    <row r="38" spans="1:67" ht="16.5" thickBot="1" x14ac:dyDescent="0.3">
      <c r="A38">
        <v>231071202</v>
      </c>
      <c r="B38" t="s">
        <v>414</v>
      </c>
      <c r="C38" s="170">
        <v>45764</v>
      </c>
      <c r="D38" t="s">
        <v>104</v>
      </c>
      <c r="E38" s="818">
        <v>0.45833333333333331</v>
      </c>
      <c r="F38" s="818">
        <v>0.6430555555555556</v>
      </c>
      <c r="G38" s="88">
        <v>0.18472222222222223</v>
      </c>
      <c r="H38">
        <v>4</v>
      </c>
      <c r="I38">
        <v>26</v>
      </c>
      <c r="J38">
        <v>266</v>
      </c>
      <c r="K38">
        <v>2</v>
      </c>
      <c r="L38">
        <v>532.19999999999902</v>
      </c>
      <c r="M38"/>
      <c r="N38" t="s">
        <v>653</v>
      </c>
      <c r="O38" t="s">
        <v>238</v>
      </c>
      <c r="P38" t="s">
        <v>228</v>
      </c>
      <c r="Q38" t="s">
        <v>449</v>
      </c>
      <c r="R38" t="s">
        <v>136</v>
      </c>
      <c r="S38" t="s">
        <v>456</v>
      </c>
      <c r="T38" s="93"/>
      <c r="U38" s="93"/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176</v>
      </c>
      <c r="AF38" s="88"/>
      <c r="AG38" s="88"/>
      <c r="AH38" s="88"/>
      <c r="AI38" s="88"/>
      <c r="AJ38" s="88"/>
      <c r="AK38" s="88"/>
      <c r="BO38" s="92"/>
    </row>
    <row r="39" spans="1:67" ht="16.5" thickBot="1" x14ac:dyDescent="0.3">
      <c r="A39">
        <v>231071207</v>
      </c>
      <c r="B39" t="s">
        <v>414</v>
      </c>
      <c r="C39" s="170">
        <v>45764</v>
      </c>
      <c r="D39" t="s">
        <v>104</v>
      </c>
      <c r="E39" s="818">
        <v>0.45833333333333331</v>
      </c>
      <c r="F39" s="818">
        <v>0.65625</v>
      </c>
      <c r="G39" s="88">
        <v>0.19791666666666666</v>
      </c>
      <c r="H39">
        <v>4</v>
      </c>
      <c r="I39">
        <v>45</v>
      </c>
      <c r="J39">
        <v>285</v>
      </c>
      <c r="K39">
        <v>6</v>
      </c>
      <c r="L39">
        <v>1710</v>
      </c>
      <c r="M39"/>
      <c r="N39" t="s">
        <v>632</v>
      </c>
      <c r="O39" t="s">
        <v>238</v>
      </c>
      <c r="P39" t="s">
        <v>228</v>
      </c>
      <c r="Q39" t="s">
        <v>449</v>
      </c>
      <c r="R39" t="s">
        <v>136</v>
      </c>
      <c r="S39" t="s">
        <v>456</v>
      </c>
      <c r="T39" s="93"/>
      <c r="U39" s="93"/>
      <c r="V39" s="93"/>
      <c r="W39" s="123">
        <v>7</v>
      </c>
      <c r="X39" s="124">
        <v>3761</v>
      </c>
      <c r="Y39" s="125">
        <v>392847.60000000003</v>
      </c>
      <c r="Z39" s="118">
        <f>$Z$4</f>
        <v>49165</v>
      </c>
      <c r="AA39" s="119">
        <f>IFERROR(Y39/Z39,0)</f>
        <v>7.9903915386962279</v>
      </c>
      <c r="AB39" s="256">
        <f>IFERROR(X39/Z39,0)</f>
        <v>7.6497508390114918E-2</v>
      </c>
      <c r="AC39" s="119">
        <f>IFERROR(Y39/X39,0)</f>
        <v>104.45296463706462</v>
      </c>
      <c r="AD39" s="120">
        <f>IFERROR(X39/W39,0)</f>
        <v>537.28571428571433</v>
      </c>
      <c r="AE39" s="88"/>
      <c r="AF39" s="88"/>
      <c r="AG39" s="88"/>
      <c r="AH39" s="88"/>
      <c r="AI39" s="88"/>
      <c r="AJ39" s="88"/>
      <c r="AK39" s="88"/>
    </row>
    <row r="40" spans="1:67" ht="15.75" x14ac:dyDescent="0.25">
      <c r="A40">
        <v>231071336</v>
      </c>
      <c r="B40" t="s">
        <v>414</v>
      </c>
      <c r="C40" s="170">
        <v>45765</v>
      </c>
      <c r="D40" t="s">
        <v>104</v>
      </c>
      <c r="E40" s="818">
        <v>0.45833333333333331</v>
      </c>
      <c r="F40" s="818">
        <v>0.64583333333333337</v>
      </c>
      <c r="G40" s="88">
        <v>0.1875</v>
      </c>
      <c r="H40">
        <v>4</v>
      </c>
      <c r="I40">
        <v>30</v>
      </c>
      <c r="J40">
        <v>270</v>
      </c>
      <c r="K40">
        <v>2</v>
      </c>
      <c r="L40">
        <v>540</v>
      </c>
      <c r="M40"/>
      <c r="N40" t="s">
        <v>654</v>
      </c>
      <c r="O40" t="s">
        <v>238</v>
      </c>
      <c r="P40" t="s">
        <v>228</v>
      </c>
      <c r="Q40" t="s">
        <v>449</v>
      </c>
      <c r="R40" t="s">
        <v>136</v>
      </c>
      <c r="S40" t="s">
        <v>456</v>
      </c>
      <c r="T40" s="93"/>
      <c r="U40" s="93"/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</row>
    <row r="41" spans="1:67" ht="15.75" x14ac:dyDescent="0.25">
      <c r="A41">
        <v>231071910</v>
      </c>
      <c r="B41" t="s">
        <v>395</v>
      </c>
      <c r="C41" s="170">
        <v>45768</v>
      </c>
      <c r="D41" t="s">
        <v>104</v>
      </c>
      <c r="E41" s="818">
        <v>0.5</v>
      </c>
      <c r="F41" s="818">
        <v>0.61805555555555558</v>
      </c>
      <c r="G41" s="88">
        <v>0.11805555555555557</v>
      </c>
      <c r="H41">
        <v>2</v>
      </c>
      <c r="I41">
        <v>50</v>
      </c>
      <c r="J41">
        <v>170</v>
      </c>
      <c r="K41">
        <v>18</v>
      </c>
      <c r="L41">
        <v>3060</v>
      </c>
      <c r="M41"/>
      <c r="N41" t="s">
        <v>655</v>
      </c>
      <c r="O41" t="s">
        <v>238</v>
      </c>
      <c r="P41" t="s">
        <v>228</v>
      </c>
      <c r="Q41" t="s">
        <v>449</v>
      </c>
      <c r="R41" t="s">
        <v>136</v>
      </c>
      <c r="S41" t="s">
        <v>460</v>
      </c>
      <c r="T41" s="93"/>
      <c r="U41" s="93"/>
      <c r="V41" s="93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67" ht="15.75" x14ac:dyDescent="0.25">
      <c r="A42">
        <v>231072183</v>
      </c>
      <c r="B42" t="s">
        <v>404</v>
      </c>
      <c r="C42" s="170">
        <v>45769</v>
      </c>
      <c r="D42" t="s">
        <v>104</v>
      </c>
      <c r="E42" s="818">
        <v>0.51388888888888895</v>
      </c>
      <c r="F42" s="818">
        <v>0.64583333333333337</v>
      </c>
      <c r="G42" s="88">
        <v>0.13194444444444445</v>
      </c>
      <c r="H42">
        <v>3</v>
      </c>
      <c r="I42">
        <v>10</v>
      </c>
      <c r="J42">
        <v>190</v>
      </c>
      <c r="K42">
        <v>84</v>
      </c>
      <c r="L42">
        <v>15960</v>
      </c>
      <c r="M42" t="s">
        <v>453</v>
      </c>
      <c r="N42" t="s">
        <v>656</v>
      </c>
      <c r="O42" t="s">
        <v>238</v>
      </c>
      <c r="P42" t="s">
        <v>228</v>
      </c>
      <c r="Q42" t="s">
        <v>449</v>
      </c>
      <c r="R42" t="s">
        <v>136</v>
      </c>
      <c r="S42" t="s">
        <v>456</v>
      </c>
      <c r="T42" s="93"/>
      <c r="U42" s="93"/>
      <c r="V42" s="93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67" ht="15.75" x14ac:dyDescent="0.25">
      <c r="A43">
        <v>231072292</v>
      </c>
      <c r="B43" t="s">
        <v>394</v>
      </c>
      <c r="C43" s="170">
        <v>45770</v>
      </c>
      <c r="D43" t="s">
        <v>104</v>
      </c>
      <c r="E43" s="818">
        <v>0.45833333333333331</v>
      </c>
      <c r="F43" s="818">
        <v>0.5708333333333333</v>
      </c>
      <c r="G43" s="88">
        <v>0.1125</v>
      </c>
      <c r="H43">
        <v>2</v>
      </c>
      <c r="I43">
        <v>42</v>
      </c>
      <c r="J43">
        <v>162</v>
      </c>
      <c r="K43">
        <v>10</v>
      </c>
      <c r="L43">
        <v>1620</v>
      </c>
      <c r="M43"/>
      <c r="N43" t="s">
        <v>657</v>
      </c>
      <c r="O43" t="s">
        <v>238</v>
      </c>
      <c r="P43" t="s">
        <v>228</v>
      </c>
      <c r="Q43" t="s">
        <v>449</v>
      </c>
      <c r="R43" t="s">
        <v>136</v>
      </c>
      <c r="S43" t="s">
        <v>460</v>
      </c>
      <c r="T43" s="93"/>
      <c r="U43" s="93"/>
      <c r="V43" s="93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</row>
    <row r="44" spans="1:67" ht="15.75" x14ac:dyDescent="0.25">
      <c r="A44">
        <v>231072297</v>
      </c>
      <c r="B44" t="s">
        <v>394</v>
      </c>
      <c r="C44" s="170">
        <v>45770</v>
      </c>
      <c r="D44" t="s">
        <v>104</v>
      </c>
      <c r="E44" s="818">
        <v>0.4597222222222222</v>
      </c>
      <c r="F44" s="818">
        <v>0.55069444444444449</v>
      </c>
      <c r="G44" s="88">
        <v>9.0972222222222218E-2</v>
      </c>
      <c r="H44">
        <v>2</v>
      </c>
      <c r="I44">
        <v>11</v>
      </c>
      <c r="J44">
        <v>131</v>
      </c>
      <c r="K44">
        <v>19</v>
      </c>
      <c r="L44">
        <v>2488.7999999999902</v>
      </c>
      <c r="M44"/>
      <c r="N44" t="s">
        <v>658</v>
      </c>
      <c r="O44" t="s">
        <v>238</v>
      </c>
      <c r="P44" t="s">
        <v>228</v>
      </c>
      <c r="Q44" t="s">
        <v>449</v>
      </c>
      <c r="R44" t="s">
        <v>136</v>
      </c>
      <c r="S44" t="s">
        <v>460</v>
      </c>
      <c r="T44" s="93"/>
      <c r="U44" s="93"/>
      <c r="V44" s="93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</row>
    <row r="45" spans="1:67" ht="15.75" x14ac:dyDescent="0.25">
      <c r="A45">
        <v>231072325</v>
      </c>
      <c r="B45" t="s">
        <v>394</v>
      </c>
      <c r="C45" s="170">
        <v>45770</v>
      </c>
      <c r="D45" t="s">
        <v>104</v>
      </c>
      <c r="E45" s="818">
        <v>0.5625</v>
      </c>
      <c r="F45" s="818">
        <v>0.70833333333333337</v>
      </c>
      <c r="G45" s="88">
        <v>0.14583333333333334</v>
      </c>
      <c r="H45">
        <v>3</v>
      </c>
      <c r="I45">
        <v>30</v>
      </c>
      <c r="J45">
        <v>210</v>
      </c>
      <c r="K45">
        <v>14</v>
      </c>
      <c r="L45">
        <v>2940</v>
      </c>
      <c r="M45"/>
      <c r="N45" t="s">
        <v>659</v>
      </c>
      <c r="O45" t="s">
        <v>238</v>
      </c>
      <c r="P45" t="s">
        <v>228</v>
      </c>
      <c r="Q45" t="s">
        <v>449</v>
      </c>
      <c r="R45" t="s">
        <v>136</v>
      </c>
      <c r="S45" t="s">
        <v>460</v>
      </c>
      <c r="T45" s="93"/>
      <c r="U45" s="93"/>
      <c r="V45" s="93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67" ht="15.75" x14ac:dyDescent="0.25">
      <c r="A46">
        <v>231072333</v>
      </c>
      <c r="B46" t="s">
        <v>394</v>
      </c>
      <c r="C46" s="170">
        <v>45770</v>
      </c>
      <c r="D46" t="s">
        <v>104</v>
      </c>
      <c r="E46" s="818">
        <v>0.60902777777777783</v>
      </c>
      <c r="F46" s="818">
        <v>0.73125000000000007</v>
      </c>
      <c r="G46" s="88">
        <v>0.12222222222222223</v>
      </c>
      <c r="H46">
        <v>2</v>
      </c>
      <c r="I46">
        <v>56</v>
      </c>
      <c r="J46">
        <v>176</v>
      </c>
      <c r="K46">
        <v>4</v>
      </c>
      <c r="L46">
        <v>703.8</v>
      </c>
      <c r="M46"/>
      <c r="N46" t="s">
        <v>660</v>
      </c>
      <c r="O46" t="s">
        <v>238</v>
      </c>
      <c r="P46" t="s">
        <v>228</v>
      </c>
      <c r="Q46" t="s">
        <v>449</v>
      </c>
      <c r="R46" t="s">
        <v>136</v>
      </c>
      <c r="S46" t="s">
        <v>460</v>
      </c>
      <c r="T46" s="93"/>
      <c r="U46" s="93"/>
      <c r="V46" s="93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BI46" s="138"/>
      <c r="BL46" s="138"/>
    </row>
    <row r="47" spans="1:67" ht="15.75" x14ac:dyDescent="0.25">
      <c r="A47">
        <v>231072379</v>
      </c>
      <c r="B47" t="s">
        <v>394</v>
      </c>
      <c r="C47" s="170">
        <v>45770</v>
      </c>
      <c r="D47" t="s">
        <v>104</v>
      </c>
      <c r="E47" s="818">
        <v>0.72499999999999998</v>
      </c>
      <c r="F47" s="818">
        <v>0.77430555555555547</v>
      </c>
      <c r="G47" s="88">
        <v>4.9305555555555554E-2</v>
      </c>
      <c r="H47">
        <v>1</v>
      </c>
      <c r="I47">
        <v>11</v>
      </c>
      <c r="J47">
        <v>71</v>
      </c>
      <c r="K47">
        <v>13</v>
      </c>
      <c r="L47">
        <v>922.8</v>
      </c>
      <c r="M47"/>
      <c r="N47" t="s">
        <v>661</v>
      </c>
      <c r="O47" t="s">
        <v>238</v>
      </c>
      <c r="P47" t="s">
        <v>228</v>
      </c>
      <c r="Q47" t="s">
        <v>449</v>
      </c>
      <c r="R47" t="s">
        <v>136</v>
      </c>
      <c r="S47" t="s">
        <v>460</v>
      </c>
      <c r="T47" s="93"/>
      <c r="U47" s="93"/>
      <c r="V47" s="93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</row>
    <row r="48" spans="1:67" ht="15.75" x14ac:dyDescent="0.25">
      <c r="A48">
        <v>231072396</v>
      </c>
      <c r="B48" t="s">
        <v>394</v>
      </c>
      <c r="C48" s="170">
        <v>45770</v>
      </c>
      <c r="D48" t="s">
        <v>104</v>
      </c>
      <c r="E48" s="818">
        <v>0.9720833333333333</v>
      </c>
      <c r="F48" s="818">
        <v>0.1875</v>
      </c>
      <c r="G48" s="88">
        <v>0.21527777777777779</v>
      </c>
      <c r="H48">
        <v>5</v>
      </c>
      <c r="I48">
        <v>10</v>
      </c>
      <c r="J48">
        <v>310.2</v>
      </c>
      <c r="K48">
        <v>5</v>
      </c>
      <c r="L48">
        <v>1551</v>
      </c>
      <c r="M48"/>
      <c r="N48" t="s">
        <v>662</v>
      </c>
      <c r="O48" t="s">
        <v>238</v>
      </c>
      <c r="P48" t="s">
        <v>228</v>
      </c>
      <c r="Q48" t="s">
        <v>449</v>
      </c>
      <c r="R48" t="s">
        <v>136</v>
      </c>
      <c r="S48" t="s">
        <v>460</v>
      </c>
      <c r="T48" s="93"/>
      <c r="U48" s="93"/>
      <c r="V48" s="93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</row>
    <row r="49" spans="1:51" ht="15.75" x14ac:dyDescent="0.25">
      <c r="A49">
        <v>231072423</v>
      </c>
      <c r="B49" t="s">
        <v>394</v>
      </c>
      <c r="C49" s="170">
        <v>45771</v>
      </c>
      <c r="D49" t="s">
        <v>104</v>
      </c>
      <c r="E49" s="818">
        <v>0.48749999999999999</v>
      </c>
      <c r="F49" s="818">
        <v>0.65277777777777779</v>
      </c>
      <c r="G49" s="88">
        <v>0.16527777777777777</v>
      </c>
      <c r="H49">
        <v>3</v>
      </c>
      <c r="I49">
        <v>58</v>
      </c>
      <c r="J49">
        <v>238</v>
      </c>
      <c r="K49">
        <v>30</v>
      </c>
      <c r="L49">
        <v>7140</v>
      </c>
      <c r="M49"/>
      <c r="N49" t="s">
        <v>663</v>
      </c>
      <c r="O49" t="s">
        <v>238</v>
      </c>
      <c r="P49" t="s">
        <v>228</v>
      </c>
      <c r="Q49" t="s">
        <v>449</v>
      </c>
      <c r="R49" t="s">
        <v>136</v>
      </c>
      <c r="S49" t="s">
        <v>460</v>
      </c>
      <c r="T49" s="93"/>
      <c r="U49" s="93"/>
      <c r="V49" s="93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Q49" s="89"/>
      <c r="AR49" s="88"/>
      <c r="AS49" s="88"/>
      <c r="AV49" s="89"/>
      <c r="AW49" s="88"/>
      <c r="AX49" s="88"/>
    </row>
    <row r="50" spans="1:51" ht="15.75" x14ac:dyDescent="0.25">
      <c r="A50">
        <v>231072507</v>
      </c>
      <c r="B50" t="s">
        <v>405</v>
      </c>
      <c r="C50" s="170">
        <v>45772</v>
      </c>
      <c r="D50" t="s">
        <v>104</v>
      </c>
      <c r="E50" s="818">
        <v>0.13541666666666666</v>
      </c>
      <c r="F50" s="818">
        <v>0.20171296296296296</v>
      </c>
      <c r="G50" s="88">
        <v>6.5972222222222224E-2</v>
      </c>
      <c r="H50">
        <v>1</v>
      </c>
      <c r="I50">
        <v>35</v>
      </c>
      <c r="J50">
        <v>95.47</v>
      </c>
      <c r="K50">
        <v>11</v>
      </c>
      <c r="L50">
        <v>1050</v>
      </c>
      <c r="M50"/>
      <c r="N50" t="s">
        <v>664</v>
      </c>
      <c r="O50" t="s">
        <v>237</v>
      </c>
      <c r="P50" t="s">
        <v>222</v>
      </c>
      <c r="Q50" t="s">
        <v>449</v>
      </c>
      <c r="R50" t="s">
        <v>167</v>
      </c>
      <c r="S50" t="s">
        <v>456</v>
      </c>
      <c r="T50" s="93"/>
      <c r="U50" s="93"/>
      <c r="V50" s="93"/>
      <c r="Z50" s="88"/>
      <c r="AA50" s="88"/>
      <c r="AB50" s="88"/>
      <c r="AC50" s="88"/>
      <c r="AD50" s="88"/>
      <c r="AE50" s="88"/>
      <c r="AG50" s="92"/>
      <c r="AJ50" s="92"/>
      <c r="AK50" s="88"/>
      <c r="AQ50" s="179"/>
      <c r="AR50" s="179"/>
      <c r="AS50" s="179"/>
      <c r="AT50" s="180"/>
      <c r="AV50" s="179"/>
      <c r="AW50" s="179"/>
      <c r="AX50" s="179"/>
      <c r="AY50" s="180"/>
    </row>
    <row r="51" spans="1:51" ht="15.75" x14ac:dyDescent="0.25">
      <c r="A51">
        <v>231072540</v>
      </c>
      <c r="B51" t="s">
        <v>394</v>
      </c>
      <c r="C51" s="170">
        <v>45772</v>
      </c>
      <c r="D51" t="s">
        <v>104</v>
      </c>
      <c r="E51" s="818">
        <v>0.46249999999999997</v>
      </c>
      <c r="F51" s="818">
        <v>0.67499999999999993</v>
      </c>
      <c r="G51" s="88">
        <v>0.21249999999999999</v>
      </c>
      <c r="H51">
        <v>5</v>
      </c>
      <c r="I51">
        <v>6</v>
      </c>
      <c r="J51">
        <v>306</v>
      </c>
      <c r="K51">
        <v>4</v>
      </c>
      <c r="L51">
        <v>1224</v>
      </c>
      <c r="M51"/>
      <c r="N51" t="s">
        <v>665</v>
      </c>
      <c r="O51" t="s">
        <v>238</v>
      </c>
      <c r="P51" t="s">
        <v>228</v>
      </c>
      <c r="Q51" t="s">
        <v>449</v>
      </c>
      <c r="R51" t="s">
        <v>136</v>
      </c>
      <c r="S51" t="s">
        <v>460</v>
      </c>
      <c r="U51" s="93"/>
      <c r="V51" s="93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</row>
    <row r="52" spans="1:51" ht="15.75" x14ac:dyDescent="0.25">
      <c r="A52">
        <v>231073303</v>
      </c>
      <c r="B52" t="s">
        <v>408</v>
      </c>
      <c r="C52" s="170">
        <v>45776</v>
      </c>
      <c r="D52" t="s">
        <v>104</v>
      </c>
      <c r="E52" s="818">
        <v>0.54722222222222217</v>
      </c>
      <c r="F52" s="818">
        <v>0.72569444444444453</v>
      </c>
      <c r="G52" s="88">
        <v>0.17847222222222223</v>
      </c>
      <c r="H52">
        <v>4</v>
      </c>
      <c r="I52">
        <v>17</v>
      </c>
      <c r="J52">
        <v>257</v>
      </c>
      <c r="K52">
        <v>16</v>
      </c>
      <c r="L52">
        <v>4111.8</v>
      </c>
      <c r="M52" t="s">
        <v>463</v>
      </c>
      <c r="N52" t="s">
        <v>666</v>
      </c>
      <c r="O52" t="s">
        <v>238</v>
      </c>
      <c r="P52" t="s">
        <v>228</v>
      </c>
      <c r="Q52" t="s">
        <v>449</v>
      </c>
      <c r="R52" t="s">
        <v>136</v>
      </c>
      <c r="S52" t="s">
        <v>456</v>
      </c>
      <c r="V52" s="93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</row>
    <row r="53" spans="1:51" ht="15.75" x14ac:dyDescent="0.25">
      <c r="A53">
        <v>231074773</v>
      </c>
      <c r="B53" t="s">
        <v>394</v>
      </c>
      <c r="C53" s="170">
        <v>45777</v>
      </c>
      <c r="D53" t="s">
        <v>104</v>
      </c>
      <c r="E53" s="818">
        <v>0.46180555555555558</v>
      </c>
      <c r="F53" s="818">
        <v>0.4916666666666667</v>
      </c>
      <c r="G53" s="88">
        <v>2.9861111111111113E-2</v>
      </c>
      <c r="H53">
        <v>0</v>
      </c>
      <c r="I53">
        <v>43</v>
      </c>
      <c r="J53">
        <v>43</v>
      </c>
      <c r="K53">
        <v>1</v>
      </c>
      <c r="L53">
        <v>43.199999999999903</v>
      </c>
      <c r="M53"/>
      <c r="N53" t="s">
        <v>667</v>
      </c>
      <c r="O53" t="s">
        <v>238</v>
      </c>
      <c r="P53" t="s">
        <v>228</v>
      </c>
      <c r="Q53" t="s">
        <v>449</v>
      </c>
      <c r="R53" t="s">
        <v>136</v>
      </c>
      <c r="S53" t="s">
        <v>460</v>
      </c>
      <c r="T53" s="93"/>
      <c r="V53" s="93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1:51" ht="15.75" x14ac:dyDescent="0.25">
      <c r="A54">
        <v>231075048</v>
      </c>
      <c r="B54" t="s">
        <v>404</v>
      </c>
      <c r="C54" s="170">
        <v>45777</v>
      </c>
      <c r="D54" t="s">
        <v>104</v>
      </c>
      <c r="E54" s="818">
        <v>0.68055555555555547</v>
      </c>
      <c r="F54" s="818">
        <v>0.72361111111111109</v>
      </c>
      <c r="G54" s="88">
        <v>4.3055555555555562E-2</v>
      </c>
      <c r="H54">
        <v>1</v>
      </c>
      <c r="I54">
        <v>2</v>
      </c>
      <c r="J54">
        <v>62</v>
      </c>
      <c r="K54">
        <v>16</v>
      </c>
      <c r="L54">
        <v>991.8</v>
      </c>
      <c r="M54"/>
      <c r="N54" t="s">
        <v>668</v>
      </c>
      <c r="O54" t="s">
        <v>238</v>
      </c>
      <c r="P54" t="s">
        <v>228</v>
      </c>
      <c r="Q54" t="s">
        <v>449</v>
      </c>
      <c r="R54" t="s">
        <v>136</v>
      </c>
      <c r="S54" t="s">
        <v>456</v>
      </c>
      <c r="T54" s="93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1:51" ht="15.75" x14ac:dyDescent="0.25">
      <c r="A55" s="428"/>
      <c r="B55" s="428"/>
      <c r="C55" s="429"/>
      <c r="D55" s="404" t="s">
        <v>104</v>
      </c>
      <c r="E55" s="430"/>
      <c r="F55" s="430"/>
      <c r="G55" s="405"/>
      <c r="H55" s="406"/>
      <c r="I55" s="406"/>
      <c r="J55" s="407" t="e">
        <f t="shared" ref="J55:J65" si="0">L55/K55</f>
        <v>#DIV/0!</v>
      </c>
      <c r="K55" s="428"/>
      <c r="L55" s="428"/>
      <c r="M55" s="428"/>
      <c r="N55" s="428"/>
      <c r="O55" s="428"/>
      <c r="P55" s="742"/>
      <c r="Q55" s="406"/>
      <c r="R55" s="428"/>
      <c r="S55" s="406" t="e">
        <f>VLOOKUP(B55,Table1[],21,FALSE)</f>
        <v>#N/A</v>
      </c>
      <c r="T55" s="93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1:51" ht="15.75" x14ac:dyDescent="0.25">
      <c r="A56" s="428"/>
      <c r="B56" s="428"/>
      <c r="C56" s="429"/>
      <c r="D56" s="404" t="s">
        <v>104</v>
      </c>
      <c r="E56" s="430"/>
      <c r="F56" s="430"/>
      <c r="G56" s="405"/>
      <c r="H56" s="406"/>
      <c r="I56" s="406"/>
      <c r="J56" s="407" t="e">
        <f t="shared" si="0"/>
        <v>#DIV/0!</v>
      </c>
      <c r="K56" s="428"/>
      <c r="L56" s="428"/>
      <c r="M56" s="428"/>
      <c r="N56" s="428"/>
      <c r="O56" s="428"/>
      <c r="P56" s="742"/>
      <c r="Q56" s="406"/>
      <c r="R56" s="428"/>
      <c r="S56" s="406" t="e">
        <f>VLOOKUP(B56,Table1[],21,FALSE)</f>
        <v>#N/A</v>
      </c>
      <c r="T56" s="93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1:51" ht="15.75" x14ac:dyDescent="0.25">
      <c r="A57" s="428"/>
      <c r="B57" s="428"/>
      <c r="C57" s="429"/>
      <c r="D57" s="404" t="s">
        <v>104</v>
      </c>
      <c r="E57" s="430"/>
      <c r="F57" s="430"/>
      <c r="G57" s="405"/>
      <c r="H57" s="406"/>
      <c r="I57" s="406"/>
      <c r="J57" s="407" t="e">
        <f t="shared" si="0"/>
        <v>#DIV/0!</v>
      </c>
      <c r="K57" s="428"/>
      <c r="L57" s="428"/>
      <c r="M57" s="428"/>
      <c r="N57" s="428"/>
      <c r="O57" s="428"/>
      <c r="P57" s="742"/>
      <c r="Q57" s="406"/>
      <c r="R57" s="428"/>
      <c r="S57" s="406" t="e">
        <f>VLOOKUP(B57,Table1[],21,FALSE)</f>
        <v>#N/A</v>
      </c>
      <c r="T57" s="93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1:51" ht="15.75" x14ac:dyDescent="0.25">
      <c r="A58" s="428"/>
      <c r="B58" s="428"/>
      <c r="C58" s="429"/>
      <c r="D58" s="404" t="s">
        <v>104</v>
      </c>
      <c r="E58" s="430"/>
      <c r="F58" s="430"/>
      <c r="G58" s="405"/>
      <c r="H58" s="406"/>
      <c r="I58" s="406"/>
      <c r="J58" s="407" t="e">
        <f t="shared" si="0"/>
        <v>#DIV/0!</v>
      </c>
      <c r="K58" s="428"/>
      <c r="L58" s="428"/>
      <c r="M58" s="428"/>
      <c r="N58" s="428"/>
      <c r="O58" s="428"/>
      <c r="P58" s="742"/>
      <c r="Q58" s="406"/>
      <c r="R58" s="428"/>
      <c r="S58" s="406" t="e">
        <f>VLOOKUP(B58,Table1[],21,FALSE)</f>
        <v>#N/A</v>
      </c>
      <c r="T58" s="93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1:51" ht="15.75" x14ac:dyDescent="0.25">
      <c r="A59" s="428"/>
      <c r="B59" s="428"/>
      <c r="C59" s="429"/>
      <c r="D59" s="404" t="s">
        <v>104</v>
      </c>
      <c r="E59" s="430"/>
      <c r="F59" s="430"/>
      <c r="G59" s="405"/>
      <c r="H59" s="406"/>
      <c r="I59" s="406"/>
      <c r="J59" s="407" t="e">
        <f t="shared" si="0"/>
        <v>#DIV/0!</v>
      </c>
      <c r="K59" s="428"/>
      <c r="L59" s="428"/>
      <c r="M59" s="428"/>
      <c r="N59" s="428"/>
      <c r="O59" s="428"/>
      <c r="P59" s="742"/>
      <c r="Q59" s="406"/>
      <c r="R59" s="428"/>
      <c r="S59" s="406" t="e">
        <f>VLOOKUP(B59,Table1[],21,FALSE)</f>
        <v>#N/A</v>
      </c>
      <c r="T59" s="93"/>
      <c r="W59" s="89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1:51" ht="15.75" x14ac:dyDescent="0.25">
      <c r="A60" s="428"/>
      <c r="B60" s="428"/>
      <c r="C60" s="429"/>
      <c r="D60" s="404" t="s">
        <v>104</v>
      </c>
      <c r="E60" s="430"/>
      <c r="F60" s="430"/>
      <c r="G60" s="405"/>
      <c r="H60" s="406"/>
      <c r="I60" s="406"/>
      <c r="J60" s="407" t="e">
        <f t="shared" si="0"/>
        <v>#DIV/0!</v>
      </c>
      <c r="K60" s="428"/>
      <c r="L60" s="428"/>
      <c r="M60" s="428"/>
      <c r="N60" s="428"/>
      <c r="O60" s="428"/>
      <c r="P60" s="742"/>
      <c r="Q60" s="406"/>
      <c r="R60" s="428"/>
      <c r="S60" s="406" t="e">
        <f>VLOOKUP(B60,Table1[],21,FALSE)</f>
        <v>#N/A</v>
      </c>
      <c r="T60" s="93"/>
      <c r="W60" s="89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1:51" ht="15.75" x14ac:dyDescent="0.25">
      <c r="A61" s="428"/>
      <c r="B61" s="428"/>
      <c r="C61" s="429"/>
      <c r="D61" s="404" t="s">
        <v>104</v>
      </c>
      <c r="E61" s="430"/>
      <c r="F61" s="430"/>
      <c r="G61" s="405"/>
      <c r="H61" s="406"/>
      <c r="I61" s="406"/>
      <c r="J61" s="407" t="e">
        <f t="shared" si="0"/>
        <v>#DIV/0!</v>
      </c>
      <c r="K61" s="428"/>
      <c r="L61" s="428"/>
      <c r="M61" s="428"/>
      <c r="N61" s="428"/>
      <c r="O61" s="428"/>
      <c r="P61" s="742"/>
      <c r="Q61" s="406"/>
      <c r="R61" s="428"/>
      <c r="S61" s="406" t="e">
        <f>VLOOKUP(B61,Table1[],21,FALSE)</f>
        <v>#N/A</v>
      </c>
      <c r="T61" s="93"/>
      <c r="W61" s="89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1:51" ht="15.75" x14ac:dyDescent="0.25">
      <c r="A62" s="428"/>
      <c r="B62" s="428"/>
      <c r="C62" s="429"/>
      <c r="D62" s="404" t="s">
        <v>104</v>
      </c>
      <c r="E62" s="430"/>
      <c r="F62" s="430"/>
      <c r="G62" s="405"/>
      <c r="H62" s="406"/>
      <c r="I62" s="406"/>
      <c r="J62" s="407" t="e">
        <f t="shared" si="0"/>
        <v>#DIV/0!</v>
      </c>
      <c r="K62" s="428"/>
      <c r="L62" s="428"/>
      <c r="M62" s="428"/>
      <c r="N62" s="428"/>
      <c r="O62" s="428"/>
      <c r="P62" s="742"/>
      <c r="Q62" s="406"/>
      <c r="R62" s="428"/>
      <c r="S62" s="406" t="e">
        <f>VLOOKUP(B62,Table1[],21,FALSE)</f>
        <v>#N/A</v>
      </c>
      <c r="T62" s="93"/>
      <c r="W62" s="89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1:51" ht="15.75" x14ac:dyDescent="0.25">
      <c r="A63" s="428"/>
      <c r="B63" s="428"/>
      <c r="C63" s="429"/>
      <c r="D63" s="404" t="s">
        <v>104</v>
      </c>
      <c r="E63" s="430"/>
      <c r="F63" s="430"/>
      <c r="G63" s="405"/>
      <c r="H63" s="406"/>
      <c r="I63" s="406"/>
      <c r="J63" s="407" t="e">
        <f t="shared" si="0"/>
        <v>#DIV/0!</v>
      </c>
      <c r="K63" s="428"/>
      <c r="L63" s="428"/>
      <c r="M63" s="428"/>
      <c r="N63" s="428"/>
      <c r="O63" s="428"/>
      <c r="P63" s="742"/>
      <c r="Q63" s="406"/>
      <c r="R63" s="428"/>
      <c r="S63" s="406" t="e">
        <f>VLOOKUP(B63,Table1[],21,FALSE)</f>
        <v>#N/A</v>
      </c>
      <c r="T63" s="93"/>
      <c r="W63" s="89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1:51" ht="15.75" x14ac:dyDescent="0.25">
      <c r="A64" s="428"/>
      <c r="B64" s="428"/>
      <c r="C64" s="429"/>
      <c r="D64" s="404" t="s">
        <v>104</v>
      </c>
      <c r="E64" s="430"/>
      <c r="F64" s="430"/>
      <c r="G64" s="405"/>
      <c r="H64" s="406"/>
      <c r="I64" s="406"/>
      <c r="J64" s="407" t="e">
        <f t="shared" si="0"/>
        <v>#DIV/0!</v>
      </c>
      <c r="K64" s="428"/>
      <c r="L64" s="428"/>
      <c r="M64" s="428"/>
      <c r="N64" s="428"/>
      <c r="O64" s="428"/>
      <c r="P64" s="742"/>
      <c r="Q64" s="406"/>
      <c r="R64" s="428"/>
      <c r="S64" s="406" t="e">
        <f>VLOOKUP(B64,Table1[],21,FALSE)</f>
        <v>#N/A</v>
      </c>
      <c r="T64" s="93"/>
      <c r="W64" s="89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1:37" ht="15.75" x14ac:dyDescent="0.25">
      <c r="A65" s="428"/>
      <c r="B65" s="428"/>
      <c r="C65" s="429"/>
      <c r="D65" s="404" t="s">
        <v>104</v>
      </c>
      <c r="E65" s="430"/>
      <c r="F65" s="430"/>
      <c r="G65" s="405"/>
      <c r="H65" s="406"/>
      <c r="I65" s="406"/>
      <c r="J65" s="407" t="e">
        <f t="shared" si="0"/>
        <v>#DIV/0!</v>
      </c>
      <c r="K65" s="428"/>
      <c r="L65" s="428"/>
      <c r="M65" s="428"/>
      <c r="N65" s="428"/>
      <c r="O65" s="428"/>
      <c r="P65" s="742"/>
      <c r="Q65" s="406"/>
      <c r="R65" s="428"/>
      <c r="S65" s="406" t="e">
        <f>VLOOKUP(B65,Table1[],21,FALSE)</f>
        <v>#N/A</v>
      </c>
      <c r="T65" s="93"/>
      <c r="W65" s="89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1:37" ht="15.75" x14ac:dyDescent="0.25">
      <c r="A66" s="428"/>
      <c r="B66" s="428"/>
      <c r="C66" s="429"/>
      <c r="D66" s="404" t="s">
        <v>104</v>
      </c>
      <c r="E66" s="430"/>
      <c r="F66" s="430"/>
      <c r="G66" s="405"/>
      <c r="H66" s="406"/>
      <c r="I66" s="406"/>
      <c r="J66" s="407" t="e">
        <f t="shared" ref="J66:J110" si="1">L66/K66</f>
        <v>#DIV/0!</v>
      </c>
      <c r="K66" s="428"/>
      <c r="L66" s="428"/>
      <c r="M66" s="428"/>
      <c r="N66" s="428"/>
      <c r="O66" s="428"/>
      <c r="P66" s="742"/>
      <c r="Q66" s="406"/>
      <c r="R66" s="428"/>
      <c r="S66" s="406" t="e">
        <f>VLOOKUP(B66,Table1[],21,FALSE)</f>
        <v>#N/A</v>
      </c>
      <c r="T66" s="93"/>
      <c r="W66" s="89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1:37" ht="15.75" x14ac:dyDescent="0.25">
      <c r="A67" s="428"/>
      <c r="B67" s="428"/>
      <c r="C67" s="429"/>
      <c r="D67" s="404" t="s">
        <v>104</v>
      </c>
      <c r="E67" s="432"/>
      <c r="F67" s="432"/>
      <c r="G67" s="405"/>
      <c r="H67" s="406"/>
      <c r="I67" s="406"/>
      <c r="J67" s="407" t="e">
        <f t="shared" si="1"/>
        <v>#DIV/0!</v>
      </c>
      <c r="K67" s="428"/>
      <c r="L67" s="428"/>
      <c r="M67" s="428"/>
      <c r="N67" s="428"/>
      <c r="O67" s="428"/>
      <c r="P67" s="742"/>
      <c r="Q67" s="406"/>
      <c r="R67" s="428"/>
      <c r="S67" s="406" t="e">
        <f>VLOOKUP(B67,Table1[],21,FALSE)</f>
        <v>#N/A</v>
      </c>
      <c r="T67" s="93"/>
      <c r="W67" s="89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1:37" ht="15.75" x14ac:dyDescent="0.25">
      <c r="A68" s="428"/>
      <c r="B68" s="428"/>
      <c r="C68" s="429"/>
      <c r="D68" s="404" t="s">
        <v>104</v>
      </c>
      <c r="E68" s="432"/>
      <c r="F68" s="432"/>
      <c r="G68" s="405"/>
      <c r="H68" s="406"/>
      <c r="I68" s="406"/>
      <c r="J68" s="407" t="e">
        <f t="shared" si="1"/>
        <v>#DIV/0!</v>
      </c>
      <c r="K68" s="428"/>
      <c r="L68" s="428"/>
      <c r="M68" s="428"/>
      <c r="N68" s="428"/>
      <c r="O68" s="428"/>
      <c r="P68" s="742"/>
      <c r="Q68" s="406"/>
      <c r="R68" s="428"/>
      <c r="S68" s="406" t="e">
        <f>VLOOKUP(B68,Table1[],21,FALSE)</f>
        <v>#N/A</v>
      </c>
      <c r="T68" s="93"/>
      <c r="W68" s="89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1:37" ht="15.75" x14ac:dyDescent="0.25">
      <c r="A69" s="428"/>
      <c r="B69" s="428"/>
      <c r="C69" s="429"/>
      <c r="D69" s="404" t="s">
        <v>104</v>
      </c>
      <c r="E69" s="430"/>
      <c r="F69" s="430"/>
      <c r="G69" s="405"/>
      <c r="H69" s="406"/>
      <c r="I69" s="406"/>
      <c r="J69" s="407" t="e">
        <f t="shared" si="1"/>
        <v>#DIV/0!</v>
      </c>
      <c r="K69" s="428"/>
      <c r="L69" s="428"/>
      <c r="M69" s="428"/>
      <c r="N69" s="428"/>
      <c r="O69" s="428"/>
      <c r="P69" s="742"/>
      <c r="Q69" s="406"/>
      <c r="R69" s="428"/>
      <c r="S69" s="406" t="e">
        <f>VLOOKUP(B69,Table1[],21,FALSE)</f>
        <v>#N/A</v>
      </c>
      <c r="T69" s="93"/>
      <c r="W69" s="89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1:37" ht="15.75" x14ac:dyDescent="0.25">
      <c r="A70" s="428"/>
      <c r="B70" s="428"/>
      <c r="C70" s="429"/>
      <c r="D70" s="404" t="s">
        <v>104</v>
      </c>
      <c r="E70" s="430"/>
      <c r="F70" s="430"/>
      <c r="G70" s="405"/>
      <c r="H70" s="406"/>
      <c r="I70" s="406"/>
      <c r="J70" s="407" t="e">
        <f t="shared" si="1"/>
        <v>#DIV/0!</v>
      </c>
      <c r="K70" s="428"/>
      <c r="L70" s="428"/>
      <c r="M70" s="428"/>
      <c r="N70" s="428"/>
      <c r="O70" s="428"/>
      <c r="P70" s="742"/>
      <c r="Q70" s="406"/>
      <c r="R70" s="428"/>
      <c r="S70" s="406" t="e">
        <f>VLOOKUP(B70,Table1[],21,FALSE)</f>
        <v>#N/A</v>
      </c>
      <c r="T70" s="93"/>
      <c r="W70" s="89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1:37" ht="15.75" x14ac:dyDescent="0.25">
      <c r="A71" s="428"/>
      <c r="B71" s="428"/>
      <c r="C71" s="429"/>
      <c r="D71" s="404" t="s">
        <v>104</v>
      </c>
      <c r="E71" s="430"/>
      <c r="F71" s="430"/>
      <c r="G71" s="405"/>
      <c r="H71" s="406"/>
      <c r="I71" s="406"/>
      <c r="J71" s="407" t="e">
        <f t="shared" si="1"/>
        <v>#DIV/0!</v>
      </c>
      <c r="K71" s="428"/>
      <c r="L71" s="428"/>
      <c r="M71" s="428"/>
      <c r="N71" s="428"/>
      <c r="O71" s="428"/>
      <c r="P71" s="742"/>
      <c r="Q71" s="406"/>
      <c r="R71" s="428"/>
      <c r="S71" s="406" t="e">
        <f>VLOOKUP(B71,Table1[],21,FALSE)</f>
        <v>#N/A</v>
      </c>
      <c r="T71" s="93"/>
      <c r="W71" s="89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1:37" ht="15.75" x14ac:dyDescent="0.25">
      <c r="A72" s="428"/>
      <c r="B72" s="428"/>
      <c r="C72" s="429"/>
      <c r="D72" s="404" t="s">
        <v>104</v>
      </c>
      <c r="E72" s="430"/>
      <c r="F72" s="430"/>
      <c r="G72" s="405"/>
      <c r="H72" s="406"/>
      <c r="I72" s="406"/>
      <c r="J72" s="407" t="e">
        <f t="shared" si="1"/>
        <v>#DIV/0!</v>
      </c>
      <c r="K72" s="428"/>
      <c r="L72" s="428"/>
      <c r="M72" s="428"/>
      <c r="N72" s="428"/>
      <c r="O72" s="428"/>
      <c r="P72" s="742"/>
      <c r="Q72" s="406"/>
      <c r="R72" s="428"/>
      <c r="S72" s="406" t="e">
        <f>VLOOKUP(B72,Table1[],21,FALSE)</f>
        <v>#N/A</v>
      </c>
      <c r="T72" s="93"/>
      <c r="W72" s="89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1:37" ht="15.75" x14ac:dyDescent="0.25">
      <c r="A73" s="428"/>
      <c r="B73" s="428"/>
      <c r="C73" s="429"/>
      <c r="D73" s="404" t="s">
        <v>104</v>
      </c>
      <c r="E73" s="430"/>
      <c r="F73" s="430"/>
      <c r="G73" s="405"/>
      <c r="H73" s="406"/>
      <c r="I73" s="406"/>
      <c r="J73" s="407" t="e">
        <f t="shared" si="1"/>
        <v>#DIV/0!</v>
      </c>
      <c r="K73" s="428"/>
      <c r="L73" s="428"/>
      <c r="M73" s="428"/>
      <c r="N73" s="428"/>
      <c r="O73" s="428"/>
      <c r="P73" s="742"/>
      <c r="Q73" s="406"/>
      <c r="R73" s="428"/>
      <c r="S73" s="406" t="e">
        <f>VLOOKUP(B73,Table1[],21,FALSE)</f>
        <v>#N/A</v>
      </c>
      <c r="T73" s="93"/>
      <c r="W73" s="89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</row>
    <row r="74" spans="1:37" ht="15.75" x14ac:dyDescent="0.25">
      <c r="A74" s="428"/>
      <c r="B74" s="428"/>
      <c r="C74" s="429"/>
      <c r="D74" s="404" t="s">
        <v>104</v>
      </c>
      <c r="E74" s="430"/>
      <c r="F74" s="430"/>
      <c r="G74" s="405"/>
      <c r="H74" s="406"/>
      <c r="I74" s="406"/>
      <c r="J74" s="407" t="e">
        <f t="shared" si="1"/>
        <v>#DIV/0!</v>
      </c>
      <c r="K74" s="428"/>
      <c r="L74" s="428"/>
      <c r="M74" s="428"/>
      <c r="N74" s="428"/>
      <c r="O74" s="428"/>
      <c r="P74" s="742"/>
      <c r="Q74" s="406"/>
      <c r="R74" s="428"/>
      <c r="S74" s="406" t="e">
        <f>VLOOKUP(B74,Table1[],21,FALSE)</f>
        <v>#N/A</v>
      </c>
      <c r="T74" s="93"/>
      <c r="W74" s="89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</row>
    <row r="75" spans="1:37" ht="15.75" x14ac:dyDescent="0.25">
      <c r="A75" s="428"/>
      <c r="B75" s="428"/>
      <c r="C75" s="429"/>
      <c r="D75" s="404" t="s">
        <v>104</v>
      </c>
      <c r="E75" s="430"/>
      <c r="F75" s="430"/>
      <c r="G75" s="405"/>
      <c r="H75" s="406"/>
      <c r="I75" s="406"/>
      <c r="J75" s="407" t="e">
        <f t="shared" si="1"/>
        <v>#DIV/0!</v>
      </c>
      <c r="K75" s="428"/>
      <c r="L75" s="428"/>
      <c r="M75" s="428"/>
      <c r="N75" s="428"/>
      <c r="O75" s="428"/>
      <c r="P75" s="742"/>
      <c r="Q75" s="406"/>
      <c r="R75" s="428"/>
      <c r="S75" s="406" t="e">
        <f>VLOOKUP(B75,Table1[],21,FALSE)</f>
        <v>#N/A</v>
      </c>
      <c r="T75" s="93"/>
      <c r="W75" s="89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1:37" ht="15.75" x14ac:dyDescent="0.25">
      <c r="A76" s="428"/>
      <c r="B76" s="428"/>
      <c r="C76" s="429"/>
      <c r="D76" s="404" t="s">
        <v>104</v>
      </c>
      <c r="E76" s="430"/>
      <c r="F76" s="430"/>
      <c r="G76" s="405"/>
      <c r="H76" s="406"/>
      <c r="I76" s="406"/>
      <c r="J76" s="407" t="e">
        <f t="shared" si="1"/>
        <v>#DIV/0!</v>
      </c>
      <c r="K76" s="428"/>
      <c r="L76" s="428"/>
      <c r="M76" s="428"/>
      <c r="N76" s="428"/>
      <c r="O76" s="428"/>
      <c r="P76" s="742"/>
      <c r="Q76" s="406"/>
      <c r="R76" s="428"/>
      <c r="S76" s="406" t="e">
        <f>VLOOKUP(B76,Table1[],21,FALSE)</f>
        <v>#N/A</v>
      </c>
      <c r="T76" s="93"/>
      <c r="W76" s="89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1:37" ht="15.75" x14ac:dyDescent="0.25">
      <c r="A77" s="428"/>
      <c r="B77" s="428"/>
      <c r="C77" s="429"/>
      <c r="D77" s="404" t="s">
        <v>104</v>
      </c>
      <c r="E77" s="430"/>
      <c r="F77" s="430"/>
      <c r="G77" s="405"/>
      <c r="H77" s="406"/>
      <c r="I77" s="406"/>
      <c r="J77" s="407" t="e">
        <f t="shared" si="1"/>
        <v>#DIV/0!</v>
      </c>
      <c r="K77" s="428"/>
      <c r="L77" s="428"/>
      <c r="M77" s="428"/>
      <c r="N77" s="428"/>
      <c r="O77" s="428"/>
      <c r="P77" s="742"/>
      <c r="Q77" s="406"/>
      <c r="R77" s="428"/>
      <c r="S77" s="406" t="e">
        <f>VLOOKUP(B77,Table1[],21,FALSE)</f>
        <v>#N/A</v>
      </c>
      <c r="T77" s="93"/>
      <c r="W77" s="89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1:37" ht="15.75" x14ac:dyDescent="0.25">
      <c r="A78" s="428"/>
      <c r="B78" s="428"/>
      <c r="C78" s="429"/>
      <c r="D78" s="404" t="s">
        <v>104</v>
      </c>
      <c r="E78" s="430"/>
      <c r="F78" s="430"/>
      <c r="G78" s="405"/>
      <c r="H78" s="406"/>
      <c r="I78" s="406"/>
      <c r="J78" s="407" t="e">
        <f t="shared" si="1"/>
        <v>#DIV/0!</v>
      </c>
      <c r="K78" s="428"/>
      <c r="L78" s="428"/>
      <c r="M78" s="428"/>
      <c r="N78" s="428"/>
      <c r="O78" s="428"/>
      <c r="P78" s="742"/>
      <c r="Q78" s="406"/>
      <c r="R78" s="428"/>
      <c r="S78" s="406" t="e">
        <f>VLOOKUP(B78,Table1[],21,FALSE)</f>
        <v>#N/A</v>
      </c>
      <c r="T78" s="93"/>
      <c r="W78" s="89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1:37" ht="15.75" x14ac:dyDescent="0.25">
      <c r="A79" s="428"/>
      <c r="B79" s="428"/>
      <c r="C79" s="429"/>
      <c r="D79" s="404" t="s">
        <v>104</v>
      </c>
      <c r="E79" s="432"/>
      <c r="F79" s="432"/>
      <c r="G79" s="405"/>
      <c r="H79" s="406"/>
      <c r="I79" s="406"/>
      <c r="J79" s="407" t="e">
        <f t="shared" si="1"/>
        <v>#DIV/0!</v>
      </c>
      <c r="K79" s="428"/>
      <c r="L79" s="428"/>
      <c r="M79" s="428"/>
      <c r="N79" s="428"/>
      <c r="O79" s="428"/>
      <c r="P79" s="742"/>
      <c r="Q79" s="406"/>
      <c r="R79" s="428"/>
      <c r="S79" s="406" t="e">
        <f>VLOOKUP(B79,Table1[],21,FALSE)</f>
        <v>#N/A</v>
      </c>
      <c r="T79" s="93"/>
      <c r="W79" s="89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</row>
    <row r="80" spans="1:37" ht="15.75" x14ac:dyDescent="0.25">
      <c r="A80" s="428"/>
      <c r="B80" s="428"/>
      <c r="C80" s="429"/>
      <c r="D80" s="404" t="s">
        <v>104</v>
      </c>
      <c r="E80" s="432"/>
      <c r="F80" s="432"/>
      <c r="G80" s="405"/>
      <c r="H80" s="406"/>
      <c r="I80" s="406"/>
      <c r="J80" s="407" t="e">
        <f t="shared" si="1"/>
        <v>#DIV/0!</v>
      </c>
      <c r="K80" s="428"/>
      <c r="L80" s="428"/>
      <c r="M80" s="428"/>
      <c r="N80" s="428"/>
      <c r="O80" s="428"/>
      <c r="P80" s="742"/>
      <c r="Q80" s="406"/>
      <c r="R80" s="428"/>
      <c r="S80" s="406" t="e">
        <f>VLOOKUP(B80,Table1[],21,FALSE)</f>
        <v>#N/A</v>
      </c>
      <c r="T80" s="93"/>
      <c r="W80" s="89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</row>
    <row r="81" spans="1:37" ht="15.75" x14ac:dyDescent="0.25">
      <c r="A81" s="428"/>
      <c r="B81" s="428"/>
      <c r="C81" s="429"/>
      <c r="D81" s="404" t="s">
        <v>104</v>
      </c>
      <c r="E81" s="430"/>
      <c r="F81" s="430"/>
      <c r="G81" s="405"/>
      <c r="H81" s="406"/>
      <c r="I81" s="406"/>
      <c r="J81" s="407" t="e">
        <f t="shared" si="1"/>
        <v>#DIV/0!</v>
      </c>
      <c r="K81" s="428"/>
      <c r="L81" s="428"/>
      <c r="M81" s="428"/>
      <c r="N81" s="428"/>
      <c r="O81" s="428"/>
      <c r="P81" s="742"/>
      <c r="Q81" s="406"/>
      <c r="R81" s="428"/>
      <c r="S81" s="406" t="e">
        <f>VLOOKUP(B81,Table1[],21,FALSE)</f>
        <v>#N/A</v>
      </c>
      <c r="T81" s="93"/>
      <c r="W81" s="89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</row>
    <row r="82" spans="1:37" ht="15.75" x14ac:dyDescent="0.25">
      <c r="A82" s="428"/>
      <c r="B82" s="428"/>
      <c r="C82" s="429"/>
      <c r="D82" s="404" t="s">
        <v>104</v>
      </c>
      <c r="E82" s="430"/>
      <c r="F82" s="430"/>
      <c r="G82" s="405"/>
      <c r="H82" s="406"/>
      <c r="I82" s="406"/>
      <c r="J82" s="407" t="e">
        <f t="shared" si="1"/>
        <v>#DIV/0!</v>
      </c>
      <c r="K82" s="428"/>
      <c r="L82" s="428"/>
      <c r="M82" s="428"/>
      <c r="N82" s="431"/>
      <c r="O82" s="428"/>
      <c r="P82" s="742"/>
      <c r="Q82" s="406"/>
      <c r="R82" s="428"/>
      <c r="S82" s="406" t="e">
        <f>VLOOKUP(B82,Table1[],21,FALSE)</f>
        <v>#N/A</v>
      </c>
      <c r="T82" s="93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1:37" ht="15.75" x14ac:dyDescent="0.25">
      <c r="A83" s="428"/>
      <c r="B83" s="428"/>
      <c r="C83" s="429"/>
      <c r="D83" s="404" t="s">
        <v>104</v>
      </c>
      <c r="E83" s="430"/>
      <c r="F83" s="430"/>
      <c r="G83" s="405"/>
      <c r="H83" s="406"/>
      <c r="I83" s="406"/>
      <c r="J83" s="407" t="e">
        <f t="shared" si="1"/>
        <v>#DIV/0!</v>
      </c>
      <c r="K83" s="428"/>
      <c r="L83" s="428"/>
      <c r="M83" s="428"/>
      <c r="N83" s="428"/>
      <c r="O83" s="428"/>
      <c r="P83" s="742"/>
      <c r="Q83" s="406"/>
      <c r="R83" s="428"/>
      <c r="S83" s="406" t="e">
        <f>VLOOKUP(B83,Table1[],21,FALSE)</f>
        <v>#N/A</v>
      </c>
      <c r="T83" s="93"/>
      <c r="W83" s="89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1:37" ht="15.75" x14ac:dyDescent="0.25">
      <c r="A84" s="428"/>
      <c r="B84" s="428"/>
      <c r="C84" s="429"/>
      <c r="D84" s="404" t="s">
        <v>104</v>
      </c>
      <c r="E84" s="430"/>
      <c r="F84" s="430"/>
      <c r="G84" s="405"/>
      <c r="H84" s="406"/>
      <c r="I84" s="406"/>
      <c r="J84" s="407" t="e">
        <f t="shared" si="1"/>
        <v>#DIV/0!</v>
      </c>
      <c r="K84" s="428"/>
      <c r="L84" s="428"/>
      <c r="M84" s="428"/>
      <c r="N84" s="428"/>
      <c r="O84" s="428"/>
      <c r="P84" s="742"/>
      <c r="Q84" s="406"/>
      <c r="R84" s="428"/>
      <c r="S84" s="406" t="e">
        <f>VLOOKUP(B84,Table1[],21,FALSE)</f>
        <v>#N/A</v>
      </c>
      <c r="T84" s="93"/>
      <c r="U84" s="137"/>
      <c r="V84" s="105"/>
      <c r="AB84" s="88"/>
      <c r="AC84" s="88"/>
      <c r="AD84" s="88"/>
      <c r="AE84" s="88"/>
      <c r="AF84" s="88"/>
      <c r="AG84" s="88"/>
      <c r="AH84" s="88"/>
      <c r="AI84" s="88"/>
      <c r="AJ84" s="88"/>
      <c r="AK84" s="88"/>
    </row>
    <row r="85" spans="1:37" ht="15.75" x14ac:dyDescent="0.25">
      <c r="A85" s="428"/>
      <c r="B85" s="428"/>
      <c r="C85" s="429"/>
      <c r="D85" s="404" t="s">
        <v>104</v>
      </c>
      <c r="E85" s="430"/>
      <c r="F85" s="430"/>
      <c r="G85" s="405"/>
      <c r="H85" s="406"/>
      <c r="I85" s="406"/>
      <c r="J85" s="407" t="e">
        <f t="shared" si="1"/>
        <v>#DIV/0!</v>
      </c>
      <c r="K85" s="428"/>
      <c r="L85" s="428"/>
      <c r="M85" s="428"/>
      <c r="N85" s="428"/>
      <c r="O85" s="428"/>
      <c r="P85" s="742"/>
      <c r="Q85" s="406"/>
      <c r="R85" s="428"/>
      <c r="S85" s="406" t="e">
        <f>VLOOKUP(B85,Table1[],21,FALSE)</f>
        <v>#N/A</v>
      </c>
      <c r="T85" s="93"/>
      <c r="W85" s="89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</row>
    <row r="86" spans="1:37" ht="15.75" x14ac:dyDescent="0.25">
      <c r="A86" s="428"/>
      <c r="B86" s="428"/>
      <c r="C86" s="429"/>
      <c r="D86" s="404" t="s">
        <v>104</v>
      </c>
      <c r="E86" s="430"/>
      <c r="F86" s="430"/>
      <c r="G86" s="405"/>
      <c r="H86" s="406"/>
      <c r="I86" s="406"/>
      <c r="J86" s="407" t="e">
        <f t="shared" si="1"/>
        <v>#DIV/0!</v>
      </c>
      <c r="K86" s="428"/>
      <c r="L86" s="428"/>
      <c r="M86" s="428"/>
      <c r="N86" s="428"/>
      <c r="O86" s="428"/>
      <c r="P86" s="742"/>
      <c r="Q86" s="406"/>
      <c r="R86" s="428"/>
      <c r="S86" s="406" t="e">
        <f>VLOOKUP(B86,Table1[],21,FALSE)</f>
        <v>#N/A</v>
      </c>
      <c r="T86" s="93"/>
      <c r="W86" s="89"/>
      <c r="Z86" s="88"/>
      <c r="AA86" s="88"/>
      <c r="AB86" s="88"/>
      <c r="AC86" s="88"/>
      <c r="AD86" s="88"/>
      <c r="AE86" s="137"/>
      <c r="AF86" s="137"/>
      <c r="AG86" s="88"/>
      <c r="AH86" s="88"/>
      <c r="AI86" s="88"/>
      <c r="AJ86" s="88"/>
      <c r="AK86" s="88"/>
    </row>
    <row r="87" spans="1:37" ht="15.75" x14ac:dyDescent="0.25">
      <c r="A87" s="428"/>
      <c r="B87" s="428"/>
      <c r="C87" s="429"/>
      <c r="D87" s="404" t="s">
        <v>104</v>
      </c>
      <c r="E87" s="430"/>
      <c r="F87" s="430"/>
      <c r="G87" s="405"/>
      <c r="H87" s="406"/>
      <c r="I87" s="406"/>
      <c r="J87" s="407" t="e">
        <f t="shared" si="1"/>
        <v>#DIV/0!</v>
      </c>
      <c r="K87" s="428"/>
      <c r="L87" s="428"/>
      <c r="M87" s="428"/>
      <c r="N87" s="428"/>
      <c r="O87" s="428"/>
      <c r="P87" s="742"/>
      <c r="Q87" s="406"/>
      <c r="R87" s="428"/>
      <c r="S87" s="406" t="e">
        <f>VLOOKUP(B87,Table1[],21,FALSE)</f>
        <v>#N/A</v>
      </c>
      <c r="T87" s="93"/>
      <c r="W87" s="89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</row>
    <row r="88" spans="1:37" ht="15.75" x14ac:dyDescent="0.25">
      <c r="A88" s="428"/>
      <c r="B88" s="428"/>
      <c r="C88" s="429"/>
      <c r="D88" s="404" t="s">
        <v>104</v>
      </c>
      <c r="E88" s="430"/>
      <c r="F88" s="430"/>
      <c r="G88" s="405"/>
      <c r="H88" s="406"/>
      <c r="I88" s="406"/>
      <c r="J88" s="407" t="e">
        <f t="shared" si="1"/>
        <v>#DIV/0!</v>
      </c>
      <c r="K88" s="428"/>
      <c r="L88" s="428"/>
      <c r="M88" s="428"/>
      <c r="N88" s="428"/>
      <c r="O88" s="428"/>
      <c r="P88" s="742"/>
      <c r="Q88" s="406"/>
      <c r="R88" s="428"/>
      <c r="S88" s="406" t="e">
        <f>VLOOKUP(B88,Table1[],21,FALSE)</f>
        <v>#N/A</v>
      </c>
      <c r="T88" s="93"/>
      <c r="W88" s="89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</row>
    <row r="89" spans="1:37" ht="15.75" x14ac:dyDescent="0.25">
      <c r="A89" s="428"/>
      <c r="B89" s="428"/>
      <c r="C89" s="429"/>
      <c r="D89" s="404" t="s">
        <v>104</v>
      </c>
      <c r="E89" s="432"/>
      <c r="F89" s="432"/>
      <c r="G89" s="405"/>
      <c r="H89" s="406"/>
      <c r="I89" s="406"/>
      <c r="J89" s="407" t="e">
        <f t="shared" si="1"/>
        <v>#DIV/0!</v>
      </c>
      <c r="K89" s="428"/>
      <c r="L89" s="428"/>
      <c r="M89" s="428"/>
      <c r="N89" s="428"/>
      <c r="O89" s="428"/>
      <c r="P89" s="742"/>
      <c r="Q89" s="406"/>
      <c r="R89" s="428"/>
      <c r="S89" s="406" t="e">
        <f>VLOOKUP(B89,Table1[],21,FALSE)</f>
        <v>#N/A</v>
      </c>
      <c r="T89" s="93"/>
      <c r="W89" s="89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</row>
    <row r="90" spans="1:37" ht="15.75" x14ac:dyDescent="0.25">
      <c r="A90" s="428"/>
      <c r="B90" s="428"/>
      <c r="C90" s="429"/>
      <c r="D90" s="404" t="s">
        <v>104</v>
      </c>
      <c r="E90" s="430"/>
      <c r="F90" s="430"/>
      <c r="G90" s="405"/>
      <c r="H90" s="406"/>
      <c r="I90" s="406"/>
      <c r="J90" s="407" t="e">
        <f t="shared" si="1"/>
        <v>#DIV/0!</v>
      </c>
      <c r="K90" s="428"/>
      <c r="L90" s="428"/>
      <c r="M90" s="428"/>
      <c r="N90" s="428"/>
      <c r="O90" s="428"/>
      <c r="P90" s="742"/>
      <c r="Q90" s="406"/>
      <c r="R90" s="428"/>
      <c r="S90" s="406" t="e">
        <f>VLOOKUP(B90,Table1[],21,FALSE)</f>
        <v>#N/A</v>
      </c>
      <c r="T90" s="93"/>
      <c r="W90" s="89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</row>
    <row r="91" spans="1:37" ht="15.75" x14ac:dyDescent="0.25">
      <c r="A91" s="428"/>
      <c r="B91" s="428"/>
      <c r="C91" s="429"/>
      <c r="D91" s="404" t="s">
        <v>104</v>
      </c>
      <c r="E91" s="430"/>
      <c r="F91" s="430"/>
      <c r="G91" s="405"/>
      <c r="H91" s="406"/>
      <c r="I91" s="406"/>
      <c r="J91" s="407" t="e">
        <f t="shared" si="1"/>
        <v>#DIV/0!</v>
      </c>
      <c r="K91" s="428"/>
      <c r="L91" s="428"/>
      <c r="M91" s="428"/>
      <c r="N91" s="428"/>
      <c r="O91" s="428"/>
      <c r="P91" s="742"/>
      <c r="Q91" s="406"/>
      <c r="R91" s="428"/>
      <c r="S91" s="406" t="e">
        <f>VLOOKUP(B91,Table1[],21,FALSE)</f>
        <v>#N/A</v>
      </c>
      <c r="T91" s="93"/>
      <c r="W91" s="89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</row>
    <row r="92" spans="1:37" ht="15.75" x14ac:dyDescent="0.25">
      <c r="A92" s="428"/>
      <c r="B92" s="428"/>
      <c r="C92" s="429"/>
      <c r="D92" s="404" t="s">
        <v>104</v>
      </c>
      <c r="E92" s="430"/>
      <c r="F92" s="430"/>
      <c r="G92" s="405"/>
      <c r="H92" s="406"/>
      <c r="I92" s="406"/>
      <c r="J92" s="407" t="e">
        <f t="shared" si="1"/>
        <v>#DIV/0!</v>
      </c>
      <c r="K92" s="428"/>
      <c r="L92" s="428"/>
      <c r="M92" s="428"/>
      <c r="N92" s="428"/>
      <c r="O92" s="428"/>
      <c r="P92" s="742"/>
      <c r="Q92" s="406"/>
      <c r="R92" s="428"/>
      <c r="S92" s="406" t="e">
        <f>VLOOKUP(B92,Table1[],21,FALSE)</f>
        <v>#N/A</v>
      </c>
      <c r="T92" s="93"/>
      <c r="W92" s="89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</row>
    <row r="93" spans="1:37" ht="15.75" x14ac:dyDescent="0.25">
      <c r="A93" s="428"/>
      <c r="B93" s="428"/>
      <c r="C93" s="429"/>
      <c r="D93" s="404" t="s">
        <v>104</v>
      </c>
      <c r="E93" s="430"/>
      <c r="F93" s="430"/>
      <c r="G93" s="405"/>
      <c r="H93" s="406"/>
      <c r="I93" s="406"/>
      <c r="J93" s="407" t="e">
        <f t="shared" si="1"/>
        <v>#DIV/0!</v>
      </c>
      <c r="K93" s="428"/>
      <c r="L93" s="428"/>
      <c r="M93" s="428"/>
      <c r="N93" s="428"/>
      <c r="O93" s="428"/>
      <c r="P93" s="742"/>
      <c r="Q93" s="406"/>
      <c r="R93" s="428"/>
      <c r="S93" s="406" t="e">
        <f>VLOOKUP(B93,Table1[],21,FALSE)</f>
        <v>#N/A</v>
      </c>
      <c r="T93" s="93"/>
      <c r="W93" s="89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</row>
    <row r="94" spans="1:37" ht="15.75" x14ac:dyDescent="0.25">
      <c r="A94" s="428"/>
      <c r="B94" s="428"/>
      <c r="C94" s="429"/>
      <c r="D94" s="404" t="s">
        <v>104</v>
      </c>
      <c r="E94" s="430"/>
      <c r="F94" s="430"/>
      <c r="G94" s="405"/>
      <c r="H94" s="406"/>
      <c r="I94" s="406"/>
      <c r="J94" s="407" t="e">
        <f t="shared" si="1"/>
        <v>#DIV/0!</v>
      </c>
      <c r="K94" s="428"/>
      <c r="L94" s="428"/>
      <c r="M94" s="428"/>
      <c r="N94" s="428"/>
      <c r="O94" s="428"/>
      <c r="P94" s="742"/>
      <c r="Q94" s="406"/>
      <c r="R94" s="428"/>
      <c r="S94" s="406" t="e">
        <f>VLOOKUP(B94,Table1[],21,FALSE)</f>
        <v>#N/A</v>
      </c>
      <c r="T94" s="93"/>
      <c r="W94" s="89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</row>
    <row r="95" spans="1:37" ht="15.75" x14ac:dyDescent="0.25">
      <c r="A95" s="428"/>
      <c r="B95" s="428"/>
      <c r="C95" s="429"/>
      <c r="D95" s="404" t="s">
        <v>104</v>
      </c>
      <c r="E95" s="430"/>
      <c r="F95" s="430"/>
      <c r="G95" s="405"/>
      <c r="H95" s="406"/>
      <c r="I95" s="406"/>
      <c r="J95" s="407" t="e">
        <f t="shared" si="1"/>
        <v>#DIV/0!</v>
      </c>
      <c r="K95" s="428"/>
      <c r="L95" s="428"/>
      <c r="M95" s="428"/>
      <c r="N95" s="428"/>
      <c r="O95" s="428"/>
      <c r="P95" s="742"/>
      <c r="Q95" s="406"/>
      <c r="R95" s="428"/>
      <c r="S95" s="406" t="e">
        <f>VLOOKUP(B95,Table1[],21,FALSE)</f>
        <v>#N/A</v>
      </c>
      <c r="T95" s="93"/>
      <c r="W95" s="89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</row>
    <row r="96" spans="1:37" ht="15.75" x14ac:dyDescent="0.25">
      <c r="A96" s="428"/>
      <c r="B96" s="428"/>
      <c r="C96" s="429"/>
      <c r="D96" s="404" t="s">
        <v>104</v>
      </c>
      <c r="E96" s="430"/>
      <c r="F96" s="430"/>
      <c r="G96" s="405"/>
      <c r="H96" s="406"/>
      <c r="I96" s="406"/>
      <c r="J96" s="407" t="e">
        <f t="shared" si="1"/>
        <v>#DIV/0!</v>
      </c>
      <c r="K96" s="428"/>
      <c r="L96" s="428"/>
      <c r="M96" s="428"/>
      <c r="N96" s="428"/>
      <c r="O96" s="428"/>
      <c r="P96" s="742"/>
      <c r="Q96" s="406"/>
      <c r="R96" s="428"/>
      <c r="S96" s="406" t="e">
        <f>VLOOKUP(B96,Table1[],21,FALSE)</f>
        <v>#N/A</v>
      </c>
      <c r="T96" s="93"/>
      <c r="W96" s="89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</row>
    <row r="97" spans="1:37" ht="15.75" x14ac:dyDescent="0.25">
      <c r="A97" s="428"/>
      <c r="B97" s="428"/>
      <c r="C97" s="429"/>
      <c r="D97" s="404" t="s">
        <v>104</v>
      </c>
      <c r="E97" s="430"/>
      <c r="F97" s="430"/>
      <c r="G97" s="405"/>
      <c r="H97" s="406"/>
      <c r="I97" s="406"/>
      <c r="J97" s="407" t="e">
        <f t="shared" si="1"/>
        <v>#DIV/0!</v>
      </c>
      <c r="K97" s="428"/>
      <c r="L97" s="428"/>
      <c r="M97" s="428"/>
      <c r="N97" s="428"/>
      <c r="O97" s="428"/>
      <c r="P97" s="742"/>
      <c r="Q97" s="406"/>
      <c r="R97" s="428"/>
      <c r="S97" s="406" t="e">
        <f>VLOOKUP(B97,Table1[],21,FALSE)</f>
        <v>#N/A</v>
      </c>
      <c r="T97" s="93"/>
      <c r="W97" s="89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</row>
    <row r="98" spans="1:37" ht="15.75" x14ac:dyDescent="0.25">
      <c r="A98" s="428"/>
      <c r="B98" s="428"/>
      <c r="C98" s="429"/>
      <c r="D98" s="404" t="s">
        <v>104</v>
      </c>
      <c r="E98" s="430"/>
      <c r="F98" s="430"/>
      <c r="G98" s="405"/>
      <c r="H98" s="406"/>
      <c r="I98" s="406"/>
      <c r="J98" s="407" t="e">
        <f t="shared" si="1"/>
        <v>#DIV/0!</v>
      </c>
      <c r="K98" s="428"/>
      <c r="L98" s="428"/>
      <c r="M98" s="428"/>
      <c r="N98" s="428"/>
      <c r="O98" s="428"/>
      <c r="P98" s="742"/>
      <c r="Q98" s="406"/>
      <c r="R98" s="428"/>
      <c r="S98" s="406" t="e">
        <f>VLOOKUP(B98,Table1[],21,FALSE)</f>
        <v>#N/A</v>
      </c>
      <c r="T98" s="93"/>
      <c r="W98" s="89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</row>
    <row r="99" spans="1:37" ht="15.75" x14ac:dyDescent="0.25">
      <c r="A99" s="428"/>
      <c r="B99" s="428"/>
      <c r="C99" s="429"/>
      <c r="D99" s="404" t="s">
        <v>104</v>
      </c>
      <c r="E99" s="430"/>
      <c r="F99" s="430"/>
      <c r="G99" s="405"/>
      <c r="H99" s="406"/>
      <c r="I99" s="406"/>
      <c r="J99" s="407" t="e">
        <f t="shared" si="1"/>
        <v>#DIV/0!</v>
      </c>
      <c r="K99" s="428"/>
      <c r="L99" s="428"/>
      <c r="M99" s="428"/>
      <c r="N99" s="428"/>
      <c r="O99" s="428"/>
      <c r="P99" s="742"/>
      <c r="Q99" s="406"/>
      <c r="R99" s="428"/>
      <c r="S99" s="406" t="e">
        <f>VLOOKUP(B99,Table1[],21,FALSE)</f>
        <v>#N/A</v>
      </c>
      <c r="T99" s="93"/>
      <c r="W99" s="89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</row>
    <row r="100" spans="1:37" ht="15.75" x14ac:dyDescent="0.25">
      <c r="A100" s="428"/>
      <c r="B100" s="428"/>
      <c r="C100" s="429"/>
      <c r="D100" s="404" t="s">
        <v>104</v>
      </c>
      <c r="E100" s="430"/>
      <c r="F100" s="430"/>
      <c r="G100" s="405"/>
      <c r="H100" s="406"/>
      <c r="I100" s="406"/>
      <c r="J100" s="407" t="e">
        <f t="shared" si="1"/>
        <v>#DIV/0!</v>
      </c>
      <c r="K100" s="428"/>
      <c r="L100" s="428"/>
      <c r="M100" s="428"/>
      <c r="N100" s="428"/>
      <c r="O100" s="428"/>
      <c r="P100" s="742"/>
      <c r="Q100" s="406"/>
      <c r="R100" s="428"/>
      <c r="S100" s="406" t="e">
        <f>VLOOKUP(B100,Table1[],21,FALSE)</f>
        <v>#N/A</v>
      </c>
      <c r="T100" s="93"/>
      <c r="W100" s="89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</row>
    <row r="101" spans="1:37" ht="15.75" x14ac:dyDescent="0.25">
      <c r="A101" s="428"/>
      <c r="B101" s="428"/>
      <c r="C101" s="429"/>
      <c r="D101" s="404" t="s">
        <v>104</v>
      </c>
      <c r="E101" s="430"/>
      <c r="F101" s="430"/>
      <c r="G101" s="405"/>
      <c r="H101" s="406"/>
      <c r="I101" s="406"/>
      <c r="J101" s="407" t="e">
        <f t="shared" si="1"/>
        <v>#DIV/0!</v>
      </c>
      <c r="K101" s="428"/>
      <c r="L101" s="428"/>
      <c r="M101" s="428"/>
      <c r="N101" s="428"/>
      <c r="O101" s="428"/>
      <c r="P101" s="742"/>
      <c r="Q101" s="406"/>
      <c r="R101" s="428"/>
      <c r="S101" s="406" t="e">
        <f>VLOOKUP(B101,Table1[],21,FALSE)</f>
        <v>#N/A</v>
      </c>
      <c r="T101" s="93"/>
      <c r="W101" s="89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</row>
    <row r="102" spans="1:37" ht="15.75" x14ac:dyDescent="0.25">
      <c r="A102" s="428"/>
      <c r="B102" s="428"/>
      <c r="C102" s="429"/>
      <c r="D102" s="404" t="s">
        <v>104</v>
      </c>
      <c r="E102" s="430"/>
      <c r="F102" s="430"/>
      <c r="G102" s="405"/>
      <c r="H102" s="406"/>
      <c r="I102" s="406"/>
      <c r="J102" s="407" t="e">
        <f t="shared" si="1"/>
        <v>#DIV/0!</v>
      </c>
      <c r="K102" s="428"/>
      <c r="L102" s="428"/>
      <c r="M102" s="428"/>
      <c r="N102" s="428"/>
      <c r="O102" s="428"/>
      <c r="P102" s="742"/>
      <c r="Q102" s="406"/>
      <c r="R102" s="428"/>
      <c r="S102" s="406" t="e">
        <f>VLOOKUP(B102,Table1[],21,FALSE)</f>
        <v>#N/A</v>
      </c>
      <c r="T102" s="93"/>
      <c r="W102" s="89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</row>
    <row r="103" spans="1:37" ht="15.75" x14ac:dyDescent="0.25">
      <c r="A103" s="428"/>
      <c r="B103" s="428"/>
      <c r="C103" s="429"/>
      <c r="D103" s="404" t="s">
        <v>104</v>
      </c>
      <c r="E103" s="429"/>
      <c r="F103" s="432"/>
      <c r="G103" s="405"/>
      <c r="H103" s="406"/>
      <c r="I103" s="406"/>
      <c r="J103" s="407" t="e">
        <f t="shared" si="1"/>
        <v>#DIV/0!</v>
      </c>
      <c r="K103" s="428"/>
      <c r="L103" s="428"/>
      <c r="M103" s="428"/>
      <c r="N103" s="428"/>
      <c r="O103" s="428"/>
      <c r="P103" s="742"/>
      <c r="Q103" s="406"/>
      <c r="R103" s="428"/>
      <c r="S103" s="406" t="e">
        <f>VLOOKUP(B103,Table1[],21,FALSE)</f>
        <v>#N/A</v>
      </c>
      <c r="T103" s="93"/>
      <c r="W103" s="89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</row>
    <row r="104" spans="1:37" ht="15.75" x14ac:dyDescent="0.25">
      <c r="A104" s="428"/>
      <c r="B104" s="428"/>
      <c r="C104" s="429"/>
      <c r="D104" s="404" t="s">
        <v>104</v>
      </c>
      <c r="E104" s="430"/>
      <c r="F104" s="430"/>
      <c r="G104" s="405"/>
      <c r="H104" s="406"/>
      <c r="I104" s="406"/>
      <c r="J104" s="407" t="e">
        <f t="shared" si="1"/>
        <v>#DIV/0!</v>
      </c>
      <c r="K104" s="428"/>
      <c r="L104" s="428"/>
      <c r="M104" s="428"/>
      <c r="N104" s="428"/>
      <c r="O104" s="428"/>
      <c r="P104" s="742"/>
      <c r="Q104" s="406"/>
      <c r="R104" s="428"/>
      <c r="S104" s="406" t="e">
        <f>VLOOKUP(B104,Table1[],21,FALSE)</f>
        <v>#N/A</v>
      </c>
      <c r="T104" s="93"/>
      <c r="W104" s="89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</row>
    <row r="105" spans="1:37" ht="15.75" x14ac:dyDescent="0.25">
      <c r="A105" s="428"/>
      <c r="B105" s="428"/>
      <c r="C105" s="429"/>
      <c r="D105" s="404" t="s">
        <v>104</v>
      </c>
      <c r="E105" s="430"/>
      <c r="F105" s="430"/>
      <c r="G105" s="405"/>
      <c r="H105" s="406"/>
      <c r="I105" s="406"/>
      <c r="J105" s="407" t="e">
        <f t="shared" si="1"/>
        <v>#DIV/0!</v>
      </c>
      <c r="K105" s="428"/>
      <c r="L105" s="428"/>
      <c r="M105" s="428"/>
      <c r="N105" s="428"/>
      <c r="O105" s="428"/>
      <c r="P105" s="742"/>
      <c r="Q105" s="406"/>
      <c r="R105" s="428"/>
      <c r="S105" s="406" t="e">
        <f>VLOOKUP(B105,Table1[],21,FALSE)</f>
        <v>#N/A</v>
      </c>
      <c r="T105" s="93"/>
      <c r="W105" s="89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</row>
    <row r="106" spans="1:37" ht="15.75" x14ac:dyDescent="0.25">
      <c r="A106" s="428"/>
      <c r="B106" s="428"/>
      <c r="C106" s="429"/>
      <c r="D106" s="404" t="s">
        <v>104</v>
      </c>
      <c r="E106" s="430"/>
      <c r="F106" s="430"/>
      <c r="G106" s="405"/>
      <c r="H106" s="406"/>
      <c r="I106" s="406"/>
      <c r="J106" s="407" t="e">
        <f t="shared" si="1"/>
        <v>#DIV/0!</v>
      </c>
      <c r="K106" s="428"/>
      <c r="L106" s="428"/>
      <c r="M106" s="428"/>
      <c r="N106" s="428"/>
      <c r="O106" s="428"/>
      <c r="P106" s="742"/>
      <c r="Q106" s="406"/>
      <c r="R106" s="428"/>
      <c r="S106" s="406" t="e">
        <f>VLOOKUP(B106,Table1[],21,FALSE)</f>
        <v>#N/A</v>
      </c>
      <c r="T106" s="93"/>
      <c r="W106" s="89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</row>
    <row r="107" spans="1:37" ht="15.75" x14ac:dyDescent="0.25">
      <c r="A107" s="428"/>
      <c r="B107" s="428"/>
      <c r="C107" s="429"/>
      <c r="D107" s="404" t="s">
        <v>104</v>
      </c>
      <c r="E107" s="430"/>
      <c r="F107" s="430"/>
      <c r="G107" s="405"/>
      <c r="H107" s="406"/>
      <c r="I107" s="406"/>
      <c r="J107" s="407" t="e">
        <f t="shared" si="1"/>
        <v>#DIV/0!</v>
      </c>
      <c r="K107" s="428"/>
      <c r="L107" s="428"/>
      <c r="M107" s="428"/>
      <c r="N107" s="428"/>
      <c r="O107" s="428"/>
      <c r="P107" s="742"/>
      <c r="Q107" s="406"/>
      <c r="R107" s="428"/>
      <c r="S107" s="406" t="e">
        <f>VLOOKUP(B107,Table1[],21,FALSE)</f>
        <v>#N/A</v>
      </c>
      <c r="T107" s="93"/>
      <c r="W107" s="89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</row>
    <row r="108" spans="1:37" ht="15.75" x14ac:dyDescent="0.25">
      <c r="A108" s="428"/>
      <c r="B108" s="428"/>
      <c r="C108" s="429"/>
      <c r="D108" s="404" t="s">
        <v>104</v>
      </c>
      <c r="E108" s="430"/>
      <c r="F108" s="430"/>
      <c r="G108" s="405"/>
      <c r="H108" s="406"/>
      <c r="I108" s="406"/>
      <c r="J108" s="407" t="e">
        <f t="shared" si="1"/>
        <v>#DIV/0!</v>
      </c>
      <c r="K108" s="428"/>
      <c r="L108" s="428"/>
      <c r="M108" s="428"/>
      <c r="N108" s="428"/>
      <c r="O108" s="428"/>
      <c r="P108" s="742"/>
      <c r="Q108" s="406"/>
      <c r="R108" s="428"/>
      <c r="S108" s="406" t="e">
        <f>VLOOKUP(B108,Table1[],21,FALSE)</f>
        <v>#N/A</v>
      </c>
      <c r="T108" s="93"/>
      <c r="W108" s="89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</row>
    <row r="109" spans="1:37" ht="15.75" x14ac:dyDescent="0.25">
      <c r="A109" s="428"/>
      <c r="B109" s="428"/>
      <c r="C109" s="429"/>
      <c r="D109" s="404" t="s">
        <v>104</v>
      </c>
      <c r="E109" s="430"/>
      <c r="F109" s="430"/>
      <c r="G109" s="405"/>
      <c r="H109" s="406"/>
      <c r="I109" s="406"/>
      <c r="J109" s="407" t="e">
        <f t="shared" si="1"/>
        <v>#DIV/0!</v>
      </c>
      <c r="K109" s="428"/>
      <c r="L109" s="428"/>
      <c r="M109" s="428"/>
      <c r="N109" s="428"/>
      <c r="O109" s="428"/>
      <c r="P109" s="742"/>
      <c r="Q109" s="406"/>
      <c r="R109" s="428"/>
      <c r="S109" s="406" t="e">
        <f>VLOOKUP(B109,Table1[],21,FALSE)</f>
        <v>#N/A</v>
      </c>
      <c r="T109" s="93"/>
      <c r="W109" s="89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</row>
    <row r="110" spans="1:37" ht="15.75" x14ac:dyDescent="0.25">
      <c r="A110" s="428"/>
      <c r="B110" s="428"/>
      <c r="C110" s="429"/>
      <c r="D110" s="404" t="s">
        <v>104</v>
      </c>
      <c r="E110" s="430"/>
      <c r="F110" s="430"/>
      <c r="G110" s="405"/>
      <c r="H110" s="406"/>
      <c r="I110" s="406"/>
      <c r="J110" s="407" t="e">
        <f t="shared" si="1"/>
        <v>#DIV/0!</v>
      </c>
      <c r="K110" s="428"/>
      <c r="L110" s="428"/>
      <c r="M110" s="428"/>
      <c r="N110" s="428"/>
      <c r="O110" s="428"/>
      <c r="P110" s="742"/>
      <c r="Q110" s="406"/>
      <c r="R110" s="428"/>
      <c r="S110" s="406" t="e">
        <f>VLOOKUP(B110,Table1[],21,FALSE)</f>
        <v>#N/A</v>
      </c>
      <c r="T110" s="93"/>
      <c r="W110" s="89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</row>
    <row r="111" spans="1:37" ht="15.75" x14ac:dyDescent="0.25">
      <c r="A111" s="154"/>
      <c r="B111" s="139"/>
      <c r="C111" s="96"/>
      <c r="D111" s="96" t="s">
        <v>104</v>
      </c>
      <c r="E111" s="98"/>
      <c r="F111" s="98"/>
      <c r="G111" s="98">
        <f t="shared" ref="G111:G129" si="2">F111-E111</f>
        <v>0</v>
      </c>
      <c r="H111" s="97">
        <f t="shared" ref="H111:H129" si="3">HOUR(G111)</f>
        <v>0</v>
      </c>
      <c r="I111" s="97">
        <f t="shared" ref="I111:I129" si="4">MINUTE(G111)</f>
        <v>0</v>
      </c>
      <c r="J111" s="132" t="e">
        <f t="shared" ref="J111:J129" si="5">L111/K111</f>
        <v>#DIV/0!</v>
      </c>
      <c r="K111" s="135"/>
      <c r="L111" s="147">
        <f t="shared" ref="L111:L129" si="6">((60*H111)+I111)*K111</f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</row>
    <row r="112" spans="1:37" ht="15.75" x14ac:dyDescent="0.25">
      <c r="A112" s="154"/>
      <c r="B112" s="139"/>
      <c r="C112" s="96"/>
      <c r="D112" s="96" t="s">
        <v>104</v>
      </c>
      <c r="E112" s="98"/>
      <c r="F112" s="98"/>
      <c r="G112" s="98">
        <f t="shared" si="2"/>
        <v>0</v>
      </c>
      <c r="H112" s="97">
        <f t="shared" si="3"/>
        <v>0</v>
      </c>
      <c r="I112" s="97">
        <f t="shared" si="4"/>
        <v>0</v>
      </c>
      <c r="J112" s="132" t="e">
        <f t="shared" si="5"/>
        <v>#DIV/0!</v>
      </c>
      <c r="K112" s="135"/>
      <c r="L112" s="147">
        <f t="shared" si="6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</row>
    <row r="113" spans="1:37" ht="15.75" x14ac:dyDescent="0.25">
      <c r="A113" s="154"/>
      <c r="B113" s="139"/>
      <c r="C113" s="96"/>
      <c r="D113" s="96" t="s">
        <v>104</v>
      </c>
      <c r="E113" s="98"/>
      <c r="F113" s="98"/>
      <c r="G113" s="98">
        <f t="shared" si="2"/>
        <v>0</v>
      </c>
      <c r="H113" s="97">
        <f t="shared" si="3"/>
        <v>0</v>
      </c>
      <c r="I113" s="97">
        <f t="shared" si="4"/>
        <v>0</v>
      </c>
      <c r="J113" s="132" t="e">
        <f t="shared" si="5"/>
        <v>#DIV/0!</v>
      </c>
      <c r="K113" s="135"/>
      <c r="L113" s="147">
        <f t="shared" si="6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</row>
    <row r="114" spans="1:37" ht="15.75" x14ac:dyDescent="0.25">
      <c r="A114" s="154"/>
      <c r="B114" s="139"/>
      <c r="C114" s="96"/>
      <c r="D114" s="96" t="s">
        <v>104</v>
      </c>
      <c r="E114" s="98"/>
      <c r="F114" s="98"/>
      <c r="G114" s="98">
        <f t="shared" si="2"/>
        <v>0</v>
      </c>
      <c r="H114" s="97">
        <f t="shared" si="3"/>
        <v>0</v>
      </c>
      <c r="I114" s="97">
        <f t="shared" si="4"/>
        <v>0</v>
      </c>
      <c r="J114" s="132" t="e">
        <f t="shared" si="5"/>
        <v>#DIV/0!</v>
      </c>
      <c r="K114" s="135"/>
      <c r="L114" s="147">
        <f t="shared" si="6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</row>
    <row r="115" spans="1:37" ht="15.75" x14ac:dyDescent="0.25">
      <c r="A115" s="154"/>
      <c r="B115" s="139"/>
      <c r="C115" s="96"/>
      <c r="D115" s="96" t="s">
        <v>104</v>
      </c>
      <c r="E115" s="98"/>
      <c r="F115" s="98"/>
      <c r="G115" s="98">
        <f t="shared" si="2"/>
        <v>0</v>
      </c>
      <c r="H115" s="97">
        <f t="shared" si="3"/>
        <v>0</v>
      </c>
      <c r="I115" s="97">
        <f t="shared" si="4"/>
        <v>0</v>
      </c>
      <c r="J115" s="132" t="e">
        <f t="shared" si="5"/>
        <v>#DIV/0!</v>
      </c>
      <c r="K115" s="135"/>
      <c r="L115" s="147">
        <f t="shared" si="6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</row>
    <row r="116" spans="1:37" ht="15.75" x14ac:dyDescent="0.25">
      <c r="A116" s="154"/>
      <c r="B116" s="139"/>
      <c r="C116" s="96"/>
      <c r="D116" s="96" t="s">
        <v>104</v>
      </c>
      <c r="E116" s="98"/>
      <c r="F116" s="98"/>
      <c r="G116" s="98">
        <f t="shared" si="2"/>
        <v>0</v>
      </c>
      <c r="H116" s="97">
        <f t="shared" si="3"/>
        <v>0</v>
      </c>
      <c r="I116" s="97">
        <f t="shared" si="4"/>
        <v>0</v>
      </c>
      <c r="J116" s="132" t="e">
        <f t="shared" si="5"/>
        <v>#DIV/0!</v>
      </c>
      <c r="K116" s="135"/>
      <c r="L116" s="147">
        <f t="shared" si="6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</row>
    <row r="117" spans="1:37" ht="15.75" x14ac:dyDescent="0.25">
      <c r="A117" s="154"/>
      <c r="B117" s="139"/>
      <c r="C117" s="96"/>
      <c r="D117" s="96" t="s">
        <v>104</v>
      </c>
      <c r="E117" s="98"/>
      <c r="F117" s="98"/>
      <c r="G117" s="98">
        <f t="shared" si="2"/>
        <v>0</v>
      </c>
      <c r="H117" s="97">
        <f t="shared" si="3"/>
        <v>0</v>
      </c>
      <c r="I117" s="97">
        <f t="shared" si="4"/>
        <v>0</v>
      </c>
      <c r="J117" s="132" t="e">
        <f t="shared" si="5"/>
        <v>#DIV/0!</v>
      </c>
      <c r="K117" s="135"/>
      <c r="L117" s="147">
        <f t="shared" si="6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</row>
    <row r="118" spans="1:37" ht="15.75" x14ac:dyDescent="0.25">
      <c r="A118" s="154"/>
      <c r="B118" s="139"/>
      <c r="C118" s="96"/>
      <c r="D118" s="96" t="s">
        <v>104</v>
      </c>
      <c r="E118" s="98"/>
      <c r="F118" s="98"/>
      <c r="G118" s="98">
        <f t="shared" si="2"/>
        <v>0</v>
      </c>
      <c r="H118" s="97">
        <f t="shared" si="3"/>
        <v>0</v>
      </c>
      <c r="I118" s="97">
        <f t="shared" si="4"/>
        <v>0</v>
      </c>
      <c r="J118" s="132" t="e">
        <f t="shared" si="5"/>
        <v>#DIV/0!</v>
      </c>
      <c r="K118" s="135"/>
      <c r="L118" s="147">
        <f t="shared" si="6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</row>
    <row r="119" spans="1:37" ht="15.75" x14ac:dyDescent="0.25">
      <c r="A119" s="154"/>
      <c r="B119" s="139"/>
      <c r="C119" s="96"/>
      <c r="D119" s="96" t="s">
        <v>104</v>
      </c>
      <c r="E119" s="98"/>
      <c r="F119" s="98"/>
      <c r="G119" s="98">
        <f t="shared" si="2"/>
        <v>0</v>
      </c>
      <c r="H119" s="97">
        <f t="shared" si="3"/>
        <v>0</v>
      </c>
      <c r="I119" s="97">
        <f t="shared" si="4"/>
        <v>0</v>
      </c>
      <c r="J119" s="132" t="e">
        <f t="shared" si="5"/>
        <v>#DIV/0!</v>
      </c>
      <c r="K119" s="135"/>
      <c r="L119" s="147">
        <f t="shared" si="6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</row>
    <row r="120" spans="1:37" ht="15.75" x14ac:dyDescent="0.25">
      <c r="A120" s="154"/>
      <c r="B120" s="139"/>
      <c r="C120" s="96"/>
      <c r="D120" s="96" t="s">
        <v>104</v>
      </c>
      <c r="E120" s="98"/>
      <c r="F120" s="98"/>
      <c r="G120" s="98">
        <f t="shared" si="2"/>
        <v>0</v>
      </c>
      <c r="H120" s="97">
        <f t="shared" si="3"/>
        <v>0</v>
      </c>
      <c r="I120" s="97">
        <f t="shared" si="4"/>
        <v>0</v>
      </c>
      <c r="J120" s="132" t="e">
        <f t="shared" si="5"/>
        <v>#DIV/0!</v>
      </c>
      <c r="K120" s="135"/>
      <c r="L120" s="147">
        <f t="shared" si="6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</row>
    <row r="121" spans="1:37" ht="15.75" x14ac:dyDescent="0.25">
      <c r="A121" s="154"/>
      <c r="B121" s="139"/>
      <c r="C121" s="96"/>
      <c r="D121" s="96" t="s">
        <v>104</v>
      </c>
      <c r="E121" s="98"/>
      <c r="F121" s="98"/>
      <c r="G121" s="98">
        <f t="shared" si="2"/>
        <v>0</v>
      </c>
      <c r="H121" s="97">
        <f t="shared" si="3"/>
        <v>0</v>
      </c>
      <c r="I121" s="97">
        <f t="shared" si="4"/>
        <v>0</v>
      </c>
      <c r="J121" s="132" t="e">
        <f t="shared" si="5"/>
        <v>#DIV/0!</v>
      </c>
      <c r="K121" s="97"/>
      <c r="L121" s="147">
        <f t="shared" si="6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</row>
    <row r="122" spans="1:37" ht="15.75" x14ac:dyDescent="0.25">
      <c r="A122" s="154"/>
      <c r="B122" s="139"/>
      <c r="C122" s="96"/>
      <c r="D122" s="96" t="s">
        <v>104</v>
      </c>
      <c r="E122" s="98"/>
      <c r="F122" s="98"/>
      <c r="G122" s="98">
        <f t="shared" si="2"/>
        <v>0</v>
      </c>
      <c r="H122" s="97">
        <f t="shared" si="3"/>
        <v>0</v>
      </c>
      <c r="I122" s="97">
        <f t="shared" si="4"/>
        <v>0</v>
      </c>
      <c r="J122" s="132" t="e">
        <f t="shared" si="5"/>
        <v>#DIV/0!</v>
      </c>
      <c r="K122" s="97"/>
      <c r="L122" s="147">
        <f t="shared" si="6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</row>
    <row r="123" spans="1:37" ht="15.75" x14ac:dyDescent="0.25">
      <c r="A123" s="154"/>
      <c r="B123" s="139"/>
      <c r="C123" s="96"/>
      <c r="D123" s="96" t="s">
        <v>104</v>
      </c>
      <c r="E123" s="98"/>
      <c r="F123" s="98"/>
      <c r="G123" s="98">
        <f t="shared" si="2"/>
        <v>0</v>
      </c>
      <c r="H123" s="97">
        <f t="shared" si="3"/>
        <v>0</v>
      </c>
      <c r="I123" s="97">
        <f t="shared" si="4"/>
        <v>0</v>
      </c>
      <c r="J123" s="132" t="e">
        <f t="shared" si="5"/>
        <v>#DIV/0!</v>
      </c>
      <c r="K123" s="97"/>
      <c r="L123" s="147">
        <f t="shared" si="6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</row>
    <row r="124" spans="1:37" ht="15.75" x14ac:dyDescent="0.25">
      <c r="A124" s="154"/>
      <c r="B124" s="139"/>
      <c r="C124" s="96"/>
      <c r="D124" s="96" t="s">
        <v>104</v>
      </c>
      <c r="E124" s="98"/>
      <c r="F124" s="98"/>
      <c r="G124" s="98">
        <f t="shared" si="2"/>
        <v>0</v>
      </c>
      <c r="H124" s="97">
        <f t="shared" si="3"/>
        <v>0</v>
      </c>
      <c r="I124" s="97">
        <f t="shared" si="4"/>
        <v>0</v>
      </c>
      <c r="J124" s="132" t="e">
        <f t="shared" si="5"/>
        <v>#DIV/0!</v>
      </c>
      <c r="K124" s="97"/>
      <c r="L124" s="147">
        <f t="shared" si="6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</row>
    <row r="125" spans="1:37" ht="15.75" x14ac:dyDescent="0.25">
      <c r="A125" s="154"/>
      <c r="B125" s="139"/>
      <c r="C125" s="96"/>
      <c r="D125" s="96" t="s">
        <v>104</v>
      </c>
      <c r="E125" s="98"/>
      <c r="F125" s="98"/>
      <c r="G125" s="98">
        <f t="shared" si="2"/>
        <v>0</v>
      </c>
      <c r="H125" s="97">
        <f t="shared" si="3"/>
        <v>0</v>
      </c>
      <c r="I125" s="97">
        <f t="shared" si="4"/>
        <v>0</v>
      </c>
      <c r="J125" s="132" t="e">
        <f t="shared" si="5"/>
        <v>#DIV/0!</v>
      </c>
      <c r="K125" s="97"/>
      <c r="L125" s="147">
        <f t="shared" si="6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</row>
    <row r="126" spans="1:37" ht="15.75" x14ac:dyDescent="0.25">
      <c r="A126" s="154"/>
      <c r="B126" s="139"/>
      <c r="C126" s="96"/>
      <c r="D126" s="96" t="s">
        <v>104</v>
      </c>
      <c r="E126" s="98"/>
      <c r="F126" s="98"/>
      <c r="G126" s="98">
        <f t="shared" si="2"/>
        <v>0</v>
      </c>
      <c r="H126" s="97">
        <f t="shared" si="3"/>
        <v>0</v>
      </c>
      <c r="I126" s="97">
        <f t="shared" si="4"/>
        <v>0</v>
      </c>
      <c r="J126" s="132" t="e">
        <f t="shared" si="5"/>
        <v>#DIV/0!</v>
      </c>
      <c r="K126" s="97"/>
      <c r="L126" s="147">
        <f t="shared" si="6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</row>
    <row r="127" spans="1:37" ht="15.75" x14ac:dyDescent="0.25">
      <c r="A127" s="154"/>
      <c r="B127" s="139"/>
      <c r="C127" s="96"/>
      <c r="D127" s="96" t="s">
        <v>104</v>
      </c>
      <c r="E127" s="98"/>
      <c r="F127" s="98"/>
      <c r="G127" s="98">
        <f t="shared" si="2"/>
        <v>0</v>
      </c>
      <c r="H127" s="97">
        <f t="shared" si="3"/>
        <v>0</v>
      </c>
      <c r="I127" s="97">
        <f t="shared" si="4"/>
        <v>0</v>
      </c>
      <c r="J127" s="132" t="e">
        <f t="shared" si="5"/>
        <v>#DIV/0!</v>
      </c>
      <c r="K127" s="97"/>
      <c r="L127" s="147">
        <f t="shared" si="6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</row>
    <row r="128" spans="1:37" ht="15.75" x14ac:dyDescent="0.25">
      <c r="A128" s="154"/>
      <c r="B128" s="139"/>
      <c r="C128" s="96"/>
      <c r="D128" s="96" t="s">
        <v>104</v>
      </c>
      <c r="E128" s="98"/>
      <c r="F128" s="98"/>
      <c r="G128" s="98">
        <f t="shared" si="2"/>
        <v>0</v>
      </c>
      <c r="H128" s="97">
        <f t="shared" si="3"/>
        <v>0</v>
      </c>
      <c r="I128" s="97">
        <f t="shared" si="4"/>
        <v>0</v>
      </c>
      <c r="J128" s="132" t="e">
        <f t="shared" si="5"/>
        <v>#DIV/0!</v>
      </c>
      <c r="K128" s="97"/>
      <c r="L128" s="147">
        <f t="shared" si="6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</row>
    <row r="129" spans="1:37" ht="15.75" x14ac:dyDescent="0.25">
      <c r="A129" s="154"/>
      <c r="B129" s="139"/>
      <c r="C129" s="96"/>
      <c r="D129" s="96" t="s">
        <v>104</v>
      </c>
      <c r="E129" s="98"/>
      <c r="F129" s="98"/>
      <c r="G129" s="98">
        <f t="shared" si="2"/>
        <v>0</v>
      </c>
      <c r="H129" s="97">
        <f t="shared" si="3"/>
        <v>0</v>
      </c>
      <c r="I129" s="97">
        <f t="shared" si="4"/>
        <v>0</v>
      </c>
      <c r="J129" s="132" t="e">
        <f t="shared" si="5"/>
        <v>#DIV/0!</v>
      </c>
      <c r="K129" s="97"/>
      <c r="L129" s="147">
        <f t="shared" si="6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</row>
    <row r="130" spans="1:37" ht="15.75" x14ac:dyDescent="0.25">
      <c r="A130" s="154"/>
      <c r="B130" s="139"/>
      <c r="C130" s="96"/>
      <c r="D130" s="96" t="s">
        <v>104</v>
      </c>
      <c r="E130" s="98"/>
      <c r="F130" s="98"/>
      <c r="G130" s="98">
        <f t="shared" ref="G130:G193" si="7">F130-E130</f>
        <v>0</v>
      </c>
      <c r="H130" s="97">
        <f t="shared" ref="H130:H193" si="8">HOUR(G130)</f>
        <v>0</v>
      </c>
      <c r="I130" s="97">
        <f t="shared" ref="I130:I193" si="9">MINUTE(G130)</f>
        <v>0</v>
      </c>
      <c r="J130" s="132" t="e">
        <f t="shared" ref="J130:J193" si="10">L130/K130</f>
        <v>#DIV/0!</v>
      </c>
      <c r="K130" s="97"/>
      <c r="L130" s="147">
        <f t="shared" ref="L130:L193" si="11">((60*H130)+I130)*K130</f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</row>
    <row r="131" spans="1:37" ht="15.75" x14ac:dyDescent="0.25">
      <c r="A131" s="154"/>
      <c r="B131" s="139"/>
      <c r="C131" s="96"/>
      <c r="D131" s="96" t="s">
        <v>104</v>
      </c>
      <c r="E131" s="98"/>
      <c r="F131" s="98"/>
      <c r="G131" s="98">
        <f t="shared" si="7"/>
        <v>0</v>
      </c>
      <c r="H131" s="97">
        <f t="shared" si="8"/>
        <v>0</v>
      </c>
      <c r="I131" s="97">
        <f t="shared" si="9"/>
        <v>0</v>
      </c>
      <c r="J131" s="132" t="e">
        <f t="shared" si="10"/>
        <v>#DIV/0!</v>
      </c>
      <c r="K131" s="97"/>
      <c r="L131" s="147">
        <f t="shared" si="11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89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</row>
    <row r="132" spans="1:37" ht="15.75" x14ac:dyDescent="0.25">
      <c r="A132" s="154"/>
      <c r="B132" s="139"/>
      <c r="C132" s="96"/>
      <c r="D132" s="96" t="s">
        <v>104</v>
      </c>
      <c r="E132" s="98"/>
      <c r="F132" s="98"/>
      <c r="G132" s="98">
        <f t="shared" si="7"/>
        <v>0</v>
      </c>
      <c r="H132" s="97">
        <f t="shared" si="8"/>
        <v>0</v>
      </c>
      <c r="I132" s="97">
        <f t="shared" si="9"/>
        <v>0</v>
      </c>
      <c r="J132" s="132" t="e">
        <f t="shared" si="10"/>
        <v>#DIV/0!</v>
      </c>
      <c r="K132" s="97"/>
      <c r="L132" s="147">
        <f t="shared" si="11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</row>
    <row r="133" spans="1:37" ht="15.75" x14ac:dyDescent="0.25">
      <c r="A133" s="154"/>
      <c r="B133" s="139"/>
      <c r="C133" s="96"/>
      <c r="D133" s="96" t="s">
        <v>104</v>
      </c>
      <c r="E133" s="98"/>
      <c r="F133" s="98"/>
      <c r="G133" s="98">
        <f t="shared" si="7"/>
        <v>0</v>
      </c>
      <c r="H133" s="97">
        <f t="shared" si="8"/>
        <v>0</v>
      </c>
      <c r="I133" s="97">
        <f t="shared" si="9"/>
        <v>0</v>
      </c>
      <c r="J133" s="132" t="e">
        <f t="shared" si="10"/>
        <v>#DIV/0!</v>
      </c>
      <c r="K133" s="97"/>
      <c r="L133" s="147">
        <f t="shared" si="11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127"/>
      <c r="W133" s="89"/>
      <c r="Y133" s="127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</row>
    <row r="134" spans="1:37" ht="15.75" x14ac:dyDescent="0.25">
      <c r="A134" s="154"/>
      <c r="B134" s="139"/>
      <c r="C134" s="96"/>
      <c r="D134" s="96" t="s">
        <v>104</v>
      </c>
      <c r="E134" s="98"/>
      <c r="F134" s="98"/>
      <c r="G134" s="98">
        <f t="shared" si="7"/>
        <v>0</v>
      </c>
      <c r="H134" s="97">
        <f t="shared" si="8"/>
        <v>0</v>
      </c>
      <c r="I134" s="97">
        <f t="shared" si="9"/>
        <v>0</v>
      </c>
      <c r="J134" s="132" t="e">
        <f t="shared" si="10"/>
        <v>#DIV/0!</v>
      </c>
      <c r="K134" s="97"/>
      <c r="L134" s="147">
        <f t="shared" si="11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</row>
    <row r="135" spans="1:37" ht="15.75" x14ac:dyDescent="0.25">
      <c r="A135" s="154"/>
      <c r="B135" s="139"/>
      <c r="C135" s="96"/>
      <c r="D135" s="96" t="s">
        <v>104</v>
      </c>
      <c r="E135" s="98"/>
      <c r="F135" s="98"/>
      <c r="G135" s="98">
        <f t="shared" si="7"/>
        <v>0</v>
      </c>
      <c r="H135" s="97">
        <f t="shared" si="8"/>
        <v>0</v>
      </c>
      <c r="I135" s="97">
        <f t="shared" si="9"/>
        <v>0</v>
      </c>
      <c r="J135" s="132" t="e">
        <f t="shared" si="10"/>
        <v>#DIV/0!</v>
      </c>
      <c r="K135" s="97"/>
      <c r="L135" s="147">
        <f t="shared" si="11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</row>
    <row r="136" spans="1:37" ht="15.75" x14ac:dyDescent="0.25">
      <c r="A136" s="154"/>
      <c r="B136" s="139"/>
      <c r="C136" s="96"/>
      <c r="D136" s="96" t="s">
        <v>104</v>
      </c>
      <c r="E136" s="98"/>
      <c r="F136" s="98"/>
      <c r="G136" s="98">
        <f t="shared" si="7"/>
        <v>0</v>
      </c>
      <c r="H136" s="97">
        <f t="shared" si="8"/>
        <v>0</v>
      </c>
      <c r="I136" s="97">
        <f t="shared" si="9"/>
        <v>0</v>
      </c>
      <c r="J136" s="132" t="e">
        <f t="shared" si="10"/>
        <v>#DIV/0!</v>
      </c>
      <c r="K136" s="97"/>
      <c r="L136" s="147">
        <f t="shared" si="11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</row>
    <row r="137" spans="1:37" ht="15.75" x14ac:dyDescent="0.25">
      <c r="A137" s="154"/>
      <c r="B137" s="139"/>
      <c r="C137" s="96"/>
      <c r="D137" s="96" t="s">
        <v>104</v>
      </c>
      <c r="E137" s="98"/>
      <c r="F137" s="98"/>
      <c r="G137" s="98">
        <f t="shared" si="7"/>
        <v>0</v>
      </c>
      <c r="H137" s="97">
        <f t="shared" si="8"/>
        <v>0</v>
      </c>
      <c r="I137" s="97">
        <f t="shared" si="9"/>
        <v>0</v>
      </c>
      <c r="J137" s="132" t="e">
        <f t="shared" si="10"/>
        <v>#DIV/0!</v>
      </c>
      <c r="K137" s="97"/>
      <c r="L137" s="147">
        <f t="shared" si="11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</row>
    <row r="138" spans="1:37" ht="15.75" x14ac:dyDescent="0.25">
      <c r="A138" s="154"/>
      <c r="B138" s="139"/>
      <c r="C138" s="96"/>
      <c r="D138" s="96" t="s">
        <v>104</v>
      </c>
      <c r="E138" s="98"/>
      <c r="F138" s="98"/>
      <c r="G138" s="98">
        <f t="shared" si="7"/>
        <v>0</v>
      </c>
      <c r="H138" s="97">
        <f t="shared" si="8"/>
        <v>0</v>
      </c>
      <c r="I138" s="97">
        <f t="shared" si="9"/>
        <v>0</v>
      </c>
      <c r="J138" s="132" t="e">
        <f t="shared" si="10"/>
        <v>#DIV/0!</v>
      </c>
      <c r="K138" s="97"/>
      <c r="L138" s="147">
        <f t="shared" si="11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</row>
    <row r="139" spans="1:37" ht="15.75" x14ac:dyDescent="0.25">
      <c r="A139" s="154"/>
      <c r="B139" s="139"/>
      <c r="C139" s="96"/>
      <c r="D139" s="96" t="s">
        <v>104</v>
      </c>
      <c r="E139" s="98"/>
      <c r="F139" s="98"/>
      <c r="G139" s="98">
        <f t="shared" si="7"/>
        <v>0</v>
      </c>
      <c r="H139" s="97">
        <f t="shared" si="8"/>
        <v>0</v>
      </c>
      <c r="I139" s="97">
        <f t="shared" si="9"/>
        <v>0</v>
      </c>
      <c r="J139" s="132" t="e">
        <f t="shared" si="10"/>
        <v>#DIV/0!</v>
      </c>
      <c r="K139" s="97"/>
      <c r="L139" s="147">
        <f t="shared" si="11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ht="15.75" x14ac:dyDescent="0.25">
      <c r="A140" s="154"/>
      <c r="B140" s="139"/>
      <c r="C140" s="96"/>
      <c r="D140" s="96" t="s">
        <v>104</v>
      </c>
      <c r="E140" s="98"/>
      <c r="F140" s="98"/>
      <c r="G140" s="98">
        <f t="shared" si="7"/>
        <v>0</v>
      </c>
      <c r="H140" s="97">
        <f t="shared" si="8"/>
        <v>0</v>
      </c>
      <c r="I140" s="97">
        <f t="shared" si="9"/>
        <v>0</v>
      </c>
      <c r="J140" s="132" t="e">
        <f t="shared" si="10"/>
        <v>#DIV/0!</v>
      </c>
      <c r="K140" s="97"/>
      <c r="L140" s="147">
        <f t="shared" si="11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</row>
    <row r="141" spans="1:37" ht="15.75" x14ac:dyDescent="0.25">
      <c r="A141" s="154"/>
      <c r="B141" s="139"/>
      <c r="C141" s="96"/>
      <c r="D141" s="96" t="s">
        <v>104</v>
      </c>
      <c r="E141" s="98"/>
      <c r="F141" s="98"/>
      <c r="G141" s="98">
        <f t="shared" si="7"/>
        <v>0</v>
      </c>
      <c r="H141" s="97">
        <f t="shared" si="8"/>
        <v>0</v>
      </c>
      <c r="I141" s="97">
        <f t="shared" si="9"/>
        <v>0</v>
      </c>
      <c r="J141" s="132" t="e">
        <f t="shared" si="10"/>
        <v>#DIV/0!</v>
      </c>
      <c r="K141" s="97"/>
      <c r="L141" s="147">
        <f t="shared" si="11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</row>
    <row r="142" spans="1:37" ht="15.75" x14ac:dyDescent="0.25">
      <c r="A142" s="154"/>
      <c r="B142" s="139"/>
      <c r="C142" s="96"/>
      <c r="D142" s="96" t="s">
        <v>104</v>
      </c>
      <c r="E142" s="98"/>
      <c r="F142" s="98"/>
      <c r="G142" s="98">
        <f t="shared" si="7"/>
        <v>0</v>
      </c>
      <c r="H142" s="97">
        <f t="shared" si="8"/>
        <v>0</v>
      </c>
      <c r="I142" s="97">
        <f t="shared" si="9"/>
        <v>0</v>
      </c>
      <c r="J142" s="132" t="e">
        <f t="shared" si="10"/>
        <v>#DIV/0!</v>
      </c>
      <c r="K142" s="97"/>
      <c r="L142" s="147">
        <f t="shared" si="11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</row>
    <row r="143" spans="1:37" ht="15.75" x14ac:dyDescent="0.25">
      <c r="A143" s="154"/>
      <c r="B143" s="139"/>
      <c r="C143" s="96"/>
      <c r="D143" s="96" t="s">
        <v>104</v>
      </c>
      <c r="E143" s="98"/>
      <c r="F143" s="98"/>
      <c r="G143" s="98">
        <f t="shared" si="7"/>
        <v>0</v>
      </c>
      <c r="H143" s="97">
        <f t="shared" si="8"/>
        <v>0</v>
      </c>
      <c r="I143" s="97">
        <f t="shared" si="9"/>
        <v>0</v>
      </c>
      <c r="J143" s="132" t="e">
        <f t="shared" si="10"/>
        <v>#DIV/0!</v>
      </c>
      <c r="K143" s="97"/>
      <c r="L143" s="147">
        <f t="shared" si="11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</row>
    <row r="144" spans="1:37" ht="15.75" x14ac:dyDescent="0.25">
      <c r="A144" s="154"/>
      <c r="B144" s="139"/>
      <c r="C144" s="96"/>
      <c r="D144" s="96" t="s">
        <v>104</v>
      </c>
      <c r="E144" s="98"/>
      <c r="F144" s="98"/>
      <c r="G144" s="98">
        <f t="shared" si="7"/>
        <v>0</v>
      </c>
      <c r="H144" s="97">
        <f t="shared" si="8"/>
        <v>0</v>
      </c>
      <c r="I144" s="97">
        <f t="shared" si="9"/>
        <v>0</v>
      </c>
      <c r="J144" s="132" t="e">
        <f t="shared" si="10"/>
        <v>#DIV/0!</v>
      </c>
      <c r="K144" s="97"/>
      <c r="L144" s="147">
        <f t="shared" si="11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</row>
    <row r="145" spans="1:37" ht="15.75" x14ac:dyDescent="0.25">
      <c r="A145" s="154"/>
      <c r="B145" s="139"/>
      <c r="C145" s="96"/>
      <c r="D145" s="96" t="s">
        <v>104</v>
      </c>
      <c r="E145" s="98"/>
      <c r="F145" s="98"/>
      <c r="G145" s="98">
        <f t="shared" si="7"/>
        <v>0</v>
      </c>
      <c r="H145" s="97">
        <f t="shared" si="8"/>
        <v>0</v>
      </c>
      <c r="I145" s="97">
        <f t="shared" si="9"/>
        <v>0</v>
      </c>
      <c r="J145" s="132" t="e">
        <f t="shared" si="10"/>
        <v>#DIV/0!</v>
      </c>
      <c r="K145" s="97"/>
      <c r="L145" s="147">
        <f t="shared" si="11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</row>
    <row r="146" spans="1:37" ht="15.75" x14ac:dyDescent="0.25">
      <c r="A146" s="154"/>
      <c r="B146" s="139"/>
      <c r="C146" s="96"/>
      <c r="D146" s="96" t="s">
        <v>104</v>
      </c>
      <c r="E146" s="98"/>
      <c r="F146" s="98"/>
      <c r="G146" s="98">
        <f t="shared" si="7"/>
        <v>0</v>
      </c>
      <c r="H146" s="97">
        <f t="shared" si="8"/>
        <v>0</v>
      </c>
      <c r="I146" s="97">
        <f t="shared" si="9"/>
        <v>0</v>
      </c>
      <c r="J146" s="132" t="e">
        <f t="shared" si="10"/>
        <v>#DIV/0!</v>
      </c>
      <c r="K146" s="97"/>
      <c r="L146" s="147">
        <f t="shared" si="11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</row>
    <row r="147" spans="1:37" ht="15.75" x14ac:dyDescent="0.25">
      <c r="A147" s="154"/>
      <c r="B147" s="139"/>
      <c r="C147" s="96"/>
      <c r="D147" s="96" t="s">
        <v>104</v>
      </c>
      <c r="E147" s="98"/>
      <c r="F147" s="98"/>
      <c r="G147" s="98">
        <f t="shared" si="7"/>
        <v>0</v>
      </c>
      <c r="H147" s="97">
        <f t="shared" si="8"/>
        <v>0</v>
      </c>
      <c r="I147" s="97">
        <f t="shared" si="9"/>
        <v>0</v>
      </c>
      <c r="J147" s="132" t="e">
        <f t="shared" si="10"/>
        <v>#DIV/0!</v>
      </c>
      <c r="K147" s="97"/>
      <c r="L147" s="147">
        <f t="shared" si="11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</row>
    <row r="148" spans="1:37" ht="15.75" x14ac:dyDescent="0.25">
      <c r="A148" s="154"/>
      <c r="B148" s="139"/>
      <c r="C148" s="96"/>
      <c r="D148" s="96" t="s">
        <v>104</v>
      </c>
      <c r="E148" s="98"/>
      <c r="F148" s="98"/>
      <c r="G148" s="98">
        <f t="shared" si="7"/>
        <v>0</v>
      </c>
      <c r="H148" s="97">
        <f t="shared" si="8"/>
        <v>0</v>
      </c>
      <c r="I148" s="97">
        <f t="shared" si="9"/>
        <v>0</v>
      </c>
      <c r="J148" s="132" t="e">
        <f t="shared" si="10"/>
        <v>#DIV/0!</v>
      </c>
      <c r="K148" s="97"/>
      <c r="L148" s="147">
        <f t="shared" si="11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</row>
    <row r="149" spans="1:37" ht="15.75" x14ac:dyDescent="0.25">
      <c r="A149" s="154"/>
      <c r="B149" s="139"/>
      <c r="C149" s="96"/>
      <c r="D149" s="96" t="s">
        <v>104</v>
      </c>
      <c r="E149" s="98"/>
      <c r="F149" s="98"/>
      <c r="G149" s="98">
        <f t="shared" si="7"/>
        <v>0</v>
      </c>
      <c r="H149" s="97">
        <f t="shared" si="8"/>
        <v>0</v>
      </c>
      <c r="I149" s="97">
        <f t="shared" si="9"/>
        <v>0</v>
      </c>
      <c r="J149" s="132" t="e">
        <f t="shared" si="10"/>
        <v>#DIV/0!</v>
      </c>
      <c r="K149" s="97"/>
      <c r="L149" s="147">
        <f t="shared" si="11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</row>
    <row r="150" spans="1:37" ht="15.75" x14ac:dyDescent="0.25">
      <c r="A150" s="154"/>
      <c r="B150" s="139"/>
      <c r="C150" s="96"/>
      <c r="D150" s="96" t="s">
        <v>104</v>
      </c>
      <c r="E150" s="98"/>
      <c r="F150" s="98"/>
      <c r="G150" s="98">
        <f t="shared" si="7"/>
        <v>0</v>
      </c>
      <c r="H150" s="97">
        <f t="shared" si="8"/>
        <v>0</v>
      </c>
      <c r="I150" s="97">
        <f t="shared" si="9"/>
        <v>0</v>
      </c>
      <c r="J150" s="132" t="e">
        <f t="shared" si="10"/>
        <v>#DIV/0!</v>
      </c>
      <c r="K150" s="97"/>
      <c r="L150" s="147">
        <f t="shared" si="11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</row>
    <row r="151" spans="1:37" ht="15.75" x14ac:dyDescent="0.25">
      <c r="A151" s="154"/>
      <c r="B151" s="139"/>
      <c r="C151" s="96"/>
      <c r="D151" s="96" t="s">
        <v>104</v>
      </c>
      <c r="E151" s="98"/>
      <c r="F151" s="98"/>
      <c r="G151" s="98">
        <f t="shared" si="7"/>
        <v>0</v>
      </c>
      <c r="H151" s="97">
        <f t="shared" si="8"/>
        <v>0</v>
      </c>
      <c r="I151" s="97">
        <f t="shared" si="9"/>
        <v>0</v>
      </c>
      <c r="J151" s="132" t="e">
        <f t="shared" si="10"/>
        <v>#DIV/0!</v>
      </c>
      <c r="K151" s="97"/>
      <c r="L151" s="147">
        <f t="shared" si="11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</row>
    <row r="152" spans="1:37" ht="15.75" x14ac:dyDescent="0.25">
      <c r="A152" s="154"/>
      <c r="B152" s="139"/>
      <c r="C152" s="96"/>
      <c r="D152" s="96" t="s">
        <v>104</v>
      </c>
      <c r="E152" s="98"/>
      <c r="F152" s="98"/>
      <c r="G152" s="98">
        <f t="shared" si="7"/>
        <v>0</v>
      </c>
      <c r="H152" s="97">
        <f t="shared" si="8"/>
        <v>0</v>
      </c>
      <c r="I152" s="97">
        <f t="shared" si="9"/>
        <v>0</v>
      </c>
      <c r="J152" s="132" t="e">
        <f t="shared" si="10"/>
        <v>#DIV/0!</v>
      </c>
      <c r="K152" s="97"/>
      <c r="L152" s="147">
        <f t="shared" si="11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</row>
    <row r="153" spans="1:37" ht="15.75" x14ac:dyDescent="0.25">
      <c r="A153" s="154"/>
      <c r="B153" s="139"/>
      <c r="C153" s="96"/>
      <c r="D153" s="96" t="s">
        <v>104</v>
      </c>
      <c r="E153" s="98"/>
      <c r="F153" s="98"/>
      <c r="G153" s="98">
        <f t="shared" si="7"/>
        <v>0</v>
      </c>
      <c r="H153" s="97">
        <f t="shared" si="8"/>
        <v>0</v>
      </c>
      <c r="I153" s="97">
        <f t="shared" si="9"/>
        <v>0</v>
      </c>
      <c r="J153" s="132" t="e">
        <f t="shared" si="10"/>
        <v>#DIV/0!</v>
      </c>
      <c r="K153" s="97"/>
      <c r="L153" s="147">
        <f t="shared" si="11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</row>
    <row r="154" spans="1:37" ht="15.75" x14ac:dyDescent="0.25">
      <c r="A154" s="154"/>
      <c r="B154" s="139"/>
      <c r="C154" s="96"/>
      <c r="D154" s="96" t="s">
        <v>104</v>
      </c>
      <c r="E154" s="98"/>
      <c r="F154" s="98"/>
      <c r="G154" s="98">
        <f t="shared" si="7"/>
        <v>0</v>
      </c>
      <c r="H154" s="97">
        <f t="shared" si="8"/>
        <v>0</v>
      </c>
      <c r="I154" s="97">
        <f t="shared" si="9"/>
        <v>0</v>
      </c>
      <c r="J154" s="132" t="e">
        <f t="shared" si="10"/>
        <v>#DIV/0!</v>
      </c>
      <c r="K154" s="97"/>
      <c r="L154" s="147">
        <f t="shared" si="11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</row>
    <row r="155" spans="1:37" ht="15.75" x14ac:dyDescent="0.25">
      <c r="A155" s="154"/>
      <c r="B155" s="139"/>
      <c r="C155" s="96"/>
      <c r="D155" s="96" t="s">
        <v>104</v>
      </c>
      <c r="E155" s="98"/>
      <c r="F155" s="98"/>
      <c r="G155" s="98">
        <f t="shared" si="7"/>
        <v>0</v>
      </c>
      <c r="H155" s="97">
        <f t="shared" si="8"/>
        <v>0</v>
      </c>
      <c r="I155" s="97">
        <f t="shared" si="9"/>
        <v>0</v>
      </c>
      <c r="J155" s="132" t="e">
        <f t="shared" si="10"/>
        <v>#DIV/0!</v>
      </c>
      <c r="K155" s="97"/>
      <c r="L155" s="147">
        <f t="shared" si="11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</row>
    <row r="156" spans="1:37" ht="15.75" x14ac:dyDescent="0.25">
      <c r="A156" s="154"/>
      <c r="B156" s="139"/>
      <c r="C156" s="96"/>
      <c r="D156" s="96" t="s">
        <v>104</v>
      </c>
      <c r="E156" s="98"/>
      <c r="F156" s="98"/>
      <c r="G156" s="98">
        <f t="shared" si="7"/>
        <v>0</v>
      </c>
      <c r="H156" s="97">
        <f t="shared" si="8"/>
        <v>0</v>
      </c>
      <c r="I156" s="97">
        <f t="shared" si="9"/>
        <v>0</v>
      </c>
      <c r="J156" s="132" t="e">
        <f t="shared" si="10"/>
        <v>#DIV/0!</v>
      </c>
      <c r="K156" s="97"/>
      <c r="L156" s="147">
        <f t="shared" si="11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</row>
    <row r="157" spans="1:37" ht="15.75" x14ac:dyDescent="0.25">
      <c r="A157" s="154"/>
      <c r="B157" s="139"/>
      <c r="C157" s="96"/>
      <c r="D157" s="96" t="s">
        <v>104</v>
      </c>
      <c r="E157" s="98"/>
      <c r="F157" s="98"/>
      <c r="G157" s="98">
        <f t="shared" si="7"/>
        <v>0</v>
      </c>
      <c r="H157" s="97">
        <f t="shared" si="8"/>
        <v>0</v>
      </c>
      <c r="I157" s="97">
        <f t="shared" si="9"/>
        <v>0</v>
      </c>
      <c r="J157" s="132" t="e">
        <f t="shared" si="10"/>
        <v>#DIV/0!</v>
      </c>
      <c r="K157" s="97"/>
      <c r="L157" s="147">
        <f t="shared" si="11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</row>
    <row r="158" spans="1:37" ht="15.75" x14ac:dyDescent="0.25">
      <c r="A158" s="154"/>
      <c r="B158" s="139"/>
      <c r="C158" s="96"/>
      <c r="D158" s="96" t="s">
        <v>104</v>
      </c>
      <c r="E158" s="98"/>
      <c r="F158" s="98"/>
      <c r="G158" s="98">
        <f t="shared" si="7"/>
        <v>0</v>
      </c>
      <c r="H158" s="97">
        <f t="shared" si="8"/>
        <v>0</v>
      </c>
      <c r="I158" s="97">
        <f t="shared" si="9"/>
        <v>0</v>
      </c>
      <c r="J158" s="132" t="e">
        <f t="shared" si="10"/>
        <v>#DIV/0!</v>
      </c>
      <c r="K158" s="97"/>
      <c r="L158" s="147">
        <f t="shared" si="11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</row>
    <row r="159" spans="1:37" ht="15.75" x14ac:dyDescent="0.25">
      <c r="A159" s="154"/>
      <c r="B159" s="139"/>
      <c r="C159" s="96"/>
      <c r="D159" s="96" t="s">
        <v>104</v>
      </c>
      <c r="E159" s="98"/>
      <c r="F159" s="98"/>
      <c r="G159" s="98">
        <f t="shared" si="7"/>
        <v>0</v>
      </c>
      <c r="H159" s="97">
        <f t="shared" si="8"/>
        <v>0</v>
      </c>
      <c r="I159" s="97">
        <f t="shared" si="9"/>
        <v>0</v>
      </c>
      <c r="J159" s="132" t="e">
        <f t="shared" si="10"/>
        <v>#DIV/0!</v>
      </c>
      <c r="K159" s="97"/>
      <c r="L159" s="147">
        <f t="shared" si="11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</row>
    <row r="160" spans="1:37" ht="15.75" x14ac:dyDescent="0.25">
      <c r="A160" s="154"/>
      <c r="B160" s="139"/>
      <c r="C160" s="96"/>
      <c r="D160" s="96" t="s">
        <v>104</v>
      </c>
      <c r="E160" s="98"/>
      <c r="F160" s="98"/>
      <c r="G160" s="98">
        <f t="shared" si="7"/>
        <v>0</v>
      </c>
      <c r="H160" s="97">
        <f t="shared" si="8"/>
        <v>0</v>
      </c>
      <c r="I160" s="97">
        <f t="shared" si="9"/>
        <v>0</v>
      </c>
      <c r="J160" s="132" t="e">
        <f t="shared" si="10"/>
        <v>#DIV/0!</v>
      </c>
      <c r="K160" s="97"/>
      <c r="L160" s="147">
        <f t="shared" si="11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</row>
    <row r="161" spans="1:46" ht="15.75" x14ac:dyDescent="0.25">
      <c r="A161" s="154"/>
      <c r="B161" s="139"/>
      <c r="C161" s="96"/>
      <c r="D161" s="96" t="s">
        <v>104</v>
      </c>
      <c r="E161" s="98"/>
      <c r="F161" s="98"/>
      <c r="G161" s="98">
        <f t="shared" si="7"/>
        <v>0</v>
      </c>
      <c r="H161" s="97">
        <f t="shared" si="8"/>
        <v>0</v>
      </c>
      <c r="I161" s="97">
        <f t="shared" si="9"/>
        <v>0</v>
      </c>
      <c r="J161" s="132" t="e">
        <f t="shared" si="10"/>
        <v>#DIV/0!</v>
      </c>
      <c r="K161" s="97"/>
      <c r="L161" s="147">
        <f t="shared" si="11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</row>
    <row r="162" spans="1:46" ht="15.75" x14ac:dyDescent="0.25">
      <c r="A162" s="154"/>
      <c r="B162" s="139"/>
      <c r="C162" s="96"/>
      <c r="D162" s="96" t="s">
        <v>104</v>
      </c>
      <c r="E162" s="98"/>
      <c r="F162" s="98"/>
      <c r="G162" s="98">
        <f t="shared" si="7"/>
        <v>0</v>
      </c>
      <c r="H162" s="97">
        <f t="shared" si="8"/>
        <v>0</v>
      </c>
      <c r="I162" s="97">
        <f t="shared" si="9"/>
        <v>0</v>
      </c>
      <c r="J162" s="132" t="e">
        <f t="shared" si="10"/>
        <v>#DIV/0!</v>
      </c>
      <c r="K162" s="97"/>
      <c r="L162" s="147">
        <f t="shared" si="11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</row>
    <row r="163" spans="1:46" ht="15.75" x14ac:dyDescent="0.25">
      <c r="A163" s="154"/>
      <c r="B163" s="139"/>
      <c r="C163" s="96"/>
      <c r="D163" s="96" t="s">
        <v>104</v>
      </c>
      <c r="E163" s="98"/>
      <c r="F163" s="98"/>
      <c r="G163" s="98">
        <f t="shared" si="7"/>
        <v>0</v>
      </c>
      <c r="H163" s="97">
        <f t="shared" si="8"/>
        <v>0</v>
      </c>
      <c r="I163" s="97">
        <f t="shared" si="9"/>
        <v>0</v>
      </c>
      <c r="J163" s="132" t="e">
        <f t="shared" si="10"/>
        <v>#DIV/0!</v>
      </c>
      <c r="K163" s="97"/>
      <c r="L163" s="147">
        <f t="shared" si="11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</row>
    <row r="164" spans="1:46" ht="15.75" x14ac:dyDescent="0.25">
      <c r="A164" s="154"/>
      <c r="B164" s="139"/>
      <c r="C164" s="96"/>
      <c r="D164" s="96" t="s">
        <v>104</v>
      </c>
      <c r="E164" s="98"/>
      <c r="F164" s="98"/>
      <c r="G164" s="98">
        <f t="shared" si="7"/>
        <v>0</v>
      </c>
      <c r="H164" s="97">
        <f t="shared" si="8"/>
        <v>0</v>
      </c>
      <c r="I164" s="97">
        <f t="shared" si="9"/>
        <v>0</v>
      </c>
      <c r="J164" s="132" t="e">
        <f t="shared" si="10"/>
        <v>#DIV/0!</v>
      </c>
      <c r="K164" s="97"/>
      <c r="L164" s="147">
        <f t="shared" si="11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104</v>
      </c>
      <c r="E165" s="98"/>
      <c r="F165" s="98"/>
      <c r="G165" s="98">
        <f t="shared" si="7"/>
        <v>0</v>
      </c>
      <c r="H165" s="97">
        <f t="shared" si="8"/>
        <v>0</v>
      </c>
      <c r="I165" s="97">
        <f t="shared" si="9"/>
        <v>0</v>
      </c>
      <c r="J165" s="132" t="e">
        <f t="shared" si="10"/>
        <v>#DIV/0!</v>
      </c>
      <c r="K165" s="97"/>
      <c r="L165" s="147">
        <f t="shared" si="11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104</v>
      </c>
      <c r="E166" s="98"/>
      <c r="F166" s="98"/>
      <c r="G166" s="98">
        <f t="shared" si="7"/>
        <v>0</v>
      </c>
      <c r="H166" s="97">
        <f t="shared" si="8"/>
        <v>0</v>
      </c>
      <c r="I166" s="97">
        <f t="shared" si="9"/>
        <v>0</v>
      </c>
      <c r="J166" s="132" t="e">
        <f t="shared" si="10"/>
        <v>#DIV/0!</v>
      </c>
      <c r="K166" s="97"/>
      <c r="L166" s="147">
        <f t="shared" si="11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104</v>
      </c>
      <c r="E167" s="98"/>
      <c r="F167" s="98"/>
      <c r="G167" s="98">
        <f t="shared" si="7"/>
        <v>0</v>
      </c>
      <c r="H167" s="97">
        <f t="shared" si="8"/>
        <v>0</v>
      </c>
      <c r="I167" s="97">
        <f t="shared" si="9"/>
        <v>0</v>
      </c>
      <c r="J167" s="132" t="e">
        <f t="shared" si="10"/>
        <v>#DIV/0!</v>
      </c>
      <c r="K167" s="97"/>
      <c r="L167" s="147">
        <f t="shared" si="11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104</v>
      </c>
      <c r="E168" s="98"/>
      <c r="F168" s="98"/>
      <c r="G168" s="98">
        <f t="shared" si="7"/>
        <v>0</v>
      </c>
      <c r="H168" s="97">
        <f t="shared" si="8"/>
        <v>0</v>
      </c>
      <c r="I168" s="97">
        <f t="shared" si="9"/>
        <v>0</v>
      </c>
      <c r="J168" s="132" t="e">
        <f t="shared" si="10"/>
        <v>#DIV/0!</v>
      </c>
      <c r="K168" s="97"/>
      <c r="L168" s="147">
        <f t="shared" si="11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104</v>
      </c>
      <c r="E169" s="98"/>
      <c r="F169" s="98"/>
      <c r="G169" s="98">
        <f t="shared" si="7"/>
        <v>0</v>
      </c>
      <c r="H169" s="97">
        <f t="shared" si="8"/>
        <v>0</v>
      </c>
      <c r="I169" s="97">
        <f t="shared" si="9"/>
        <v>0</v>
      </c>
      <c r="J169" s="132" t="e">
        <f t="shared" si="10"/>
        <v>#DIV/0!</v>
      </c>
      <c r="K169" s="97"/>
      <c r="L169" s="147">
        <f t="shared" si="11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104</v>
      </c>
      <c r="E170" s="98"/>
      <c r="F170" s="98"/>
      <c r="G170" s="98">
        <f t="shared" si="7"/>
        <v>0</v>
      </c>
      <c r="H170" s="97">
        <f t="shared" si="8"/>
        <v>0</v>
      </c>
      <c r="I170" s="97">
        <f t="shared" si="9"/>
        <v>0</v>
      </c>
      <c r="J170" s="132" t="e">
        <f t="shared" si="10"/>
        <v>#DIV/0!</v>
      </c>
      <c r="K170" s="97"/>
      <c r="L170" s="147">
        <f t="shared" si="11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104</v>
      </c>
      <c r="E171" s="98"/>
      <c r="F171" s="98"/>
      <c r="G171" s="98">
        <f t="shared" si="7"/>
        <v>0</v>
      </c>
      <c r="H171" s="97">
        <f t="shared" si="8"/>
        <v>0</v>
      </c>
      <c r="I171" s="97">
        <f t="shared" si="9"/>
        <v>0</v>
      </c>
      <c r="J171" s="132" t="e">
        <f t="shared" si="10"/>
        <v>#DIV/0!</v>
      </c>
      <c r="K171" s="97"/>
      <c r="L171" s="147">
        <f t="shared" si="11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104</v>
      </c>
      <c r="E172" s="98"/>
      <c r="F172" s="98"/>
      <c r="G172" s="98">
        <f t="shared" si="7"/>
        <v>0</v>
      </c>
      <c r="H172" s="97">
        <f t="shared" si="8"/>
        <v>0</v>
      </c>
      <c r="I172" s="97">
        <f t="shared" si="9"/>
        <v>0</v>
      </c>
      <c r="J172" s="132" t="e">
        <f t="shared" si="10"/>
        <v>#DIV/0!</v>
      </c>
      <c r="K172" s="97"/>
      <c r="L172" s="147">
        <f t="shared" si="11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104</v>
      </c>
      <c r="E173" s="98"/>
      <c r="F173" s="98"/>
      <c r="G173" s="98">
        <f t="shared" si="7"/>
        <v>0</v>
      </c>
      <c r="H173" s="97">
        <f t="shared" si="8"/>
        <v>0</v>
      </c>
      <c r="I173" s="97">
        <f t="shared" si="9"/>
        <v>0</v>
      </c>
      <c r="J173" s="132" t="e">
        <f t="shared" si="10"/>
        <v>#DIV/0!</v>
      </c>
      <c r="K173" s="97"/>
      <c r="L173" s="147">
        <f t="shared" si="11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104</v>
      </c>
      <c r="E174" s="98"/>
      <c r="F174" s="98"/>
      <c r="G174" s="98">
        <f t="shared" si="7"/>
        <v>0</v>
      </c>
      <c r="H174" s="97">
        <f t="shared" si="8"/>
        <v>0</v>
      </c>
      <c r="I174" s="97">
        <f t="shared" si="9"/>
        <v>0</v>
      </c>
      <c r="J174" s="132" t="e">
        <f t="shared" si="10"/>
        <v>#DIV/0!</v>
      </c>
      <c r="K174" s="97"/>
      <c r="L174" s="147">
        <f t="shared" si="11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104</v>
      </c>
      <c r="E175" s="98"/>
      <c r="F175" s="98"/>
      <c r="G175" s="98">
        <f t="shared" si="7"/>
        <v>0</v>
      </c>
      <c r="H175" s="97">
        <f t="shared" si="8"/>
        <v>0</v>
      </c>
      <c r="I175" s="97">
        <f t="shared" si="9"/>
        <v>0</v>
      </c>
      <c r="J175" s="132" t="e">
        <f t="shared" si="10"/>
        <v>#DIV/0!</v>
      </c>
      <c r="K175" s="97"/>
      <c r="L175" s="147">
        <f t="shared" si="11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104</v>
      </c>
      <c r="E176" s="98"/>
      <c r="F176" s="98"/>
      <c r="G176" s="98">
        <f t="shared" si="7"/>
        <v>0</v>
      </c>
      <c r="H176" s="97">
        <f t="shared" si="8"/>
        <v>0</v>
      </c>
      <c r="I176" s="97">
        <f t="shared" si="9"/>
        <v>0</v>
      </c>
      <c r="J176" s="132" t="e">
        <f t="shared" si="10"/>
        <v>#DIV/0!</v>
      </c>
      <c r="K176" s="97"/>
      <c r="L176" s="147">
        <f t="shared" si="11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104</v>
      </c>
      <c r="E177" s="98"/>
      <c r="F177" s="98"/>
      <c r="G177" s="98">
        <f t="shared" si="7"/>
        <v>0</v>
      </c>
      <c r="H177" s="97">
        <f t="shared" si="8"/>
        <v>0</v>
      </c>
      <c r="I177" s="97">
        <f t="shared" si="9"/>
        <v>0</v>
      </c>
      <c r="J177" s="132" t="e">
        <f t="shared" si="10"/>
        <v>#DIV/0!</v>
      </c>
      <c r="K177" s="97"/>
      <c r="L177" s="147">
        <f t="shared" si="11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104</v>
      </c>
      <c r="E178" s="98"/>
      <c r="F178" s="98"/>
      <c r="G178" s="98">
        <f t="shared" si="7"/>
        <v>0</v>
      </c>
      <c r="H178" s="97">
        <f t="shared" si="8"/>
        <v>0</v>
      </c>
      <c r="I178" s="97">
        <f t="shared" si="9"/>
        <v>0</v>
      </c>
      <c r="J178" s="132" t="e">
        <f t="shared" si="10"/>
        <v>#DIV/0!</v>
      </c>
      <c r="K178" s="97"/>
      <c r="L178" s="147">
        <f t="shared" si="11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104</v>
      </c>
      <c r="E179" s="98"/>
      <c r="F179" s="98"/>
      <c r="G179" s="98">
        <f t="shared" si="7"/>
        <v>0</v>
      </c>
      <c r="H179" s="97">
        <f t="shared" si="8"/>
        <v>0</v>
      </c>
      <c r="I179" s="97">
        <f t="shared" si="9"/>
        <v>0</v>
      </c>
      <c r="J179" s="132" t="e">
        <f t="shared" si="10"/>
        <v>#DIV/0!</v>
      </c>
      <c r="K179" s="97"/>
      <c r="L179" s="147">
        <f t="shared" si="11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104</v>
      </c>
      <c r="E180" s="98"/>
      <c r="F180" s="98"/>
      <c r="G180" s="98">
        <f t="shared" si="7"/>
        <v>0</v>
      </c>
      <c r="H180" s="97">
        <f t="shared" si="8"/>
        <v>0</v>
      </c>
      <c r="I180" s="97">
        <f t="shared" si="9"/>
        <v>0</v>
      </c>
      <c r="J180" s="132" t="e">
        <f t="shared" si="10"/>
        <v>#DIV/0!</v>
      </c>
      <c r="K180" s="97"/>
      <c r="L180" s="147">
        <f t="shared" si="11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104</v>
      </c>
      <c r="E181" s="98"/>
      <c r="F181" s="98"/>
      <c r="G181" s="98">
        <f t="shared" si="7"/>
        <v>0</v>
      </c>
      <c r="H181" s="97">
        <f t="shared" si="8"/>
        <v>0</v>
      </c>
      <c r="I181" s="97">
        <f t="shared" si="9"/>
        <v>0</v>
      </c>
      <c r="J181" s="132" t="e">
        <f t="shared" si="10"/>
        <v>#DIV/0!</v>
      </c>
      <c r="K181" s="97"/>
      <c r="L181" s="147">
        <f t="shared" si="11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104</v>
      </c>
      <c r="E182" s="98"/>
      <c r="F182" s="98"/>
      <c r="G182" s="98">
        <f t="shared" si="7"/>
        <v>0</v>
      </c>
      <c r="H182" s="97">
        <f t="shared" si="8"/>
        <v>0</v>
      </c>
      <c r="I182" s="97">
        <f t="shared" si="9"/>
        <v>0</v>
      </c>
      <c r="J182" s="132" t="e">
        <f t="shared" si="10"/>
        <v>#DIV/0!</v>
      </c>
      <c r="K182" s="97"/>
      <c r="L182" s="147">
        <f t="shared" si="11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104</v>
      </c>
      <c r="E183" s="98"/>
      <c r="F183" s="98"/>
      <c r="G183" s="98">
        <f t="shared" si="7"/>
        <v>0</v>
      </c>
      <c r="H183" s="97">
        <f t="shared" si="8"/>
        <v>0</v>
      </c>
      <c r="I183" s="97">
        <f t="shared" si="9"/>
        <v>0</v>
      </c>
      <c r="J183" s="132" t="e">
        <f t="shared" si="10"/>
        <v>#DIV/0!</v>
      </c>
      <c r="K183" s="97"/>
      <c r="L183" s="147">
        <f t="shared" si="11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104</v>
      </c>
      <c r="E184" s="98"/>
      <c r="F184" s="98"/>
      <c r="G184" s="98">
        <f t="shared" si="7"/>
        <v>0</v>
      </c>
      <c r="H184" s="97">
        <f t="shared" si="8"/>
        <v>0</v>
      </c>
      <c r="I184" s="97">
        <f t="shared" si="9"/>
        <v>0</v>
      </c>
      <c r="J184" s="132" t="e">
        <f t="shared" si="10"/>
        <v>#DIV/0!</v>
      </c>
      <c r="K184" s="97"/>
      <c r="L184" s="147">
        <f t="shared" si="11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T184" s="93"/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104</v>
      </c>
      <c r="E185" s="98"/>
      <c r="F185" s="98"/>
      <c r="G185" s="98">
        <f t="shared" si="7"/>
        <v>0</v>
      </c>
      <c r="H185" s="97">
        <f t="shared" si="8"/>
        <v>0</v>
      </c>
      <c r="I185" s="97">
        <f t="shared" si="9"/>
        <v>0</v>
      </c>
      <c r="J185" s="132" t="e">
        <f t="shared" si="10"/>
        <v>#DIV/0!</v>
      </c>
      <c r="K185" s="97"/>
      <c r="L185" s="147">
        <f t="shared" si="11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104</v>
      </c>
      <c r="E186" s="98"/>
      <c r="F186" s="98"/>
      <c r="G186" s="98">
        <f t="shared" si="7"/>
        <v>0</v>
      </c>
      <c r="H186" s="97">
        <f t="shared" si="8"/>
        <v>0</v>
      </c>
      <c r="I186" s="97">
        <f t="shared" si="9"/>
        <v>0</v>
      </c>
      <c r="J186" s="132" t="e">
        <f t="shared" si="10"/>
        <v>#DIV/0!</v>
      </c>
      <c r="K186" s="97"/>
      <c r="L186" s="147">
        <f t="shared" si="11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104</v>
      </c>
      <c r="E187" s="98"/>
      <c r="F187" s="98"/>
      <c r="G187" s="98">
        <f t="shared" si="7"/>
        <v>0</v>
      </c>
      <c r="H187" s="97">
        <f t="shared" si="8"/>
        <v>0</v>
      </c>
      <c r="I187" s="97">
        <f t="shared" si="9"/>
        <v>0</v>
      </c>
      <c r="J187" s="132" t="e">
        <f t="shared" si="10"/>
        <v>#DIV/0!</v>
      </c>
      <c r="K187" s="97"/>
      <c r="L187" s="147">
        <f t="shared" si="11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104</v>
      </c>
      <c r="E188" s="98"/>
      <c r="F188" s="98"/>
      <c r="G188" s="98">
        <f t="shared" si="7"/>
        <v>0</v>
      </c>
      <c r="H188" s="97">
        <f t="shared" si="8"/>
        <v>0</v>
      </c>
      <c r="I188" s="97">
        <f t="shared" si="9"/>
        <v>0</v>
      </c>
      <c r="J188" s="132" t="e">
        <f t="shared" si="10"/>
        <v>#DIV/0!</v>
      </c>
      <c r="K188" s="97"/>
      <c r="L188" s="147">
        <f t="shared" si="11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104</v>
      </c>
      <c r="E189" s="98"/>
      <c r="F189" s="98"/>
      <c r="G189" s="98">
        <f t="shared" si="7"/>
        <v>0</v>
      </c>
      <c r="H189" s="97">
        <f t="shared" si="8"/>
        <v>0</v>
      </c>
      <c r="I189" s="97">
        <f t="shared" si="9"/>
        <v>0</v>
      </c>
      <c r="J189" s="132" t="e">
        <f t="shared" si="10"/>
        <v>#DIV/0!</v>
      </c>
      <c r="K189" s="97"/>
      <c r="L189" s="147">
        <f t="shared" si="11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104</v>
      </c>
      <c r="E190" s="98"/>
      <c r="F190" s="98"/>
      <c r="G190" s="98">
        <f t="shared" si="7"/>
        <v>0</v>
      </c>
      <c r="H190" s="97">
        <f t="shared" si="8"/>
        <v>0</v>
      </c>
      <c r="I190" s="97">
        <f t="shared" si="9"/>
        <v>0</v>
      </c>
      <c r="J190" s="132" t="e">
        <f t="shared" si="10"/>
        <v>#DIV/0!</v>
      </c>
      <c r="K190" s="97"/>
      <c r="L190" s="147">
        <f t="shared" si="11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104</v>
      </c>
      <c r="E191" s="98"/>
      <c r="F191" s="98"/>
      <c r="G191" s="98">
        <f t="shared" si="7"/>
        <v>0</v>
      </c>
      <c r="H191" s="97">
        <f t="shared" si="8"/>
        <v>0</v>
      </c>
      <c r="I191" s="97">
        <f t="shared" si="9"/>
        <v>0</v>
      </c>
      <c r="J191" s="132" t="e">
        <f t="shared" si="10"/>
        <v>#DIV/0!</v>
      </c>
      <c r="K191" s="97"/>
      <c r="L191" s="147">
        <f t="shared" si="11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104</v>
      </c>
      <c r="E192" s="98"/>
      <c r="F192" s="98"/>
      <c r="G192" s="98">
        <f t="shared" si="7"/>
        <v>0</v>
      </c>
      <c r="H192" s="97">
        <f t="shared" si="8"/>
        <v>0</v>
      </c>
      <c r="I192" s="97">
        <f t="shared" si="9"/>
        <v>0</v>
      </c>
      <c r="J192" s="132" t="e">
        <f t="shared" si="10"/>
        <v>#DIV/0!</v>
      </c>
      <c r="K192" s="97"/>
      <c r="L192" s="147">
        <f t="shared" si="11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104</v>
      </c>
      <c r="E193" s="98"/>
      <c r="F193" s="98"/>
      <c r="G193" s="98">
        <f t="shared" si="7"/>
        <v>0</v>
      </c>
      <c r="H193" s="97">
        <f t="shared" si="8"/>
        <v>0</v>
      </c>
      <c r="I193" s="97">
        <f t="shared" si="9"/>
        <v>0</v>
      </c>
      <c r="J193" s="132" t="e">
        <f t="shared" si="10"/>
        <v>#DIV/0!</v>
      </c>
      <c r="K193" s="97"/>
      <c r="L193" s="147">
        <f t="shared" si="11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104</v>
      </c>
      <c r="E194" s="98"/>
      <c r="F194" s="98"/>
      <c r="G194" s="98">
        <f t="shared" ref="G194:G243" si="12">F194-E194</f>
        <v>0</v>
      </c>
      <c r="H194" s="97">
        <f t="shared" ref="H194:H243" si="13">HOUR(G194)</f>
        <v>0</v>
      </c>
      <c r="I194" s="97">
        <f t="shared" ref="I194:I243" si="14">MINUTE(G194)</f>
        <v>0</v>
      </c>
      <c r="J194" s="132" t="e">
        <f t="shared" ref="J194:J243" si="15">L194/K194</f>
        <v>#DIV/0!</v>
      </c>
      <c r="K194" s="97"/>
      <c r="L194" s="147">
        <f t="shared" ref="L194:L243" si="16">((60*H194)+I194)*K194</f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104</v>
      </c>
      <c r="E195" s="98"/>
      <c r="F195" s="98"/>
      <c r="G195" s="98">
        <f t="shared" si="12"/>
        <v>0</v>
      </c>
      <c r="H195" s="97">
        <f t="shared" si="13"/>
        <v>0</v>
      </c>
      <c r="I195" s="97">
        <f t="shared" si="14"/>
        <v>0</v>
      </c>
      <c r="J195" s="132" t="e">
        <f t="shared" si="15"/>
        <v>#DIV/0!</v>
      </c>
      <c r="K195" s="97"/>
      <c r="L195" s="147">
        <f t="shared" si="16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104</v>
      </c>
      <c r="E196" s="98"/>
      <c r="F196" s="98"/>
      <c r="G196" s="98">
        <f t="shared" si="12"/>
        <v>0</v>
      </c>
      <c r="H196" s="97">
        <f t="shared" si="13"/>
        <v>0</v>
      </c>
      <c r="I196" s="97">
        <f t="shared" si="14"/>
        <v>0</v>
      </c>
      <c r="J196" s="132" t="e">
        <f t="shared" si="15"/>
        <v>#DIV/0!</v>
      </c>
      <c r="K196" s="97"/>
      <c r="L196" s="147">
        <f t="shared" si="16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104</v>
      </c>
      <c r="E197" s="98"/>
      <c r="F197" s="98"/>
      <c r="G197" s="98">
        <f t="shared" si="12"/>
        <v>0</v>
      </c>
      <c r="H197" s="97">
        <f t="shared" si="13"/>
        <v>0</v>
      </c>
      <c r="I197" s="97">
        <f t="shared" si="14"/>
        <v>0</v>
      </c>
      <c r="J197" s="132" t="e">
        <f t="shared" si="15"/>
        <v>#DIV/0!</v>
      </c>
      <c r="K197" s="97"/>
      <c r="L197" s="147">
        <f t="shared" si="16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104</v>
      </c>
      <c r="E198" s="98"/>
      <c r="F198" s="98"/>
      <c r="G198" s="98">
        <f t="shared" si="12"/>
        <v>0</v>
      </c>
      <c r="H198" s="97">
        <f t="shared" si="13"/>
        <v>0</v>
      </c>
      <c r="I198" s="97">
        <f t="shared" si="14"/>
        <v>0</v>
      </c>
      <c r="J198" s="132" t="e">
        <f t="shared" si="15"/>
        <v>#DIV/0!</v>
      </c>
      <c r="K198" s="97"/>
      <c r="L198" s="147">
        <f t="shared" si="16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104</v>
      </c>
      <c r="E199" s="98"/>
      <c r="F199" s="98"/>
      <c r="G199" s="98">
        <f t="shared" si="12"/>
        <v>0</v>
      </c>
      <c r="H199" s="97">
        <f t="shared" si="13"/>
        <v>0</v>
      </c>
      <c r="I199" s="97">
        <f t="shared" si="14"/>
        <v>0</v>
      </c>
      <c r="J199" s="132" t="e">
        <f t="shared" si="15"/>
        <v>#DIV/0!</v>
      </c>
      <c r="K199" s="97"/>
      <c r="L199" s="147">
        <f t="shared" si="16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104</v>
      </c>
      <c r="E200" s="98"/>
      <c r="F200" s="98"/>
      <c r="G200" s="98">
        <f t="shared" si="12"/>
        <v>0</v>
      </c>
      <c r="H200" s="97">
        <f t="shared" si="13"/>
        <v>0</v>
      </c>
      <c r="I200" s="97">
        <f t="shared" si="14"/>
        <v>0</v>
      </c>
      <c r="J200" s="132" t="e">
        <f t="shared" si="15"/>
        <v>#DIV/0!</v>
      </c>
      <c r="K200" s="97"/>
      <c r="L200" s="147">
        <f t="shared" si="16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104</v>
      </c>
      <c r="E201" s="98"/>
      <c r="F201" s="98"/>
      <c r="G201" s="98">
        <f t="shared" si="12"/>
        <v>0</v>
      </c>
      <c r="H201" s="97">
        <f t="shared" si="13"/>
        <v>0</v>
      </c>
      <c r="I201" s="97">
        <f t="shared" si="14"/>
        <v>0</v>
      </c>
      <c r="J201" s="132" t="e">
        <f t="shared" si="15"/>
        <v>#DIV/0!</v>
      </c>
      <c r="K201" s="97"/>
      <c r="L201" s="147">
        <f t="shared" si="16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104</v>
      </c>
      <c r="E202" s="98"/>
      <c r="F202" s="98"/>
      <c r="G202" s="98">
        <f t="shared" si="12"/>
        <v>0</v>
      </c>
      <c r="H202" s="97">
        <f t="shared" si="13"/>
        <v>0</v>
      </c>
      <c r="I202" s="97">
        <f t="shared" si="14"/>
        <v>0</v>
      </c>
      <c r="J202" s="132" t="e">
        <f t="shared" si="15"/>
        <v>#DIV/0!</v>
      </c>
      <c r="K202" s="97"/>
      <c r="L202" s="147">
        <f t="shared" si="16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104</v>
      </c>
      <c r="E203" s="98"/>
      <c r="F203" s="98"/>
      <c r="G203" s="98">
        <f t="shared" si="12"/>
        <v>0</v>
      </c>
      <c r="H203" s="97">
        <f t="shared" si="13"/>
        <v>0</v>
      </c>
      <c r="I203" s="97">
        <f t="shared" si="14"/>
        <v>0</v>
      </c>
      <c r="J203" s="132" t="e">
        <f t="shared" si="15"/>
        <v>#DIV/0!</v>
      </c>
      <c r="K203" s="97"/>
      <c r="L203" s="147">
        <f t="shared" si="16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104</v>
      </c>
      <c r="E204" s="98"/>
      <c r="F204" s="98"/>
      <c r="G204" s="98">
        <f t="shared" si="12"/>
        <v>0</v>
      </c>
      <c r="H204" s="97">
        <f t="shared" si="13"/>
        <v>0</v>
      </c>
      <c r="I204" s="97">
        <f t="shared" si="14"/>
        <v>0</v>
      </c>
      <c r="J204" s="132" t="e">
        <f t="shared" si="15"/>
        <v>#DIV/0!</v>
      </c>
      <c r="K204" s="97"/>
      <c r="L204" s="147">
        <f t="shared" si="16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104</v>
      </c>
      <c r="E205" s="98"/>
      <c r="F205" s="98"/>
      <c r="G205" s="98">
        <f t="shared" si="12"/>
        <v>0</v>
      </c>
      <c r="H205" s="97">
        <f t="shared" si="13"/>
        <v>0</v>
      </c>
      <c r="I205" s="97">
        <f t="shared" si="14"/>
        <v>0</v>
      </c>
      <c r="J205" s="132" t="e">
        <f t="shared" si="15"/>
        <v>#DIV/0!</v>
      </c>
      <c r="K205" s="97"/>
      <c r="L205" s="147">
        <f t="shared" si="16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104</v>
      </c>
      <c r="E206" s="98"/>
      <c r="F206" s="98"/>
      <c r="G206" s="98">
        <f t="shared" si="12"/>
        <v>0</v>
      </c>
      <c r="H206" s="97">
        <f t="shared" si="13"/>
        <v>0</v>
      </c>
      <c r="I206" s="97">
        <f t="shared" si="14"/>
        <v>0</v>
      </c>
      <c r="J206" s="132" t="e">
        <f t="shared" si="15"/>
        <v>#DIV/0!</v>
      </c>
      <c r="K206" s="97"/>
      <c r="L206" s="147">
        <f t="shared" si="16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104</v>
      </c>
      <c r="E207" s="98"/>
      <c r="F207" s="98"/>
      <c r="G207" s="98">
        <f t="shared" si="12"/>
        <v>0</v>
      </c>
      <c r="H207" s="97">
        <f t="shared" si="13"/>
        <v>0</v>
      </c>
      <c r="I207" s="97">
        <f t="shared" si="14"/>
        <v>0</v>
      </c>
      <c r="J207" s="132" t="e">
        <f t="shared" si="15"/>
        <v>#DIV/0!</v>
      </c>
      <c r="K207" s="97"/>
      <c r="L207" s="147">
        <f t="shared" si="16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104</v>
      </c>
      <c r="E208" s="98"/>
      <c r="F208" s="98"/>
      <c r="G208" s="98">
        <f t="shared" si="12"/>
        <v>0</v>
      </c>
      <c r="H208" s="97">
        <f t="shared" si="13"/>
        <v>0</v>
      </c>
      <c r="I208" s="97">
        <f t="shared" si="14"/>
        <v>0</v>
      </c>
      <c r="J208" s="132" t="e">
        <f t="shared" si="15"/>
        <v>#DIV/0!</v>
      </c>
      <c r="K208" s="97"/>
      <c r="L208" s="147">
        <f t="shared" si="16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104</v>
      </c>
      <c r="E209" s="98"/>
      <c r="F209" s="98"/>
      <c r="G209" s="98">
        <f t="shared" si="12"/>
        <v>0</v>
      </c>
      <c r="H209" s="97">
        <f t="shared" si="13"/>
        <v>0</v>
      </c>
      <c r="I209" s="97">
        <f t="shared" si="14"/>
        <v>0</v>
      </c>
      <c r="J209" s="132" t="e">
        <f t="shared" si="15"/>
        <v>#DIV/0!</v>
      </c>
      <c r="K209" s="97"/>
      <c r="L209" s="147">
        <f t="shared" si="16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104</v>
      </c>
      <c r="E210" s="98"/>
      <c r="F210" s="98"/>
      <c r="G210" s="98">
        <f t="shared" si="12"/>
        <v>0</v>
      </c>
      <c r="H210" s="97">
        <f t="shared" si="13"/>
        <v>0</v>
      </c>
      <c r="I210" s="97">
        <f t="shared" si="14"/>
        <v>0</v>
      </c>
      <c r="J210" s="132" t="e">
        <f t="shared" si="15"/>
        <v>#DIV/0!</v>
      </c>
      <c r="K210" s="97"/>
      <c r="L210" s="147">
        <f t="shared" si="16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104</v>
      </c>
      <c r="E211" s="98"/>
      <c r="F211" s="98"/>
      <c r="G211" s="98">
        <f t="shared" si="12"/>
        <v>0</v>
      </c>
      <c r="H211" s="97">
        <f t="shared" si="13"/>
        <v>0</v>
      </c>
      <c r="I211" s="97">
        <f t="shared" si="14"/>
        <v>0</v>
      </c>
      <c r="J211" s="132" t="e">
        <f t="shared" si="15"/>
        <v>#DIV/0!</v>
      </c>
      <c r="K211" s="97"/>
      <c r="L211" s="147">
        <f t="shared" si="16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104</v>
      </c>
      <c r="E212" s="98"/>
      <c r="F212" s="98"/>
      <c r="G212" s="98">
        <f t="shared" si="12"/>
        <v>0</v>
      </c>
      <c r="H212" s="97">
        <f t="shared" si="13"/>
        <v>0</v>
      </c>
      <c r="I212" s="97">
        <f t="shared" si="14"/>
        <v>0</v>
      </c>
      <c r="J212" s="132" t="e">
        <f t="shared" si="15"/>
        <v>#DIV/0!</v>
      </c>
      <c r="K212" s="97"/>
      <c r="L212" s="147">
        <f t="shared" si="16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104</v>
      </c>
      <c r="E213" s="98"/>
      <c r="F213" s="98"/>
      <c r="G213" s="98">
        <f t="shared" si="12"/>
        <v>0</v>
      </c>
      <c r="H213" s="97">
        <f t="shared" si="13"/>
        <v>0</v>
      </c>
      <c r="I213" s="97">
        <f t="shared" si="14"/>
        <v>0</v>
      </c>
      <c r="J213" s="132" t="e">
        <f t="shared" si="15"/>
        <v>#DIV/0!</v>
      </c>
      <c r="K213" s="97"/>
      <c r="L213" s="147">
        <f t="shared" si="16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104</v>
      </c>
      <c r="E214" s="98"/>
      <c r="F214" s="98"/>
      <c r="G214" s="98">
        <f t="shared" si="12"/>
        <v>0</v>
      </c>
      <c r="H214" s="97">
        <f t="shared" si="13"/>
        <v>0</v>
      </c>
      <c r="I214" s="97">
        <f t="shared" si="14"/>
        <v>0</v>
      </c>
      <c r="J214" s="132" t="e">
        <f t="shared" si="15"/>
        <v>#DIV/0!</v>
      </c>
      <c r="K214" s="97"/>
      <c r="L214" s="147">
        <f t="shared" si="16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104</v>
      </c>
      <c r="E215" s="98"/>
      <c r="F215" s="98"/>
      <c r="G215" s="98">
        <f t="shared" si="12"/>
        <v>0</v>
      </c>
      <c r="H215" s="97">
        <f t="shared" si="13"/>
        <v>0</v>
      </c>
      <c r="I215" s="97">
        <f t="shared" si="14"/>
        <v>0</v>
      </c>
      <c r="J215" s="132" t="e">
        <f t="shared" si="15"/>
        <v>#DIV/0!</v>
      </c>
      <c r="K215" s="97"/>
      <c r="L215" s="147">
        <f t="shared" si="16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104</v>
      </c>
      <c r="E216" s="98"/>
      <c r="F216" s="98"/>
      <c r="G216" s="98">
        <f t="shared" si="12"/>
        <v>0</v>
      </c>
      <c r="H216" s="97">
        <f t="shared" si="13"/>
        <v>0</v>
      </c>
      <c r="I216" s="97">
        <f t="shared" si="14"/>
        <v>0</v>
      </c>
      <c r="J216" s="132" t="e">
        <f t="shared" si="15"/>
        <v>#DIV/0!</v>
      </c>
      <c r="K216" s="97"/>
      <c r="L216" s="147">
        <f t="shared" si="16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104</v>
      </c>
      <c r="E217" s="98"/>
      <c r="F217" s="98"/>
      <c r="G217" s="98">
        <f t="shared" si="12"/>
        <v>0</v>
      </c>
      <c r="H217" s="97">
        <f t="shared" si="13"/>
        <v>0</v>
      </c>
      <c r="I217" s="97">
        <f t="shared" si="14"/>
        <v>0</v>
      </c>
      <c r="J217" s="132" t="e">
        <f t="shared" si="15"/>
        <v>#DIV/0!</v>
      </c>
      <c r="K217" s="97"/>
      <c r="L217" s="147">
        <f t="shared" si="16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1:46" ht="15.75" x14ac:dyDescent="0.25">
      <c r="A218" s="154"/>
      <c r="B218" s="139"/>
      <c r="C218" s="96"/>
      <c r="D218" s="96" t="s">
        <v>104</v>
      </c>
      <c r="E218" s="98"/>
      <c r="F218" s="98"/>
      <c r="G218" s="98">
        <f t="shared" si="12"/>
        <v>0</v>
      </c>
      <c r="H218" s="97">
        <f t="shared" si="13"/>
        <v>0</v>
      </c>
      <c r="I218" s="97">
        <f t="shared" si="14"/>
        <v>0</v>
      </c>
      <c r="J218" s="132" t="e">
        <f t="shared" si="15"/>
        <v>#DIV/0!</v>
      </c>
      <c r="K218" s="97"/>
      <c r="L218" s="147">
        <f t="shared" si="16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104</v>
      </c>
      <c r="E219" s="98"/>
      <c r="F219" s="98"/>
      <c r="G219" s="98">
        <f t="shared" si="12"/>
        <v>0</v>
      </c>
      <c r="H219" s="97">
        <f t="shared" si="13"/>
        <v>0</v>
      </c>
      <c r="I219" s="97">
        <f t="shared" si="14"/>
        <v>0</v>
      </c>
      <c r="J219" s="132" t="e">
        <f t="shared" si="15"/>
        <v>#DIV/0!</v>
      </c>
      <c r="K219" s="97"/>
      <c r="L219" s="147">
        <f t="shared" si="16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104</v>
      </c>
      <c r="E220" s="98"/>
      <c r="F220" s="98"/>
      <c r="G220" s="98">
        <f t="shared" si="12"/>
        <v>0</v>
      </c>
      <c r="H220" s="97">
        <f t="shared" si="13"/>
        <v>0</v>
      </c>
      <c r="I220" s="97">
        <f t="shared" si="14"/>
        <v>0</v>
      </c>
      <c r="J220" s="132" t="e">
        <f t="shared" si="15"/>
        <v>#DIV/0!</v>
      </c>
      <c r="K220" s="97"/>
      <c r="L220" s="147">
        <f t="shared" si="16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104</v>
      </c>
      <c r="E221" s="98"/>
      <c r="F221" s="98"/>
      <c r="G221" s="98">
        <f t="shared" si="12"/>
        <v>0</v>
      </c>
      <c r="H221" s="97">
        <f t="shared" si="13"/>
        <v>0</v>
      </c>
      <c r="I221" s="97">
        <f t="shared" si="14"/>
        <v>0</v>
      </c>
      <c r="J221" s="132" t="e">
        <f t="shared" si="15"/>
        <v>#DIV/0!</v>
      </c>
      <c r="K221" s="97"/>
      <c r="L221" s="147">
        <f t="shared" si="16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104</v>
      </c>
      <c r="E222" s="98"/>
      <c r="F222" s="98"/>
      <c r="G222" s="98">
        <f t="shared" si="12"/>
        <v>0</v>
      </c>
      <c r="H222" s="97">
        <f t="shared" si="13"/>
        <v>0</v>
      </c>
      <c r="I222" s="97">
        <f t="shared" si="14"/>
        <v>0</v>
      </c>
      <c r="J222" s="132" t="e">
        <f t="shared" si="15"/>
        <v>#DIV/0!</v>
      </c>
      <c r="K222" s="97"/>
      <c r="L222" s="147">
        <f t="shared" si="16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104</v>
      </c>
      <c r="E223" s="98"/>
      <c r="F223" s="98"/>
      <c r="G223" s="98">
        <f t="shared" si="12"/>
        <v>0</v>
      </c>
      <c r="H223" s="97">
        <f t="shared" si="13"/>
        <v>0</v>
      </c>
      <c r="I223" s="97">
        <f t="shared" si="14"/>
        <v>0</v>
      </c>
      <c r="J223" s="132" t="e">
        <f t="shared" si="15"/>
        <v>#DIV/0!</v>
      </c>
      <c r="K223" s="97"/>
      <c r="L223" s="147">
        <f t="shared" si="16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104</v>
      </c>
      <c r="E224" s="98"/>
      <c r="F224" s="98"/>
      <c r="G224" s="98">
        <f t="shared" si="12"/>
        <v>0</v>
      </c>
      <c r="H224" s="97">
        <f t="shared" si="13"/>
        <v>0</v>
      </c>
      <c r="I224" s="97">
        <f t="shared" si="14"/>
        <v>0</v>
      </c>
      <c r="J224" s="132" t="e">
        <f t="shared" si="15"/>
        <v>#DIV/0!</v>
      </c>
      <c r="K224" s="97"/>
      <c r="L224" s="147">
        <f t="shared" si="16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104</v>
      </c>
      <c r="E225" s="98"/>
      <c r="F225" s="98"/>
      <c r="G225" s="98">
        <f t="shared" si="12"/>
        <v>0</v>
      </c>
      <c r="H225" s="97">
        <f t="shared" si="13"/>
        <v>0</v>
      </c>
      <c r="I225" s="97">
        <f t="shared" si="14"/>
        <v>0</v>
      </c>
      <c r="J225" s="132" t="e">
        <f t="shared" si="15"/>
        <v>#DIV/0!</v>
      </c>
      <c r="K225" s="97"/>
      <c r="L225" s="147">
        <f t="shared" si="16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104</v>
      </c>
      <c r="E226" s="98"/>
      <c r="F226" s="98"/>
      <c r="G226" s="98">
        <f t="shared" si="12"/>
        <v>0</v>
      </c>
      <c r="H226" s="97">
        <f t="shared" si="13"/>
        <v>0</v>
      </c>
      <c r="I226" s="97">
        <f t="shared" si="14"/>
        <v>0</v>
      </c>
      <c r="J226" s="132" t="e">
        <f t="shared" si="15"/>
        <v>#DIV/0!</v>
      </c>
      <c r="K226" s="97"/>
      <c r="L226" s="147">
        <f t="shared" si="16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104</v>
      </c>
      <c r="E227" s="98"/>
      <c r="F227" s="98"/>
      <c r="G227" s="98">
        <f t="shared" si="12"/>
        <v>0</v>
      </c>
      <c r="H227" s="97">
        <f t="shared" si="13"/>
        <v>0</v>
      </c>
      <c r="I227" s="97">
        <f t="shared" si="14"/>
        <v>0</v>
      </c>
      <c r="J227" s="132" t="e">
        <f t="shared" si="15"/>
        <v>#DIV/0!</v>
      </c>
      <c r="K227" s="97"/>
      <c r="L227" s="147">
        <f t="shared" si="16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104</v>
      </c>
      <c r="E228" s="98"/>
      <c r="F228" s="98"/>
      <c r="G228" s="98">
        <f t="shared" si="12"/>
        <v>0</v>
      </c>
      <c r="H228" s="97">
        <f t="shared" si="13"/>
        <v>0</v>
      </c>
      <c r="I228" s="97">
        <f t="shared" si="14"/>
        <v>0</v>
      </c>
      <c r="J228" s="132" t="e">
        <f t="shared" si="15"/>
        <v>#DIV/0!</v>
      </c>
      <c r="K228" s="97"/>
      <c r="L228" s="147">
        <f t="shared" si="16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104</v>
      </c>
      <c r="E229" s="98"/>
      <c r="F229" s="98"/>
      <c r="G229" s="98">
        <f t="shared" si="12"/>
        <v>0</v>
      </c>
      <c r="H229" s="97">
        <f t="shared" si="13"/>
        <v>0</v>
      </c>
      <c r="I229" s="97">
        <f t="shared" si="14"/>
        <v>0</v>
      </c>
      <c r="J229" s="132" t="e">
        <f t="shared" si="15"/>
        <v>#DIV/0!</v>
      </c>
      <c r="K229" s="97"/>
      <c r="L229" s="147">
        <f t="shared" si="16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104</v>
      </c>
      <c r="E230" s="98"/>
      <c r="F230" s="98"/>
      <c r="G230" s="98">
        <f t="shared" si="12"/>
        <v>0</v>
      </c>
      <c r="H230" s="97">
        <f t="shared" si="13"/>
        <v>0</v>
      </c>
      <c r="I230" s="97">
        <f t="shared" si="14"/>
        <v>0</v>
      </c>
      <c r="J230" s="132" t="e">
        <f t="shared" si="15"/>
        <v>#DIV/0!</v>
      </c>
      <c r="K230" s="97"/>
      <c r="L230" s="147">
        <f t="shared" si="16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104</v>
      </c>
      <c r="E231" s="98"/>
      <c r="F231" s="98"/>
      <c r="G231" s="98">
        <f t="shared" si="12"/>
        <v>0</v>
      </c>
      <c r="H231" s="97">
        <f t="shared" si="13"/>
        <v>0</v>
      </c>
      <c r="I231" s="97">
        <f t="shared" si="14"/>
        <v>0</v>
      </c>
      <c r="J231" s="132" t="e">
        <f t="shared" si="15"/>
        <v>#DIV/0!</v>
      </c>
      <c r="K231" s="97"/>
      <c r="L231" s="147">
        <f t="shared" si="16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104</v>
      </c>
      <c r="E232" s="98"/>
      <c r="F232" s="98"/>
      <c r="G232" s="98">
        <f t="shared" si="12"/>
        <v>0</v>
      </c>
      <c r="H232" s="97">
        <f t="shared" si="13"/>
        <v>0</v>
      </c>
      <c r="I232" s="97">
        <f t="shared" si="14"/>
        <v>0</v>
      </c>
      <c r="J232" s="132" t="e">
        <f t="shared" si="15"/>
        <v>#DIV/0!</v>
      </c>
      <c r="K232" s="97"/>
      <c r="L232" s="147">
        <f t="shared" si="16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104</v>
      </c>
      <c r="E233" s="98"/>
      <c r="F233" s="98"/>
      <c r="G233" s="98">
        <f t="shared" si="12"/>
        <v>0</v>
      </c>
      <c r="H233" s="97">
        <f t="shared" si="13"/>
        <v>0</v>
      </c>
      <c r="I233" s="97">
        <f t="shared" si="14"/>
        <v>0</v>
      </c>
      <c r="J233" s="132" t="e">
        <f t="shared" si="15"/>
        <v>#DIV/0!</v>
      </c>
      <c r="K233" s="97"/>
      <c r="L233" s="147">
        <f t="shared" si="16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104</v>
      </c>
      <c r="E234" s="98"/>
      <c r="F234" s="98"/>
      <c r="G234" s="98">
        <f t="shared" si="12"/>
        <v>0</v>
      </c>
      <c r="H234" s="97">
        <f t="shared" si="13"/>
        <v>0</v>
      </c>
      <c r="I234" s="97">
        <f t="shared" si="14"/>
        <v>0</v>
      </c>
      <c r="J234" s="132" t="e">
        <f t="shared" si="15"/>
        <v>#DIV/0!</v>
      </c>
      <c r="K234" s="97"/>
      <c r="L234" s="147">
        <f t="shared" si="16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104</v>
      </c>
      <c r="E235" s="98"/>
      <c r="F235" s="98"/>
      <c r="G235" s="98">
        <f t="shared" si="12"/>
        <v>0</v>
      </c>
      <c r="H235" s="97">
        <f t="shared" si="13"/>
        <v>0</v>
      </c>
      <c r="I235" s="97">
        <f t="shared" si="14"/>
        <v>0</v>
      </c>
      <c r="J235" s="132" t="e">
        <f t="shared" si="15"/>
        <v>#DIV/0!</v>
      </c>
      <c r="K235" s="97"/>
      <c r="L235" s="147">
        <f t="shared" si="16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104</v>
      </c>
      <c r="E236" s="98"/>
      <c r="F236" s="98"/>
      <c r="G236" s="98">
        <f t="shared" si="12"/>
        <v>0</v>
      </c>
      <c r="H236" s="97">
        <f t="shared" si="13"/>
        <v>0</v>
      </c>
      <c r="I236" s="97">
        <f t="shared" si="14"/>
        <v>0</v>
      </c>
      <c r="J236" s="132" t="e">
        <f t="shared" si="15"/>
        <v>#DIV/0!</v>
      </c>
      <c r="K236" s="97"/>
      <c r="L236" s="147">
        <f t="shared" si="16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104</v>
      </c>
      <c r="E237" s="98"/>
      <c r="F237" s="98"/>
      <c r="G237" s="98">
        <f t="shared" si="12"/>
        <v>0</v>
      </c>
      <c r="H237" s="97">
        <f t="shared" si="13"/>
        <v>0</v>
      </c>
      <c r="I237" s="97">
        <f t="shared" si="14"/>
        <v>0</v>
      </c>
      <c r="J237" s="132" t="e">
        <f t="shared" si="15"/>
        <v>#DIV/0!</v>
      </c>
      <c r="K237" s="97"/>
      <c r="L237" s="147">
        <f t="shared" si="16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104</v>
      </c>
      <c r="E238" s="98"/>
      <c r="F238" s="98"/>
      <c r="G238" s="98">
        <f t="shared" si="12"/>
        <v>0</v>
      </c>
      <c r="H238" s="97">
        <f t="shared" si="13"/>
        <v>0</v>
      </c>
      <c r="I238" s="97">
        <f t="shared" si="14"/>
        <v>0</v>
      </c>
      <c r="J238" s="132" t="e">
        <f t="shared" si="15"/>
        <v>#DIV/0!</v>
      </c>
      <c r="K238" s="97"/>
      <c r="L238" s="147">
        <f t="shared" si="16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104</v>
      </c>
      <c r="E239" s="98"/>
      <c r="F239" s="98"/>
      <c r="G239" s="98">
        <f t="shared" si="12"/>
        <v>0</v>
      </c>
      <c r="H239" s="97">
        <f t="shared" si="13"/>
        <v>0</v>
      </c>
      <c r="I239" s="97">
        <f t="shared" si="14"/>
        <v>0</v>
      </c>
      <c r="J239" s="132" t="e">
        <f t="shared" si="15"/>
        <v>#DIV/0!</v>
      </c>
      <c r="K239" s="97"/>
      <c r="L239" s="147">
        <f t="shared" si="16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104</v>
      </c>
      <c r="E240" s="98"/>
      <c r="F240" s="98"/>
      <c r="G240" s="98">
        <f t="shared" si="12"/>
        <v>0</v>
      </c>
      <c r="H240" s="97">
        <f t="shared" si="13"/>
        <v>0</v>
      </c>
      <c r="I240" s="97">
        <f t="shared" si="14"/>
        <v>0</v>
      </c>
      <c r="J240" s="132" t="e">
        <f t="shared" si="15"/>
        <v>#DIV/0!</v>
      </c>
      <c r="K240" s="97"/>
      <c r="L240" s="147">
        <f t="shared" si="16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104</v>
      </c>
      <c r="E241" s="98"/>
      <c r="F241" s="98"/>
      <c r="G241" s="98">
        <f t="shared" si="12"/>
        <v>0</v>
      </c>
      <c r="H241" s="97">
        <f t="shared" si="13"/>
        <v>0</v>
      </c>
      <c r="I241" s="97">
        <f t="shared" si="14"/>
        <v>0</v>
      </c>
      <c r="J241" s="132" t="e">
        <f t="shared" si="15"/>
        <v>#DIV/0!</v>
      </c>
      <c r="K241" s="97"/>
      <c r="L241" s="147">
        <f t="shared" si="16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104</v>
      </c>
      <c r="E242" s="98"/>
      <c r="F242" s="98"/>
      <c r="G242" s="98">
        <f t="shared" si="12"/>
        <v>0</v>
      </c>
      <c r="H242" s="97">
        <f t="shared" si="13"/>
        <v>0</v>
      </c>
      <c r="I242" s="97">
        <f t="shared" si="14"/>
        <v>0</v>
      </c>
      <c r="J242" s="132" t="e">
        <f t="shared" si="15"/>
        <v>#DIV/0!</v>
      </c>
      <c r="K242" s="97"/>
      <c r="L242" s="147">
        <f t="shared" si="16"/>
        <v>0</v>
      </c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 t="s">
        <v>104</v>
      </c>
      <c r="E243" s="98"/>
      <c r="F243" s="98"/>
      <c r="G243" s="98">
        <f t="shared" si="12"/>
        <v>0</v>
      </c>
      <c r="H243" s="97">
        <f t="shared" si="13"/>
        <v>0</v>
      </c>
      <c r="I243" s="97">
        <f t="shared" si="14"/>
        <v>0</v>
      </c>
      <c r="J243" s="132" t="e">
        <f t="shared" si="15"/>
        <v>#DIV/0!</v>
      </c>
      <c r="K243" s="97"/>
      <c r="L243" s="147">
        <f t="shared" si="16"/>
        <v>0</v>
      </c>
      <c r="M243" s="99"/>
      <c r="N243" s="151"/>
      <c r="O243" s="133"/>
      <c r="P243" s="744"/>
      <c r="Q243" s="97"/>
      <c r="R243" s="99"/>
      <c r="S243" s="97" t="e">
        <f>VLOOKUP(B243,Table1[],21,FALSE)</f>
        <v>#N/A</v>
      </c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 t="s">
        <v>104</v>
      </c>
      <c r="E244" s="98"/>
      <c r="F244" s="98"/>
      <c r="G244" s="98">
        <f t="shared" ref="G244:G252" si="17">F244-E244</f>
        <v>0</v>
      </c>
      <c r="H244" s="97">
        <f t="shared" ref="H244:H252" si="18">HOUR(G244)</f>
        <v>0</v>
      </c>
      <c r="I244" s="97">
        <f t="shared" ref="I244:I252" si="19">MINUTE(G244)</f>
        <v>0</v>
      </c>
      <c r="J244" s="132" t="e">
        <f t="shared" ref="J244:J252" si="20">L244/K244</f>
        <v>#DIV/0!</v>
      </c>
      <c r="K244" s="97"/>
      <c r="L244" s="147">
        <f t="shared" ref="L244:L252" si="21">((60*H244)+I244)*K244</f>
        <v>0</v>
      </c>
      <c r="M244" s="99"/>
      <c r="N244" s="151"/>
      <c r="O244" s="133"/>
      <c r="P244" s="744"/>
      <c r="Q244" s="97"/>
      <c r="R244" s="99"/>
      <c r="S244" s="97" t="e">
        <f>VLOOKUP(B244,Table1[],21,FALSE)</f>
        <v>#N/A</v>
      </c>
      <c r="W244" s="89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</row>
    <row r="245" spans="1:42" ht="15.75" x14ac:dyDescent="0.25">
      <c r="A245" s="154"/>
      <c r="B245" s="139"/>
      <c r="C245" s="96"/>
      <c r="D245" s="96" t="s">
        <v>104</v>
      </c>
      <c r="E245" s="98"/>
      <c r="F245" s="98"/>
      <c r="G245" s="98">
        <f t="shared" si="17"/>
        <v>0</v>
      </c>
      <c r="H245" s="97">
        <f t="shared" si="18"/>
        <v>0</v>
      </c>
      <c r="I245" s="97">
        <f t="shared" si="19"/>
        <v>0</v>
      </c>
      <c r="J245" s="132" t="e">
        <f t="shared" si="20"/>
        <v>#DIV/0!</v>
      </c>
      <c r="K245" s="97"/>
      <c r="L245" s="147">
        <f t="shared" si="21"/>
        <v>0</v>
      </c>
      <c r="M245" s="99"/>
      <c r="N245" s="151"/>
      <c r="O245" s="133"/>
      <c r="P245" s="744"/>
      <c r="Q245" s="97"/>
      <c r="R245" s="99"/>
      <c r="S245" s="97" t="e">
        <f>VLOOKUP(B245,Table1[],21,FALSE)</f>
        <v>#N/A</v>
      </c>
    </row>
    <row r="246" spans="1:42" ht="15.75" x14ac:dyDescent="0.25">
      <c r="A246" s="154"/>
      <c r="B246" s="139"/>
      <c r="C246" s="96"/>
      <c r="D246" s="96" t="s">
        <v>104</v>
      </c>
      <c r="E246" s="98"/>
      <c r="F246" s="98"/>
      <c r="G246" s="98">
        <f t="shared" si="17"/>
        <v>0</v>
      </c>
      <c r="H246" s="97">
        <f t="shared" si="18"/>
        <v>0</v>
      </c>
      <c r="I246" s="97">
        <f t="shared" si="19"/>
        <v>0</v>
      </c>
      <c r="J246" s="132" t="e">
        <f t="shared" si="20"/>
        <v>#DIV/0!</v>
      </c>
      <c r="K246" s="97"/>
      <c r="L246" s="147">
        <f t="shared" si="21"/>
        <v>0</v>
      </c>
      <c r="M246" s="99"/>
      <c r="N246" s="151"/>
      <c r="O246" s="133"/>
      <c r="P246" s="744"/>
      <c r="Q246" s="97"/>
      <c r="R246" s="99"/>
      <c r="S246" s="97" t="e">
        <f>VLOOKUP(B246,Table1[],21,FALSE)</f>
        <v>#N/A</v>
      </c>
    </row>
    <row r="247" spans="1:42" ht="15.75" x14ac:dyDescent="0.25">
      <c r="A247" s="154"/>
      <c r="B247" s="139"/>
      <c r="C247" s="96"/>
      <c r="D247" s="96" t="s">
        <v>104</v>
      </c>
      <c r="E247" s="98"/>
      <c r="F247" s="98"/>
      <c r="G247" s="98">
        <f t="shared" si="17"/>
        <v>0</v>
      </c>
      <c r="H247" s="97">
        <f t="shared" si="18"/>
        <v>0</v>
      </c>
      <c r="I247" s="97">
        <f t="shared" si="19"/>
        <v>0</v>
      </c>
      <c r="J247" s="132" t="e">
        <f t="shared" si="20"/>
        <v>#DIV/0!</v>
      </c>
      <c r="K247" s="97"/>
      <c r="L247" s="147">
        <f t="shared" si="21"/>
        <v>0</v>
      </c>
      <c r="M247" s="99"/>
      <c r="N247" s="151"/>
      <c r="O247" s="133"/>
      <c r="P247" s="744"/>
      <c r="Q247" s="97"/>
      <c r="R247" s="99"/>
      <c r="S247" s="97" t="e">
        <f>VLOOKUP(B247,Table1[],21,FALSE)</f>
        <v>#N/A</v>
      </c>
      <c r="AN247" s="89"/>
      <c r="AO247" s="88"/>
      <c r="AP247" s="88"/>
    </row>
    <row r="248" spans="1:42" ht="15.75" x14ac:dyDescent="0.25">
      <c r="A248" s="154"/>
      <c r="B248" s="139"/>
      <c r="C248" s="96"/>
      <c r="D248" s="96" t="s">
        <v>104</v>
      </c>
      <c r="E248" s="98"/>
      <c r="F248" s="98"/>
      <c r="G248" s="98">
        <f t="shared" si="17"/>
        <v>0</v>
      </c>
      <c r="H248" s="97">
        <f t="shared" si="18"/>
        <v>0</v>
      </c>
      <c r="I248" s="97">
        <f t="shared" si="19"/>
        <v>0</v>
      </c>
      <c r="J248" s="132" t="e">
        <f t="shared" si="20"/>
        <v>#DIV/0!</v>
      </c>
      <c r="K248" s="97"/>
      <c r="L248" s="147">
        <f t="shared" si="21"/>
        <v>0</v>
      </c>
      <c r="M248" s="99"/>
      <c r="N248" s="151"/>
      <c r="O248" s="133"/>
      <c r="P248" s="744"/>
      <c r="Q248" s="97"/>
      <c r="R248" s="99"/>
      <c r="S248" s="97" t="e">
        <f>VLOOKUP(B248,Table1[],21,FALSE)</f>
        <v>#N/A</v>
      </c>
      <c r="AN248" s="89"/>
      <c r="AO248" s="88"/>
      <c r="AP248" s="88"/>
    </row>
    <row r="249" spans="1:42" ht="15.75" x14ac:dyDescent="0.25">
      <c r="A249" s="154"/>
      <c r="B249" s="139"/>
      <c r="C249" s="96"/>
      <c r="D249" s="96" t="s">
        <v>104</v>
      </c>
      <c r="E249" s="98"/>
      <c r="F249" s="98"/>
      <c r="G249" s="98">
        <f t="shared" si="17"/>
        <v>0</v>
      </c>
      <c r="H249" s="97">
        <f t="shared" si="18"/>
        <v>0</v>
      </c>
      <c r="I249" s="97">
        <f t="shared" si="19"/>
        <v>0</v>
      </c>
      <c r="J249" s="132" t="e">
        <f t="shared" si="20"/>
        <v>#DIV/0!</v>
      </c>
      <c r="K249" s="97"/>
      <c r="L249" s="147">
        <f t="shared" si="21"/>
        <v>0</v>
      </c>
      <c r="M249" s="99"/>
      <c r="N249" s="151"/>
      <c r="O249" s="133"/>
      <c r="P249" s="744"/>
      <c r="Q249" s="97"/>
      <c r="R249" s="99"/>
      <c r="S249" s="97" t="e">
        <f>VLOOKUP(B249,Table1[],21,FALSE)</f>
        <v>#N/A</v>
      </c>
      <c r="AN249" s="89"/>
      <c r="AO249" s="88"/>
      <c r="AP249" s="88"/>
    </row>
    <row r="250" spans="1:42" ht="15.75" x14ac:dyDescent="0.25">
      <c r="A250" s="154"/>
      <c r="B250" s="139"/>
      <c r="C250" s="96"/>
      <c r="D250" s="96" t="s">
        <v>104</v>
      </c>
      <c r="E250" s="98"/>
      <c r="F250" s="98"/>
      <c r="G250" s="98">
        <f t="shared" si="17"/>
        <v>0</v>
      </c>
      <c r="H250" s="97">
        <f t="shared" si="18"/>
        <v>0</v>
      </c>
      <c r="I250" s="97">
        <f t="shared" si="19"/>
        <v>0</v>
      </c>
      <c r="J250" s="132" t="e">
        <f t="shared" si="20"/>
        <v>#DIV/0!</v>
      </c>
      <c r="K250" s="97"/>
      <c r="L250" s="147">
        <f t="shared" si="21"/>
        <v>0</v>
      </c>
      <c r="M250" s="99"/>
      <c r="N250" s="151"/>
      <c r="O250" s="133"/>
      <c r="P250" s="744"/>
      <c r="Q250" s="97"/>
      <c r="R250" s="99"/>
      <c r="S250" s="97" t="e">
        <f>VLOOKUP(B250,Table1[],21,FALSE)</f>
        <v>#N/A</v>
      </c>
      <c r="AN250" s="89"/>
      <c r="AO250" s="88"/>
      <c r="AP250" s="88"/>
    </row>
    <row r="251" spans="1:42" ht="15.75" x14ac:dyDescent="0.25">
      <c r="A251" s="154"/>
      <c r="B251" s="139"/>
      <c r="C251" s="96"/>
      <c r="D251" s="96" t="s">
        <v>104</v>
      </c>
      <c r="E251" s="98"/>
      <c r="F251" s="98"/>
      <c r="G251" s="98">
        <f t="shared" si="17"/>
        <v>0</v>
      </c>
      <c r="H251" s="97">
        <f t="shared" si="18"/>
        <v>0</v>
      </c>
      <c r="I251" s="97">
        <f t="shared" si="19"/>
        <v>0</v>
      </c>
      <c r="J251" s="132" t="e">
        <f t="shared" si="20"/>
        <v>#DIV/0!</v>
      </c>
      <c r="K251" s="97"/>
      <c r="L251" s="147">
        <f t="shared" si="21"/>
        <v>0</v>
      </c>
      <c r="M251" s="99"/>
      <c r="N251" s="151"/>
      <c r="O251" s="133"/>
      <c r="P251" s="744"/>
      <c r="Q251" s="97"/>
      <c r="R251" s="99"/>
      <c r="S251" s="97" t="e">
        <f>VLOOKUP(B251,Table1[],21,FALSE)</f>
        <v>#N/A</v>
      </c>
    </row>
    <row r="252" spans="1:42" ht="15.75" x14ac:dyDescent="0.25">
      <c r="A252" s="154"/>
      <c r="B252" s="139"/>
      <c r="C252" s="96"/>
      <c r="D252" s="96" t="s">
        <v>104</v>
      </c>
      <c r="E252" s="98"/>
      <c r="F252" s="98"/>
      <c r="G252" s="98">
        <f t="shared" si="17"/>
        <v>0</v>
      </c>
      <c r="H252" s="97">
        <f t="shared" si="18"/>
        <v>0</v>
      </c>
      <c r="I252" s="97">
        <f t="shared" si="19"/>
        <v>0</v>
      </c>
      <c r="J252" s="132" t="e">
        <f t="shared" si="20"/>
        <v>#DIV/0!</v>
      </c>
      <c r="K252" s="97"/>
      <c r="L252" s="147">
        <f t="shared" si="21"/>
        <v>0</v>
      </c>
      <c r="M252" s="99"/>
      <c r="N252" s="151"/>
      <c r="O252" s="133"/>
      <c r="P252" s="744"/>
      <c r="Q252" s="97"/>
      <c r="R252" s="99"/>
      <c r="S252" s="97" t="e">
        <f>VLOOKUP(B252,Table1[],21,FALSE)</f>
        <v>#N/A</v>
      </c>
    </row>
  </sheetData>
  <sheetProtection formatCells="0" formatColumns="0" formatRows="0" insertColumns="0" insertRows="0" insertHyperlinks="0" deleteColumns="0" deleteRows="0" sort="0" autoFilter="0" pivotTables="0"/>
  <autoFilter ref="A1:T243" xr:uid="{00000000-0009-0000-0000-000005000000}">
    <sortState xmlns:xlrd2="http://schemas.microsoft.com/office/spreadsheetml/2017/richdata2" ref="A2:T243">
      <sortCondition ref="C1:C243"/>
    </sortState>
  </autoFilter>
  <conditionalFormatting sqref="J2:J252">
    <cfRule type="cellIs" dxfId="59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1000000}">
          <x14:formula1>
            <xm:f>Lists!$L$2:$L$20</xm:f>
          </x14:formula1>
          <xm:sqref>M12:M252</xm:sqref>
        </x14:dataValidation>
        <x14:dataValidation type="list" allowBlank="1" showInputMessage="1" showErrorMessage="1" xr:uid="{00000000-0002-0000-0500-000002000000}">
          <x14:formula1>
            <xm:f>Lists!$S$2:$S$4</xm:f>
          </x14:formula1>
          <xm:sqref>S2:S252</xm:sqref>
        </x14:dataValidation>
        <x14:dataValidation type="list" allowBlank="1" showInputMessage="1" showErrorMessage="1" xr:uid="{00000000-0002-0000-0500-000005000000}">
          <x14:formula1>
            <xm:f>Lists!$O$2:$O$11</xm:f>
          </x14:formula1>
          <xm:sqref>R2:R252</xm:sqref>
        </x14:dataValidation>
        <x14:dataValidation type="list" allowBlank="1" showInputMessage="1" showErrorMessage="1" xr:uid="{00000000-0002-0000-0500-000006000000}">
          <x14:formula1>
            <xm:f>Lists!$N$2:$N$35</xm:f>
          </x14:formula1>
          <xm:sqref>O2:P252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A249"/>
  <sheetViews>
    <sheetView zoomScale="60" zoomScaleNormal="60" workbookViewId="0">
      <pane ySplit="1" topLeftCell="A2" activePane="bottomLeft" state="frozen"/>
      <selection pane="bottomLeft" activeCell="BJ81" sqref="BJ81"/>
    </sheetView>
  </sheetViews>
  <sheetFormatPr defaultRowHeight="15" x14ac:dyDescent="0.25"/>
  <cols>
    <col min="1" max="1" width="11" style="95" bestFit="1" customWidth="1"/>
    <col min="2" max="2" width="13.5703125" style="140" customWidth="1"/>
    <col min="3" max="3" width="17.5703125" style="170" bestFit="1" customWidth="1"/>
    <col min="4" max="4" width="15" customWidth="1"/>
    <col min="5" max="5" width="17.5703125" customWidth="1"/>
    <col min="6" max="6" width="19.42578125" customWidth="1"/>
    <col min="7" max="7" width="14.42578125" bestFit="1" customWidth="1"/>
    <col min="8" max="8" width="9.5703125" bestFit="1" customWidth="1"/>
    <col min="9" max="9" width="11" bestFit="1" customWidth="1"/>
    <col min="10" max="10" width="15.85546875" bestFit="1" customWidth="1"/>
    <col min="11" max="11" width="9.42578125" bestFit="1" customWidth="1"/>
    <col min="12" max="12" width="11.42578125" bestFit="1" customWidth="1"/>
    <col min="13" max="13" width="12.85546875" style="104" bestFit="1" customWidth="1"/>
    <col min="14" max="14" width="70.5703125" style="153" customWidth="1"/>
    <col min="15" max="15" width="17.5703125" style="104" bestFit="1" customWidth="1"/>
    <col min="16" max="16" width="17.5703125" style="104" customWidth="1"/>
    <col min="17" max="17" width="7.5703125" customWidth="1"/>
    <col min="18" max="18" width="16.140625" style="104" customWidth="1"/>
    <col min="19" max="19" width="18.5703125" bestFit="1" customWidth="1"/>
    <col min="20" max="20" width="34.85546875" bestFit="1" customWidth="1"/>
    <col min="21" max="21" width="9.140625" customWidth="1"/>
    <col min="23" max="23" width="16.28515625" bestFit="1" customWidth="1"/>
    <col min="24" max="24" width="26.5703125" bestFit="1" customWidth="1"/>
    <col min="25" max="25" width="16.5703125" bestFit="1" customWidth="1"/>
    <col min="26" max="26" width="8.42578125" bestFit="1" customWidth="1"/>
    <col min="27" max="30" width="9.42578125" bestFit="1" customWidth="1"/>
    <col min="31" max="31" width="88.5703125" bestFit="1" customWidth="1"/>
    <col min="32" max="32" width="8.5703125" customWidth="1"/>
    <col min="33" max="33" width="6.5703125" bestFit="1" customWidth="1"/>
    <col min="34" max="34" width="11" customWidth="1"/>
    <col min="35" max="35" width="7.85546875" customWidth="1"/>
    <col min="36" max="36" width="6.42578125" bestFit="1" customWidth="1"/>
    <col min="37" max="37" width="11" customWidth="1"/>
    <col min="38" max="38" width="11.42578125" bestFit="1" customWidth="1"/>
    <col min="39" max="39" width="9.42578125" bestFit="1" customWidth="1"/>
    <col min="40" max="41" width="13.5703125" bestFit="1" customWidth="1"/>
    <col min="42" max="42" width="16.5703125" bestFit="1" customWidth="1"/>
    <col min="43" max="43" width="15.42578125" bestFit="1" customWidth="1"/>
    <col min="44" max="44" width="6" bestFit="1" customWidth="1"/>
    <col min="45" max="45" width="7.42578125" customWidth="1"/>
    <col min="46" max="46" width="6.140625" bestFit="1" customWidth="1"/>
    <col min="47" max="47" width="10.85546875" customWidth="1"/>
    <col min="48" max="48" width="12.140625" bestFit="1" customWidth="1"/>
    <col min="49" max="49" width="12.85546875" customWidth="1"/>
    <col min="50" max="50" width="8.140625" customWidth="1"/>
    <col min="51" max="51" width="9" customWidth="1"/>
    <col min="52" max="52" width="8.42578125" bestFit="1" customWidth="1"/>
    <col min="53" max="53" width="13" bestFit="1" customWidth="1"/>
    <col min="54" max="54" width="16.42578125" bestFit="1" customWidth="1"/>
    <col min="55" max="55" width="15.5703125" bestFit="1" customWidth="1"/>
    <col min="56" max="56" width="11.42578125" bestFit="1" customWidth="1"/>
    <col min="58" max="58" width="13.42578125" bestFit="1" customWidth="1"/>
    <col min="59" max="59" width="6" bestFit="1" customWidth="1"/>
    <col min="60" max="61" width="11.42578125" bestFit="1" customWidth="1"/>
    <col min="65" max="65" width="10.5703125" bestFit="1" customWidth="1"/>
    <col min="66" max="66" width="11.42578125" bestFit="1" customWidth="1"/>
    <col min="67" max="67" width="14.85546875" bestFit="1" customWidth="1"/>
    <col min="71" max="71" width="11.42578125" bestFit="1" customWidth="1"/>
    <col min="76" max="76" width="11.42578125" bestFit="1" customWidth="1"/>
  </cols>
  <sheetData>
    <row r="1" spans="1:61" ht="47.2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t="s">
        <v>548</v>
      </c>
      <c r="U1" t="s">
        <v>549</v>
      </c>
      <c r="W1" s="94" t="s">
        <v>80</v>
      </c>
      <c r="X1" t="s">
        <v>114</v>
      </c>
    </row>
    <row r="2" spans="1:61" ht="15.75" x14ac:dyDescent="0.25">
      <c r="A2" s="137">
        <v>120049496</v>
      </c>
      <c r="B2" t="s">
        <v>394</v>
      </c>
      <c r="C2" s="170">
        <v>45778</v>
      </c>
      <c r="D2" t="s">
        <v>104</v>
      </c>
      <c r="E2" s="818">
        <v>0.45833333333333331</v>
      </c>
      <c r="F2" s="818">
        <v>0.53749999999999998</v>
      </c>
      <c r="G2" s="88">
        <v>7.9166666666666663E-2</v>
      </c>
      <c r="H2">
        <v>1</v>
      </c>
      <c r="I2">
        <v>54</v>
      </c>
      <c r="J2">
        <v>114</v>
      </c>
      <c r="K2">
        <v>13</v>
      </c>
      <c r="L2">
        <v>1482</v>
      </c>
      <c r="M2"/>
      <c r="N2" t="s">
        <v>670</v>
      </c>
      <c r="O2" t="s">
        <v>238</v>
      </c>
      <c r="P2" t="s">
        <v>228</v>
      </c>
      <c r="Q2" t="s">
        <v>449</v>
      </c>
      <c r="R2" t="s">
        <v>136</v>
      </c>
      <c r="S2" t="s">
        <v>460</v>
      </c>
      <c r="T2" t="b">
        <v>0</v>
      </c>
      <c r="U2" t="b">
        <v>1</v>
      </c>
      <c r="V2" s="93"/>
      <c r="BI2" s="138"/>
    </row>
    <row r="3" spans="1:61" ht="15.75" x14ac:dyDescent="0.25">
      <c r="A3" s="137">
        <v>231076383</v>
      </c>
      <c r="B3" t="s">
        <v>394</v>
      </c>
      <c r="C3" s="170">
        <v>45778</v>
      </c>
      <c r="D3" t="s">
        <v>104</v>
      </c>
      <c r="E3" s="818">
        <v>0.54791666666666672</v>
      </c>
      <c r="F3" s="818">
        <v>0.65208333333333335</v>
      </c>
      <c r="G3" s="88">
        <v>0.10416666666666667</v>
      </c>
      <c r="H3">
        <v>2</v>
      </c>
      <c r="I3">
        <v>30</v>
      </c>
      <c r="J3">
        <v>150</v>
      </c>
      <c r="K3">
        <v>3</v>
      </c>
      <c r="L3">
        <v>450</v>
      </c>
      <c r="M3"/>
      <c r="N3" t="s">
        <v>671</v>
      </c>
      <c r="O3" t="s">
        <v>238</v>
      </c>
      <c r="P3" t="s">
        <v>228</v>
      </c>
      <c r="Q3" t="s">
        <v>449</v>
      </c>
      <c r="R3" t="s">
        <v>136</v>
      </c>
      <c r="S3" t="s">
        <v>460</v>
      </c>
      <c r="T3" t="b">
        <v>0</v>
      </c>
      <c r="U3" t="b">
        <v>1</v>
      </c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61" ht="15.75" x14ac:dyDescent="0.25">
      <c r="A4" s="137">
        <v>231076388</v>
      </c>
      <c r="B4" t="s">
        <v>394</v>
      </c>
      <c r="C4" s="170">
        <v>45778</v>
      </c>
      <c r="D4" t="s">
        <v>104</v>
      </c>
      <c r="E4" s="818">
        <v>0.55486111111111114</v>
      </c>
      <c r="F4" s="818">
        <v>0.64236111111111105</v>
      </c>
      <c r="G4" s="88">
        <v>8.7500000000000008E-2</v>
      </c>
      <c r="H4">
        <v>2</v>
      </c>
      <c r="I4">
        <v>6</v>
      </c>
      <c r="J4">
        <v>126</v>
      </c>
      <c r="K4">
        <v>9</v>
      </c>
      <c r="L4">
        <v>1134</v>
      </c>
      <c r="M4"/>
      <c r="N4" t="s">
        <v>672</v>
      </c>
      <c r="O4" t="s">
        <v>238</v>
      </c>
      <c r="P4" t="s">
        <v>228</v>
      </c>
      <c r="Q4" t="s">
        <v>449</v>
      </c>
      <c r="R4" t="s">
        <v>136</v>
      </c>
      <c r="S4" t="s">
        <v>460</v>
      </c>
      <c r="T4" t="b">
        <v>0</v>
      </c>
      <c r="U4" t="b">
        <v>1</v>
      </c>
      <c r="V4" s="93"/>
      <c r="W4" s="105">
        <v>99</v>
      </c>
      <c r="X4" s="445">
        <v>7741</v>
      </c>
      <c r="Y4" s="445">
        <v>1972949.9999999986</v>
      </c>
      <c r="Z4" s="112">
        <v>49165</v>
      </c>
      <c r="AA4" s="106">
        <f>Y4/Z4</f>
        <v>40.12915692057355</v>
      </c>
      <c r="AB4" s="106">
        <f>X4/Z4</f>
        <v>0.15744940506457847</v>
      </c>
      <c r="AC4" s="106">
        <f>Y4/X4</f>
        <v>254.87017181242715</v>
      </c>
      <c r="AD4" s="106">
        <f>X4/W4</f>
        <v>78.191919191919197</v>
      </c>
    </row>
    <row r="5" spans="1:61" ht="15.75" x14ac:dyDescent="0.25">
      <c r="A5" s="137">
        <v>120049672</v>
      </c>
      <c r="B5" t="s">
        <v>405</v>
      </c>
      <c r="C5" s="170">
        <v>45779</v>
      </c>
      <c r="D5" t="s">
        <v>104</v>
      </c>
      <c r="E5" s="818">
        <v>5.212962962962963E-2</v>
      </c>
      <c r="F5" s="818">
        <v>0.2933101851851852</v>
      </c>
      <c r="G5" s="88">
        <v>0.24097222222222223</v>
      </c>
      <c r="H5">
        <v>5</v>
      </c>
      <c r="I5">
        <v>47</v>
      </c>
      <c r="J5">
        <v>347.28</v>
      </c>
      <c r="K5">
        <v>921</v>
      </c>
      <c r="L5">
        <v>68073</v>
      </c>
      <c r="M5" t="s">
        <v>453</v>
      </c>
      <c r="N5" t="s">
        <v>673</v>
      </c>
      <c r="O5" t="s">
        <v>238</v>
      </c>
      <c r="P5" t="s">
        <v>228</v>
      </c>
      <c r="Q5" t="s">
        <v>449</v>
      </c>
      <c r="R5" t="s">
        <v>136</v>
      </c>
      <c r="S5" t="s">
        <v>456</v>
      </c>
      <c r="T5" t="b">
        <v>0</v>
      </c>
      <c r="U5" t="b">
        <v>0</v>
      </c>
      <c r="V5" s="93"/>
    </row>
    <row r="6" spans="1:61" ht="15.75" x14ac:dyDescent="0.25">
      <c r="A6" s="137">
        <v>120049712</v>
      </c>
      <c r="B6" t="s">
        <v>394</v>
      </c>
      <c r="C6" s="170">
        <v>45779</v>
      </c>
      <c r="D6" t="s">
        <v>104</v>
      </c>
      <c r="E6" s="818">
        <v>0.46249999999999997</v>
      </c>
      <c r="F6" s="818">
        <v>0.53472222222222221</v>
      </c>
      <c r="G6" s="88">
        <v>7.2222222222222229E-2</v>
      </c>
      <c r="H6">
        <v>1</v>
      </c>
      <c r="I6">
        <v>44</v>
      </c>
      <c r="J6">
        <v>104</v>
      </c>
      <c r="K6">
        <v>8</v>
      </c>
      <c r="L6">
        <v>832.19999999999902</v>
      </c>
      <c r="M6"/>
      <c r="N6" t="s">
        <v>674</v>
      </c>
      <c r="O6" t="s">
        <v>238</v>
      </c>
      <c r="P6" t="s">
        <v>228</v>
      </c>
      <c r="Q6" t="s">
        <v>449</v>
      </c>
      <c r="R6" t="s">
        <v>136</v>
      </c>
      <c r="S6" t="s">
        <v>460</v>
      </c>
      <c r="T6" t="b">
        <v>0</v>
      </c>
      <c r="U6" t="b">
        <v>1</v>
      </c>
      <c r="V6" s="93"/>
      <c r="W6" s="94" t="s">
        <v>80</v>
      </c>
      <c r="X6" t="s">
        <v>136</v>
      </c>
    </row>
    <row r="7" spans="1:61" ht="15.75" x14ac:dyDescent="0.25">
      <c r="A7" s="137">
        <v>120049734</v>
      </c>
      <c r="B7" t="s">
        <v>394</v>
      </c>
      <c r="C7" s="170">
        <v>45779</v>
      </c>
      <c r="D7" t="s">
        <v>104</v>
      </c>
      <c r="E7" s="818">
        <v>0.53888888888888886</v>
      </c>
      <c r="F7" s="818">
        <v>0.64236111111111105</v>
      </c>
      <c r="G7" s="88">
        <v>0.10347222222222223</v>
      </c>
      <c r="H7">
        <v>2</v>
      </c>
      <c r="I7">
        <v>29</v>
      </c>
      <c r="J7">
        <v>149</v>
      </c>
      <c r="K7">
        <v>9</v>
      </c>
      <c r="L7">
        <v>1341</v>
      </c>
      <c r="M7"/>
      <c r="N7" t="s">
        <v>675</v>
      </c>
      <c r="O7" t="s">
        <v>238</v>
      </c>
      <c r="P7" t="s">
        <v>228</v>
      </c>
      <c r="Q7" t="s">
        <v>449</v>
      </c>
      <c r="R7" t="s">
        <v>136</v>
      </c>
      <c r="S7" t="s">
        <v>460</v>
      </c>
      <c r="T7" t="b">
        <v>0</v>
      </c>
      <c r="U7" t="b">
        <v>1</v>
      </c>
      <c r="V7" s="93"/>
    </row>
    <row r="8" spans="1:61" ht="15.75" x14ac:dyDescent="0.25">
      <c r="A8" s="137">
        <v>120049735</v>
      </c>
      <c r="B8" t="s">
        <v>394</v>
      </c>
      <c r="C8" s="170">
        <v>45779</v>
      </c>
      <c r="D8" t="s">
        <v>104</v>
      </c>
      <c r="E8" s="818">
        <v>0.54166666666666663</v>
      </c>
      <c r="F8" s="818">
        <v>0.65069444444444446</v>
      </c>
      <c r="G8" s="88">
        <v>0.10902777777777778</v>
      </c>
      <c r="H8">
        <v>2</v>
      </c>
      <c r="I8">
        <v>37</v>
      </c>
      <c r="J8">
        <v>157</v>
      </c>
      <c r="K8">
        <v>12</v>
      </c>
      <c r="L8">
        <v>1884</v>
      </c>
      <c r="M8"/>
      <c r="N8" t="s">
        <v>676</v>
      </c>
      <c r="O8" t="s">
        <v>238</v>
      </c>
      <c r="P8" t="s">
        <v>228</v>
      </c>
      <c r="Q8" t="s">
        <v>449</v>
      </c>
      <c r="R8" t="s">
        <v>136</v>
      </c>
      <c r="S8" t="s">
        <v>460</v>
      </c>
      <c r="T8" t="b">
        <v>0</v>
      </c>
      <c r="U8" t="b">
        <v>1</v>
      </c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L8" s="157"/>
      <c r="AM8" s="157"/>
      <c r="AN8" s="156"/>
    </row>
    <row r="9" spans="1:61" ht="23.25" customHeight="1" x14ac:dyDescent="0.25">
      <c r="A9" s="137">
        <v>231077961</v>
      </c>
      <c r="B9" t="s">
        <v>394</v>
      </c>
      <c r="C9" s="170">
        <v>45779</v>
      </c>
      <c r="D9" t="s">
        <v>104</v>
      </c>
      <c r="E9" s="818">
        <v>0.65833333333333333</v>
      </c>
      <c r="F9" s="818">
        <v>0.76666666666666661</v>
      </c>
      <c r="G9" s="88">
        <v>0.10833333333333334</v>
      </c>
      <c r="H9">
        <v>2</v>
      </c>
      <c r="I9">
        <v>36</v>
      </c>
      <c r="J9">
        <v>156</v>
      </c>
      <c r="K9">
        <v>17</v>
      </c>
      <c r="L9">
        <v>2652</v>
      </c>
      <c r="M9"/>
      <c r="N9" t="s">
        <v>677</v>
      </c>
      <c r="O9" t="s">
        <v>238</v>
      </c>
      <c r="P9" t="s">
        <v>228</v>
      </c>
      <c r="Q9" t="s">
        <v>449</v>
      </c>
      <c r="R9" t="s">
        <v>136</v>
      </c>
      <c r="S9" t="s">
        <v>460</v>
      </c>
      <c r="T9" t="b">
        <v>0</v>
      </c>
      <c r="U9" t="b">
        <v>1</v>
      </c>
      <c r="V9" s="93"/>
      <c r="W9" s="105">
        <v>71</v>
      </c>
      <c r="X9" s="105">
        <v>4251</v>
      </c>
      <c r="Y9" s="105">
        <v>1227707.399999999</v>
      </c>
      <c r="Z9" s="105">
        <f>$Z$4</f>
        <v>49165</v>
      </c>
      <c r="AA9" s="106">
        <f>Y9/Z9</f>
        <v>24.971166480219647</v>
      </c>
      <c r="AB9" s="106">
        <f>X9/Z9</f>
        <v>8.6463947930438323E-2</v>
      </c>
      <c r="AC9" s="106">
        <f>Y9/X9</f>
        <v>288.80437544107247</v>
      </c>
      <c r="AD9" s="106">
        <f>X9/W9</f>
        <v>59.87323943661972</v>
      </c>
      <c r="AL9" s="157"/>
      <c r="AM9" s="157"/>
      <c r="AN9" s="157"/>
      <c r="AO9" s="156"/>
    </row>
    <row r="10" spans="1:61" ht="15.75" x14ac:dyDescent="0.25">
      <c r="A10" s="137">
        <v>120049911</v>
      </c>
      <c r="B10" t="s">
        <v>394</v>
      </c>
      <c r="C10" s="170">
        <v>45780</v>
      </c>
      <c r="D10" t="s">
        <v>104</v>
      </c>
      <c r="E10" s="818">
        <v>0.66736111111111107</v>
      </c>
      <c r="F10" s="818">
        <v>0.86458333333333337</v>
      </c>
      <c r="G10" s="88">
        <v>0.19722222222222222</v>
      </c>
      <c r="H10">
        <v>4</v>
      </c>
      <c r="I10">
        <v>44</v>
      </c>
      <c r="J10">
        <v>284</v>
      </c>
      <c r="K10">
        <v>42</v>
      </c>
      <c r="L10">
        <v>11928</v>
      </c>
      <c r="M10" t="s">
        <v>598</v>
      </c>
      <c r="N10" t="s">
        <v>678</v>
      </c>
      <c r="O10" t="s">
        <v>447</v>
      </c>
      <c r="P10" t="s">
        <v>230</v>
      </c>
      <c r="Q10" t="s">
        <v>449</v>
      </c>
      <c r="R10" t="s">
        <v>450</v>
      </c>
      <c r="S10" t="s">
        <v>460</v>
      </c>
      <c r="T10" t="b">
        <v>0</v>
      </c>
      <c r="U10" t="b">
        <v>1</v>
      </c>
      <c r="V10" s="93"/>
    </row>
    <row r="11" spans="1:61" ht="15.75" x14ac:dyDescent="0.25">
      <c r="A11" s="137">
        <v>231078791</v>
      </c>
      <c r="B11" t="s">
        <v>398</v>
      </c>
      <c r="C11" s="170">
        <v>45780</v>
      </c>
      <c r="D11" t="s">
        <v>104</v>
      </c>
      <c r="E11" s="818">
        <v>0.93125000000000002</v>
      </c>
      <c r="F11" s="818">
        <v>8.6805555555555566E-2</v>
      </c>
      <c r="G11" s="88">
        <v>0.15555555555555556</v>
      </c>
      <c r="H11">
        <v>3</v>
      </c>
      <c r="I11">
        <v>44</v>
      </c>
      <c r="J11">
        <v>224</v>
      </c>
      <c r="K11">
        <v>3</v>
      </c>
      <c r="L11">
        <v>672</v>
      </c>
      <c r="M11" t="s">
        <v>490</v>
      </c>
      <c r="N11" t="s">
        <v>679</v>
      </c>
      <c r="O11" t="s">
        <v>235</v>
      </c>
      <c r="P11" t="s">
        <v>220</v>
      </c>
      <c r="Q11" t="s">
        <v>449</v>
      </c>
      <c r="R11" t="s">
        <v>167</v>
      </c>
      <c r="S11" t="s">
        <v>460</v>
      </c>
      <c r="T11" t="b">
        <v>0</v>
      </c>
      <c r="U11" t="b">
        <v>1</v>
      </c>
      <c r="V11" s="93"/>
      <c r="W11" s="94" t="s">
        <v>80</v>
      </c>
      <c r="X11" t="s">
        <v>171</v>
      </c>
      <c r="AG11" s="92"/>
      <c r="AJ11" s="92"/>
    </row>
    <row r="12" spans="1:61" ht="15.75" x14ac:dyDescent="0.25">
      <c r="A12" s="137">
        <v>120050015</v>
      </c>
      <c r="B12" t="s">
        <v>378</v>
      </c>
      <c r="C12" s="170">
        <v>45782</v>
      </c>
      <c r="D12" t="s">
        <v>104</v>
      </c>
      <c r="E12" s="818">
        <v>0.45833333333333331</v>
      </c>
      <c r="F12" s="818">
        <v>0.53611111111111109</v>
      </c>
      <c r="G12" s="88">
        <v>7.7777777777777779E-2</v>
      </c>
      <c r="H12">
        <v>1</v>
      </c>
      <c r="I12">
        <v>52</v>
      </c>
      <c r="J12">
        <v>112</v>
      </c>
      <c r="K12">
        <v>9</v>
      </c>
      <c r="L12">
        <v>1008</v>
      </c>
      <c r="M12"/>
      <c r="N12" t="s">
        <v>680</v>
      </c>
      <c r="O12" t="s">
        <v>238</v>
      </c>
      <c r="P12" t="s">
        <v>228</v>
      </c>
      <c r="Q12" t="s">
        <v>449</v>
      </c>
      <c r="R12" t="s">
        <v>136</v>
      </c>
      <c r="S12" t="s">
        <v>460</v>
      </c>
      <c r="T12" t="b">
        <v>0</v>
      </c>
      <c r="U12" t="b">
        <v>1</v>
      </c>
      <c r="V12" s="93"/>
      <c r="BI12" s="88"/>
    </row>
    <row r="13" spans="1:61" ht="15.75" x14ac:dyDescent="0.25">
      <c r="A13" s="137">
        <v>120050016</v>
      </c>
      <c r="B13" t="s">
        <v>378</v>
      </c>
      <c r="C13" s="170">
        <v>45782</v>
      </c>
      <c r="D13" t="s">
        <v>104</v>
      </c>
      <c r="E13" s="818">
        <v>0.45833333333333331</v>
      </c>
      <c r="F13" s="818">
        <v>0.53472222222222221</v>
      </c>
      <c r="G13" s="88">
        <v>7.6388888888888895E-2</v>
      </c>
      <c r="H13">
        <v>1</v>
      </c>
      <c r="I13">
        <v>50</v>
      </c>
      <c r="J13">
        <v>110</v>
      </c>
      <c r="K13">
        <v>6</v>
      </c>
      <c r="L13">
        <v>660</v>
      </c>
      <c r="M13"/>
      <c r="N13" t="s">
        <v>681</v>
      </c>
      <c r="O13" t="s">
        <v>238</v>
      </c>
      <c r="P13" t="s">
        <v>228</v>
      </c>
      <c r="Q13" t="s">
        <v>449</v>
      </c>
      <c r="R13" t="s">
        <v>136</v>
      </c>
      <c r="S13" t="s">
        <v>460</v>
      </c>
      <c r="T13" t="b">
        <v>0</v>
      </c>
      <c r="U13" t="b">
        <v>1</v>
      </c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61" ht="15.75" x14ac:dyDescent="0.25">
      <c r="A14" s="137">
        <v>120050033</v>
      </c>
      <c r="B14" t="s">
        <v>389</v>
      </c>
      <c r="C14" s="170">
        <v>45782</v>
      </c>
      <c r="D14" t="s">
        <v>104</v>
      </c>
      <c r="E14" s="818">
        <v>0.49791666666666662</v>
      </c>
      <c r="F14" s="818">
        <v>0.56458333333333333</v>
      </c>
      <c r="G14" s="88">
        <v>6.6666666666666666E-2</v>
      </c>
      <c r="H14">
        <v>1</v>
      </c>
      <c r="I14">
        <v>36</v>
      </c>
      <c r="J14">
        <v>96</v>
      </c>
      <c r="K14">
        <v>14</v>
      </c>
      <c r="L14">
        <v>1344</v>
      </c>
      <c r="M14"/>
      <c r="N14" t="s">
        <v>682</v>
      </c>
      <c r="O14" t="s">
        <v>238</v>
      </c>
      <c r="P14" t="s">
        <v>228</v>
      </c>
      <c r="Q14" t="s">
        <v>449</v>
      </c>
      <c r="R14" t="s">
        <v>136</v>
      </c>
      <c r="S14" t="s">
        <v>460</v>
      </c>
      <c r="T14" t="b">
        <v>0</v>
      </c>
      <c r="U14" t="b">
        <v>1</v>
      </c>
      <c r="V14" s="93"/>
      <c r="W14" s="105">
        <v>1</v>
      </c>
      <c r="X14" s="105">
        <v>632</v>
      </c>
      <c r="Y14" s="105">
        <v>20856</v>
      </c>
      <c r="Z14" s="105">
        <f>$Z$4</f>
        <v>49165</v>
      </c>
      <c r="AA14" s="106">
        <f>Y14/Z14</f>
        <v>0.42420421031221395</v>
      </c>
      <c r="AB14" s="106">
        <f>X14/Z14</f>
        <v>1.2854673039764061E-2</v>
      </c>
      <c r="AC14" s="106">
        <f>Y14/X14</f>
        <v>33</v>
      </c>
      <c r="AD14" s="106">
        <f>X14/W14</f>
        <v>632</v>
      </c>
      <c r="AG14" s="92"/>
      <c r="AJ14" s="92"/>
    </row>
    <row r="15" spans="1:61" ht="15.75" x14ac:dyDescent="0.25">
      <c r="A15" s="137">
        <v>231079063</v>
      </c>
      <c r="B15" t="s">
        <v>378</v>
      </c>
      <c r="C15" s="170">
        <v>45782</v>
      </c>
      <c r="D15" t="s">
        <v>104</v>
      </c>
      <c r="E15" s="818">
        <v>0.54722222222222217</v>
      </c>
      <c r="F15" s="818">
        <v>0.60972222222222217</v>
      </c>
      <c r="G15" s="88">
        <v>6.25E-2</v>
      </c>
      <c r="H15">
        <v>1</v>
      </c>
      <c r="I15">
        <v>30</v>
      </c>
      <c r="J15">
        <v>90</v>
      </c>
      <c r="K15">
        <v>8</v>
      </c>
      <c r="L15">
        <v>720</v>
      </c>
      <c r="M15"/>
      <c r="N15" t="s">
        <v>683</v>
      </c>
      <c r="O15" t="s">
        <v>238</v>
      </c>
      <c r="P15" t="s">
        <v>228</v>
      </c>
      <c r="Q15" t="s">
        <v>449</v>
      </c>
      <c r="R15" t="s">
        <v>136</v>
      </c>
      <c r="S15" t="s">
        <v>460</v>
      </c>
      <c r="T15" t="b">
        <v>0</v>
      </c>
      <c r="U15" t="b">
        <v>1</v>
      </c>
      <c r="V15" s="93"/>
    </row>
    <row r="16" spans="1:61" ht="15.75" x14ac:dyDescent="0.25">
      <c r="A16" s="137">
        <v>120050065</v>
      </c>
      <c r="B16" t="s">
        <v>389</v>
      </c>
      <c r="C16" s="170">
        <v>45782</v>
      </c>
      <c r="D16" t="s">
        <v>104</v>
      </c>
      <c r="E16" s="818">
        <v>0.59652777777777777</v>
      </c>
      <c r="F16" s="818">
        <v>0.68680555555555556</v>
      </c>
      <c r="G16" s="88">
        <v>9.0277777777777776E-2</v>
      </c>
      <c r="H16">
        <v>2</v>
      </c>
      <c r="I16">
        <v>10</v>
      </c>
      <c r="J16">
        <v>130</v>
      </c>
      <c r="K16">
        <v>10</v>
      </c>
      <c r="L16">
        <v>1300.2</v>
      </c>
      <c r="M16"/>
      <c r="N16" t="s">
        <v>684</v>
      </c>
      <c r="O16" t="s">
        <v>238</v>
      </c>
      <c r="P16" t="s">
        <v>228</v>
      </c>
      <c r="Q16" t="s">
        <v>449</v>
      </c>
      <c r="R16" t="s">
        <v>136</v>
      </c>
      <c r="S16" t="s">
        <v>460</v>
      </c>
      <c r="T16" t="b">
        <v>0</v>
      </c>
      <c r="U16" t="b">
        <v>1</v>
      </c>
      <c r="V16" s="93"/>
      <c r="W16" s="94" t="s">
        <v>80</v>
      </c>
      <c r="X16" t="s">
        <v>450</v>
      </c>
    </row>
    <row r="17" spans="1:79" ht="15.75" x14ac:dyDescent="0.25">
      <c r="A17" s="137">
        <v>120050064</v>
      </c>
      <c r="B17" t="s">
        <v>378</v>
      </c>
      <c r="C17" s="170">
        <v>45782</v>
      </c>
      <c r="D17" t="s">
        <v>104</v>
      </c>
      <c r="E17" s="818">
        <v>0.6166666666666667</v>
      </c>
      <c r="F17" s="818">
        <v>0.70833333333333337</v>
      </c>
      <c r="G17" s="88">
        <v>9.1666666666666674E-2</v>
      </c>
      <c r="H17">
        <v>2</v>
      </c>
      <c r="I17">
        <v>12</v>
      </c>
      <c r="J17">
        <v>132</v>
      </c>
      <c r="K17">
        <v>11</v>
      </c>
      <c r="L17">
        <v>1452</v>
      </c>
      <c r="M17"/>
      <c r="N17" t="s">
        <v>685</v>
      </c>
      <c r="O17" t="s">
        <v>238</v>
      </c>
      <c r="P17" t="s">
        <v>228</v>
      </c>
      <c r="Q17" t="s">
        <v>449</v>
      </c>
      <c r="R17" t="s">
        <v>136</v>
      </c>
      <c r="S17" t="s">
        <v>460</v>
      </c>
      <c r="T17" t="b">
        <v>0</v>
      </c>
      <c r="U17" t="b">
        <v>1</v>
      </c>
      <c r="V17" s="93"/>
      <c r="AG17" s="92"/>
      <c r="AJ17" s="92"/>
      <c r="AL17" s="833"/>
      <c r="AM17" s="833"/>
      <c r="AN17" s="833"/>
      <c r="AO17" s="833"/>
      <c r="AQ17" s="833"/>
      <c r="AR17" s="833"/>
      <c r="AS17" s="833"/>
      <c r="AT17" s="833"/>
      <c r="AV17" s="833"/>
      <c r="AW17" s="833"/>
      <c r="AX17" s="833"/>
      <c r="AY17" s="833"/>
    </row>
    <row r="18" spans="1:79" ht="15.75" x14ac:dyDescent="0.25">
      <c r="A18" s="137">
        <v>231079223</v>
      </c>
      <c r="B18" t="s">
        <v>378</v>
      </c>
      <c r="C18" s="170">
        <v>45783</v>
      </c>
      <c r="D18" t="s">
        <v>104</v>
      </c>
      <c r="E18" s="818">
        <v>0.45833333333333331</v>
      </c>
      <c r="F18" s="818">
        <v>0.54722222222222217</v>
      </c>
      <c r="G18" s="88">
        <v>8.8888888888888892E-2</v>
      </c>
      <c r="H18">
        <v>2</v>
      </c>
      <c r="I18">
        <v>8</v>
      </c>
      <c r="J18">
        <v>128</v>
      </c>
      <c r="K18">
        <v>8</v>
      </c>
      <c r="L18">
        <v>1024.2</v>
      </c>
      <c r="M18"/>
      <c r="N18" t="s">
        <v>686</v>
      </c>
      <c r="O18" t="s">
        <v>238</v>
      </c>
      <c r="P18" t="s">
        <v>228</v>
      </c>
      <c r="Q18" t="s">
        <v>449</v>
      </c>
      <c r="R18" t="s">
        <v>136</v>
      </c>
      <c r="S18" t="s">
        <v>460</v>
      </c>
      <c r="T18" t="b">
        <v>0</v>
      </c>
      <c r="U18" t="b">
        <v>1</v>
      </c>
      <c r="V18" s="93"/>
      <c r="W18" s="447" t="s">
        <v>117</v>
      </c>
      <c r="X18" s="447" t="s">
        <v>1</v>
      </c>
      <c r="Y18" s="447" t="s">
        <v>2</v>
      </c>
      <c r="Z18" s="255" t="s">
        <v>10</v>
      </c>
      <c r="AA18" s="255" t="s">
        <v>11</v>
      </c>
      <c r="AB18" s="255" t="s">
        <v>12</v>
      </c>
      <c r="AC18" s="255" t="s">
        <v>26</v>
      </c>
      <c r="AD18" s="255" t="s">
        <v>28</v>
      </c>
      <c r="AK18" s="412"/>
      <c r="AL18" s="89"/>
      <c r="AM18" s="88"/>
      <c r="AN18" s="88"/>
      <c r="AP18" s="412"/>
      <c r="AQ18" s="89"/>
      <c r="AR18" s="88"/>
      <c r="AS18" s="88"/>
      <c r="AU18" s="412"/>
      <c r="AV18" s="89"/>
      <c r="AW18" s="88"/>
      <c r="AX18" s="88"/>
      <c r="BA18" s="89"/>
      <c r="BB18" s="88"/>
      <c r="BC18" s="88"/>
    </row>
    <row r="19" spans="1:79" ht="15.75" x14ac:dyDescent="0.25">
      <c r="A19" s="137">
        <v>231079227</v>
      </c>
      <c r="B19" t="s">
        <v>378</v>
      </c>
      <c r="C19" s="170">
        <v>45783</v>
      </c>
      <c r="D19" t="s">
        <v>104</v>
      </c>
      <c r="E19" s="818">
        <v>0.45833333333333331</v>
      </c>
      <c r="F19" s="818">
        <v>0.54722222222222217</v>
      </c>
      <c r="G19" s="88">
        <v>8.8888888888888892E-2</v>
      </c>
      <c r="H19">
        <v>2</v>
      </c>
      <c r="I19">
        <v>8</v>
      </c>
      <c r="J19">
        <v>128</v>
      </c>
      <c r="K19">
        <v>8</v>
      </c>
      <c r="L19">
        <v>1024.2</v>
      </c>
      <c r="M19"/>
      <c r="N19" t="s">
        <v>687</v>
      </c>
      <c r="O19" t="s">
        <v>238</v>
      </c>
      <c r="P19" t="s">
        <v>228</v>
      </c>
      <c r="Q19" t="s">
        <v>449</v>
      </c>
      <c r="R19" t="s">
        <v>136</v>
      </c>
      <c r="S19" t="s">
        <v>460</v>
      </c>
      <c r="T19" t="b">
        <v>0</v>
      </c>
      <c r="U19" t="b">
        <v>1</v>
      </c>
      <c r="V19" s="93"/>
      <c r="W19" s="446">
        <v>3</v>
      </c>
      <c r="X19" s="446">
        <v>60</v>
      </c>
      <c r="Y19" s="446">
        <v>13270.8</v>
      </c>
      <c r="Z19" s="105">
        <f>$Z$4</f>
        <v>49165</v>
      </c>
      <c r="AA19" s="106">
        <f>Y19/Z19</f>
        <v>0.2699237262280077</v>
      </c>
      <c r="AB19" s="106">
        <f>X19/Z19</f>
        <v>1.2203803518763348E-3</v>
      </c>
      <c r="AC19" s="106">
        <f>Y19/X19</f>
        <v>221.17999999999998</v>
      </c>
      <c r="AD19" s="106">
        <f>X19/W19</f>
        <v>20</v>
      </c>
      <c r="AE19" s="88"/>
      <c r="AG19" s="92"/>
      <c r="AJ19" s="92"/>
      <c r="AL19" s="179"/>
      <c r="AM19" s="179"/>
      <c r="AN19" s="179"/>
      <c r="AO19" s="180"/>
      <c r="AQ19" s="179"/>
      <c r="AR19" s="179"/>
      <c r="AS19" s="179"/>
      <c r="AT19" s="180"/>
      <c r="AV19" s="179"/>
      <c r="AW19" s="179"/>
      <c r="AX19" s="179"/>
      <c r="AY19" s="180"/>
      <c r="BA19" s="179"/>
      <c r="BB19" s="179"/>
      <c r="BC19" s="179"/>
    </row>
    <row r="20" spans="1:79" ht="15.75" x14ac:dyDescent="0.25">
      <c r="A20" s="137">
        <v>231079236</v>
      </c>
      <c r="B20" t="s">
        <v>378</v>
      </c>
      <c r="C20" s="170">
        <v>45783</v>
      </c>
      <c r="D20" t="s">
        <v>104</v>
      </c>
      <c r="E20" s="818">
        <v>0.46249999999999997</v>
      </c>
      <c r="F20" s="818">
        <v>0.56388888888888888</v>
      </c>
      <c r="G20" s="88">
        <v>0.1013888888888889</v>
      </c>
      <c r="H20">
        <v>2</v>
      </c>
      <c r="I20">
        <v>26</v>
      </c>
      <c r="J20">
        <v>146</v>
      </c>
      <c r="K20">
        <v>12</v>
      </c>
      <c r="L20">
        <v>1752</v>
      </c>
      <c r="M20"/>
      <c r="N20" t="s">
        <v>688</v>
      </c>
      <c r="O20" t="s">
        <v>238</v>
      </c>
      <c r="P20" t="s">
        <v>228</v>
      </c>
      <c r="Q20" t="s">
        <v>449</v>
      </c>
      <c r="R20" t="s">
        <v>136</v>
      </c>
      <c r="S20" t="s">
        <v>460</v>
      </c>
      <c r="T20" t="b">
        <v>0</v>
      </c>
      <c r="U20" t="b">
        <v>1</v>
      </c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  <c r="BD20" s="180"/>
    </row>
    <row r="21" spans="1:79" ht="22.5" customHeight="1" x14ac:dyDescent="0.25">
      <c r="A21" s="137">
        <v>231079242</v>
      </c>
      <c r="B21" t="s">
        <v>378</v>
      </c>
      <c r="C21" s="170">
        <v>45783</v>
      </c>
      <c r="D21" t="s">
        <v>104</v>
      </c>
      <c r="E21" s="818">
        <v>0.46249999999999997</v>
      </c>
      <c r="F21" s="818">
        <v>0.56388888888888888</v>
      </c>
      <c r="G21" s="88">
        <v>0.1013888888888889</v>
      </c>
      <c r="H21">
        <v>2</v>
      </c>
      <c r="I21">
        <v>26</v>
      </c>
      <c r="J21">
        <v>146</v>
      </c>
      <c r="K21">
        <v>17</v>
      </c>
      <c r="L21">
        <v>2482.1999999999998</v>
      </c>
      <c r="M21"/>
      <c r="N21" t="s">
        <v>689</v>
      </c>
      <c r="O21" t="s">
        <v>238</v>
      </c>
      <c r="P21" t="s">
        <v>228</v>
      </c>
      <c r="Q21" t="s">
        <v>449</v>
      </c>
      <c r="R21" t="s">
        <v>136</v>
      </c>
      <c r="S21" t="s">
        <v>460</v>
      </c>
      <c r="T21" t="b">
        <v>0</v>
      </c>
      <c r="U21" t="b">
        <v>1</v>
      </c>
      <c r="V21" s="93"/>
      <c r="W21" s="94" t="s">
        <v>80</v>
      </c>
      <c r="X21" t="s">
        <v>173</v>
      </c>
      <c r="AE21" s="88"/>
      <c r="AF21" s="88"/>
      <c r="AG21" s="88"/>
      <c r="AH21" s="88"/>
      <c r="AI21" s="88"/>
      <c r="AJ21" s="88"/>
      <c r="AZ21" s="138"/>
      <c r="BC21" s="412"/>
      <c r="BD21" s="89"/>
      <c r="BE21" s="88"/>
      <c r="BF21" s="88"/>
      <c r="BH21" s="412"/>
      <c r="BI21" s="89"/>
      <c r="BJ21" s="88"/>
      <c r="BK21" s="88"/>
      <c r="BM21" s="412"/>
      <c r="BN21" s="89"/>
      <c r="BO21" s="88"/>
      <c r="BP21" s="88"/>
      <c r="BR21" s="412"/>
      <c r="BS21" s="89"/>
      <c r="BT21" s="88"/>
      <c r="BU21" s="88"/>
      <c r="BW21" s="412"/>
      <c r="BX21" s="89"/>
      <c r="BY21" s="88"/>
      <c r="BZ21" s="88"/>
    </row>
    <row r="22" spans="1:79" ht="15.75" x14ac:dyDescent="0.25">
      <c r="A22" s="137">
        <v>120050240</v>
      </c>
      <c r="B22" t="s">
        <v>378</v>
      </c>
      <c r="C22" s="170">
        <v>45784</v>
      </c>
      <c r="D22" t="s">
        <v>104</v>
      </c>
      <c r="E22" s="818">
        <v>0.4604166666666667</v>
      </c>
      <c r="F22" s="818">
        <v>0.6</v>
      </c>
      <c r="G22" s="88">
        <v>0.13958333333333334</v>
      </c>
      <c r="H22">
        <v>3</v>
      </c>
      <c r="I22">
        <v>21</v>
      </c>
      <c r="J22">
        <v>201</v>
      </c>
      <c r="K22">
        <v>8</v>
      </c>
      <c r="L22">
        <v>1608</v>
      </c>
      <c r="M22"/>
      <c r="N22" t="s">
        <v>690</v>
      </c>
      <c r="O22" t="s">
        <v>238</v>
      </c>
      <c r="P22" t="s">
        <v>228</v>
      </c>
      <c r="Q22" t="s">
        <v>449</v>
      </c>
      <c r="R22" t="s">
        <v>136</v>
      </c>
      <c r="S22" t="s">
        <v>460</v>
      </c>
      <c r="T22" t="b">
        <v>0</v>
      </c>
      <c r="U22" t="b">
        <v>1</v>
      </c>
      <c r="V22" s="93"/>
      <c r="AE22" s="88"/>
      <c r="AF22" s="88"/>
      <c r="AG22" s="88"/>
      <c r="AH22" s="88"/>
      <c r="AI22" s="88"/>
      <c r="AJ22" s="88"/>
      <c r="AK22" s="88"/>
      <c r="AL22" s="89"/>
      <c r="AM22" s="88"/>
      <c r="AN22" s="88"/>
      <c r="AQ22" s="89"/>
      <c r="AR22" s="88"/>
      <c r="AS22" s="88"/>
      <c r="AV22" s="89"/>
      <c r="AW22" s="88"/>
      <c r="AX22" s="88"/>
      <c r="BD22" s="179"/>
      <c r="BE22" s="179"/>
      <c r="BF22" s="179"/>
      <c r="BG22" s="180"/>
      <c r="BI22" s="179"/>
      <c r="BJ22" s="179"/>
      <c r="BK22" s="179"/>
      <c r="BL22" s="180"/>
      <c r="BN22" s="179"/>
      <c r="BO22" s="179"/>
      <c r="BP22" s="179"/>
      <c r="BQ22" s="180"/>
      <c r="BS22" s="179"/>
      <c r="BT22" s="179"/>
      <c r="BU22" s="179"/>
      <c r="BV22" s="180"/>
      <c r="BX22" s="179"/>
      <c r="BY22" s="179"/>
      <c r="BZ22" s="179"/>
      <c r="CA22" s="180"/>
    </row>
    <row r="23" spans="1:79" ht="15.75" x14ac:dyDescent="0.25">
      <c r="A23" s="137">
        <v>120050238</v>
      </c>
      <c r="B23" t="s">
        <v>385</v>
      </c>
      <c r="C23" s="170">
        <v>45784</v>
      </c>
      <c r="D23" t="s">
        <v>104</v>
      </c>
      <c r="E23" s="818">
        <v>0.46111111111111108</v>
      </c>
      <c r="F23" s="818">
        <v>0.75</v>
      </c>
      <c r="G23" s="88">
        <v>0.28888888888888892</v>
      </c>
      <c r="H23">
        <v>6</v>
      </c>
      <c r="I23">
        <v>56</v>
      </c>
      <c r="J23">
        <v>416</v>
      </c>
      <c r="K23">
        <v>56</v>
      </c>
      <c r="L23">
        <v>23296.199999999899</v>
      </c>
      <c r="M23" t="s">
        <v>457</v>
      </c>
      <c r="N23" t="s">
        <v>691</v>
      </c>
      <c r="O23" t="s">
        <v>238</v>
      </c>
      <c r="P23" t="s">
        <v>228</v>
      </c>
      <c r="Q23" t="s">
        <v>449</v>
      </c>
      <c r="R23" t="s">
        <v>136</v>
      </c>
      <c r="S23" t="s">
        <v>460</v>
      </c>
      <c r="T23" t="b">
        <v>0</v>
      </c>
      <c r="U23" t="b">
        <v>1</v>
      </c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  <c r="AL23" s="179"/>
      <c r="AM23" s="179"/>
      <c r="AN23" s="179"/>
      <c r="AO23" s="180"/>
      <c r="AQ23" s="179"/>
      <c r="AR23" s="179"/>
      <c r="AS23" s="179"/>
      <c r="AT23" s="180"/>
      <c r="AV23" s="179"/>
      <c r="AW23" s="179"/>
      <c r="AX23" s="179"/>
      <c r="AY23" s="180"/>
    </row>
    <row r="24" spans="1:79" ht="15.75" x14ac:dyDescent="0.25">
      <c r="A24" s="137">
        <v>120050239</v>
      </c>
      <c r="B24" t="s">
        <v>378</v>
      </c>
      <c r="C24" s="170">
        <v>45784</v>
      </c>
      <c r="D24" t="s">
        <v>104</v>
      </c>
      <c r="E24" s="818">
        <v>0.46527777777777773</v>
      </c>
      <c r="F24" s="818">
        <v>0.59722222222222221</v>
      </c>
      <c r="G24" s="88">
        <v>0.13194444444444445</v>
      </c>
      <c r="H24">
        <v>3</v>
      </c>
      <c r="I24">
        <v>10</v>
      </c>
      <c r="J24">
        <v>190</v>
      </c>
      <c r="K24">
        <v>7</v>
      </c>
      <c r="L24">
        <v>1330.2</v>
      </c>
      <c r="M24"/>
      <c r="N24" t="s">
        <v>692</v>
      </c>
      <c r="O24" t="s">
        <v>238</v>
      </c>
      <c r="P24" t="s">
        <v>228</v>
      </c>
      <c r="Q24" t="s">
        <v>449</v>
      </c>
      <c r="R24" t="s">
        <v>136</v>
      </c>
      <c r="S24" t="s">
        <v>460</v>
      </c>
      <c r="T24" t="b">
        <v>0</v>
      </c>
      <c r="U24" t="b">
        <v>1</v>
      </c>
      <c r="V24" s="93"/>
      <c r="W24" s="105"/>
      <c r="X24" s="105"/>
      <c r="Y24" s="105">
        <v>0</v>
      </c>
      <c r="Z24" s="105">
        <f>$Z$4</f>
        <v>49165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F24" s="88"/>
      <c r="AG24" s="88"/>
      <c r="AH24" s="88"/>
      <c r="AI24" s="88"/>
      <c r="AJ24" s="88"/>
      <c r="AK24" s="88"/>
      <c r="AZ24" s="138"/>
    </row>
    <row r="25" spans="1:79" ht="15.75" x14ac:dyDescent="0.25">
      <c r="A25" s="137">
        <v>231079471</v>
      </c>
      <c r="B25" t="s">
        <v>378</v>
      </c>
      <c r="C25" s="170">
        <v>45784</v>
      </c>
      <c r="D25" t="s">
        <v>104</v>
      </c>
      <c r="E25" s="818">
        <v>0.62083333333333335</v>
      </c>
      <c r="F25" s="818">
        <v>0.6743055555555556</v>
      </c>
      <c r="G25" s="88">
        <v>5.347222222222222E-2</v>
      </c>
      <c r="H25">
        <v>1</v>
      </c>
      <c r="I25">
        <v>17</v>
      </c>
      <c r="J25">
        <v>77</v>
      </c>
      <c r="K25">
        <v>9</v>
      </c>
      <c r="L25">
        <v>693</v>
      </c>
      <c r="M25"/>
      <c r="N25" t="s">
        <v>693</v>
      </c>
      <c r="O25" t="s">
        <v>238</v>
      </c>
      <c r="P25" t="s">
        <v>228</v>
      </c>
      <c r="Q25" t="s">
        <v>449</v>
      </c>
      <c r="R25" t="s">
        <v>136</v>
      </c>
      <c r="S25" t="s">
        <v>460</v>
      </c>
      <c r="T25" t="b">
        <v>0</v>
      </c>
      <c r="U25" t="b">
        <v>1</v>
      </c>
      <c r="V25" s="93"/>
      <c r="W25" s="89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79" ht="15.75" x14ac:dyDescent="0.25">
      <c r="A26" s="137">
        <v>231079492</v>
      </c>
      <c r="B26" t="s">
        <v>378</v>
      </c>
      <c r="C26" s="170">
        <v>45784</v>
      </c>
      <c r="D26" t="s">
        <v>104</v>
      </c>
      <c r="E26" s="818">
        <v>0.68263888888888891</v>
      </c>
      <c r="F26" s="818">
        <v>0.71458333333333324</v>
      </c>
      <c r="G26" s="88">
        <v>3.1944444444444449E-2</v>
      </c>
      <c r="H26">
        <v>0</v>
      </c>
      <c r="I26">
        <v>46</v>
      </c>
      <c r="J26">
        <v>46</v>
      </c>
      <c r="K26">
        <v>6</v>
      </c>
      <c r="L26">
        <v>276</v>
      </c>
      <c r="M26"/>
      <c r="N26" t="s">
        <v>694</v>
      </c>
      <c r="O26" t="s">
        <v>238</v>
      </c>
      <c r="P26" t="s">
        <v>228</v>
      </c>
      <c r="Q26" t="s">
        <v>449</v>
      </c>
      <c r="R26" t="s">
        <v>136</v>
      </c>
      <c r="S26" t="s">
        <v>460</v>
      </c>
      <c r="T26" t="b">
        <v>0</v>
      </c>
      <c r="U26" t="b">
        <v>1</v>
      </c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</row>
    <row r="27" spans="1:79" ht="15.75" x14ac:dyDescent="0.25">
      <c r="A27" s="137">
        <v>120050291</v>
      </c>
      <c r="B27" t="s">
        <v>395</v>
      </c>
      <c r="C27" s="170">
        <v>45784</v>
      </c>
      <c r="D27" t="s">
        <v>104</v>
      </c>
      <c r="E27" s="818">
        <v>0.81657407407407412</v>
      </c>
      <c r="F27" s="818">
        <v>0.27486111111111111</v>
      </c>
      <c r="G27" s="88">
        <v>0.45763888888888887</v>
      </c>
      <c r="H27">
        <v>10</v>
      </c>
      <c r="I27">
        <v>59</v>
      </c>
      <c r="J27">
        <v>659.95</v>
      </c>
      <c r="K27">
        <v>263</v>
      </c>
      <c r="L27">
        <v>89980.800000000003</v>
      </c>
      <c r="M27" t="s">
        <v>474</v>
      </c>
      <c r="N27" t="s">
        <v>695</v>
      </c>
      <c r="O27" t="s">
        <v>237</v>
      </c>
      <c r="P27" t="s">
        <v>222</v>
      </c>
      <c r="Q27" t="s">
        <v>449</v>
      </c>
      <c r="R27" t="s">
        <v>167</v>
      </c>
      <c r="S27" t="s">
        <v>460</v>
      </c>
      <c r="T27" t="b">
        <v>0</v>
      </c>
      <c r="U27" t="b">
        <v>0</v>
      </c>
      <c r="V27" s="93"/>
      <c r="AE27" s="88"/>
      <c r="AF27" s="88"/>
      <c r="AG27" s="88"/>
      <c r="AH27" s="88"/>
      <c r="AI27" s="88"/>
      <c r="AJ27" s="88"/>
      <c r="AK27" s="88"/>
      <c r="AZ27" s="138"/>
    </row>
    <row r="28" spans="1:79" ht="15.75" x14ac:dyDescent="0.25">
      <c r="A28" s="137">
        <v>120050293</v>
      </c>
      <c r="B28" t="s">
        <v>404</v>
      </c>
      <c r="C28" s="170">
        <v>45784</v>
      </c>
      <c r="D28" t="s">
        <v>104</v>
      </c>
      <c r="E28" s="818">
        <v>0.96944444444444444</v>
      </c>
      <c r="F28" s="818">
        <v>0.22626157407407407</v>
      </c>
      <c r="G28" s="88">
        <v>0.25625000000000003</v>
      </c>
      <c r="H28">
        <v>6</v>
      </c>
      <c r="I28">
        <v>9</v>
      </c>
      <c r="J28">
        <v>369.8</v>
      </c>
      <c r="K28">
        <v>544</v>
      </c>
      <c r="L28">
        <v>201180</v>
      </c>
      <c r="M28" t="s">
        <v>453</v>
      </c>
      <c r="N28" t="s">
        <v>696</v>
      </c>
      <c r="O28" t="s">
        <v>238</v>
      </c>
      <c r="P28" t="s">
        <v>228</v>
      </c>
      <c r="Q28" t="s">
        <v>449</v>
      </c>
      <c r="R28" t="s">
        <v>136</v>
      </c>
      <c r="S28" t="s">
        <v>456</v>
      </c>
      <c r="T28" t="b">
        <v>0</v>
      </c>
      <c r="U28" t="b">
        <v>0</v>
      </c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F28" s="88"/>
      <c r="AG28" s="88"/>
      <c r="AH28" s="88"/>
      <c r="AI28" s="88"/>
      <c r="AJ28" s="88"/>
      <c r="AK28" s="88"/>
    </row>
    <row r="29" spans="1:79" ht="15.75" x14ac:dyDescent="0.25">
      <c r="A29" s="137">
        <v>231079599</v>
      </c>
      <c r="B29" t="s">
        <v>378</v>
      </c>
      <c r="C29" s="170">
        <v>45785</v>
      </c>
      <c r="D29" t="s">
        <v>104</v>
      </c>
      <c r="E29" s="818">
        <v>0.49722222222222223</v>
      </c>
      <c r="F29" s="818">
        <v>0.58680555555555558</v>
      </c>
      <c r="G29" s="88">
        <v>8.9583333333333334E-2</v>
      </c>
      <c r="H29">
        <v>2</v>
      </c>
      <c r="I29">
        <v>9</v>
      </c>
      <c r="J29">
        <v>129</v>
      </c>
      <c r="K29">
        <v>7</v>
      </c>
      <c r="L29">
        <v>903</v>
      </c>
      <c r="M29"/>
      <c r="N29" t="s">
        <v>697</v>
      </c>
      <c r="O29" t="s">
        <v>238</v>
      </c>
      <c r="P29" t="s">
        <v>228</v>
      </c>
      <c r="Q29" t="s">
        <v>449</v>
      </c>
      <c r="R29" t="s">
        <v>136</v>
      </c>
      <c r="S29" t="s">
        <v>460</v>
      </c>
      <c r="T29" t="b">
        <v>0</v>
      </c>
      <c r="U29" t="b">
        <v>1</v>
      </c>
      <c r="V29" s="93"/>
      <c r="W29" s="105"/>
      <c r="X29" s="105"/>
      <c r="Y29" s="105">
        <v>0</v>
      </c>
      <c r="Z29" s="105">
        <f>$Z$4</f>
        <v>49165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F29" s="88"/>
      <c r="AG29" s="88"/>
      <c r="AH29" s="88"/>
      <c r="AI29" s="88"/>
      <c r="AJ29" s="88"/>
      <c r="AK29" s="88"/>
    </row>
    <row r="30" spans="1:79" ht="15.75" x14ac:dyDescent="0.25">
      <c r="A30" s="137">
        <v>231079602</v>
      </c>
      <c r="B30" t="s">
        <v>378</v>
      </c>
      <c r="C30" s="170">
        <v>45785</v>
      </c>
      <c r="D30" t="s">
        <v>104</v>
      </c>
      <c r="E30" s="818">
        <v>0.5</v>
      </c>
      <c r="F30" s="818">
        <v>0.58680555555555558</v>
      </c>
      <c r="G30" s="88">
        <v>8.6805555555555566E-2</v>
      </c>
      <c r="H30">
        <v>2</v>
      </c>
      <c r="I30">
        <v>5</v>
      </c>
      <c r="J30">
        <v>125</v>
      </c>
      <c r="K30">
        <v>7</v>
      </c>
      <c r="L30">
        <v>874.8</v>
      </c>
      <c r="M30"/>
      <c r="N30" t="s">
        <v>698</v>
      </c>
      <c r="O30" t="s">
        <v>238</v>
      </c>
      <c r="P30" t="s">
        <v>228</v>
      </c>
      <c r="Q30" t="s">
        <v>449</v>
      </c>
      <c r="R30" t="s">
        <v>136</v>
      </c>
      <c r="S30" t="s">
        <v>460</v>
      </c>
      <c r="T30" t="b">
        <v>0</v>
      </c>
      <c r="U30" t="b">
        <v>1</v>
      </c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</row>
    <row r="31" spans="1:79" ht="15.75" x14ac:dyDescent="0.25">
      <c r="A31" s="137">
        <v>120050416</v>
      </c>
      <c r="B31" t="s">
        <v>378</v>
      </c>
      <c r="C31" s="170">
        <v>45786</v>
      </c>
      <c r="D31" t="s">
        <v>104</v>
      </c>
      <c r="E31" s="818">
        <v>0.47083333333333338</v>
      </c>
      <c r="F31" s="818">
        <v>0.55208333333333337</v>
      </c>
      <c r="G31" s="88">
        <v>8.1250000000000003E-2</v>
      </c>
      <c r="H31">
        <v>1</v>
      </c>
      <c r="I31">
        <v>57</v>
      </c>
      <c r="J31">
        <v>117</v>
      </c>
      <c r="K31">
        <v>2</v>
      </c>
      <c r="L31">
        <v>234</v>
      </c>
      <c r="M31"/>
      <c r="N31" t="s">
        <v>699</v>
      </c>
      <c r="O31" t="s">
        <v>238</v>
      </c>
      <c r="P31" t="s">
        <v>228</v>
      </c>
      <c r="Q31" t="s">
        <v>449</v>
      </c>
      <c r="R31" t="s">
        <v>136</v>
      </c>
      <c r="S31" t="s">
        <v>460</v>
      </c>
      <c r="T31" t="b">
        <v>0</v>
      </c>
      <c r="U31" t="b">
        <v>1</v>
      </c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</row>
    <row r="32" spans="1:79" ht="15.75" x14ac:dyDescent="0.25">
      <c r="A32" s="137">
        <v>120050417</v>
      </c>
      <c r="B32" t="s">
        <v>378</v>
      </c>
      <c r="C32" s="170">
        <v>45786</v>
      </c>
      <c r="D32" t="s">
        <v>104</v>
      </c>
      <c r="E32" s="818">
        <v>0.47638888888888892</v>
      </c>
      <c r="F32" s="818">
        <v>0.55902777777777779</v>
      </c>
      <c r="G32" s="88">
        <v>8.2638888888888887E-2</v>
      </c>
      <c r="H32">
        <v>1</v>
      </c>
      <c r="I32">
        <v>59</v>
      </c>
      <c r="J32">
        <v>119</v>
      </c>
      <c r="K32">
        <v>3</v>
      </c>
      <c r="L32">
        <v>357</v>
      </c>
      <c r="M32"/>
      <c r="N32" t="s">
        <v>700</v>
      </c>
      <c r="O32" t="s">
        <v>238</v>
      </c>
      <c r="P32" t="s">
        <v>228</v>
      </c>
      <c r="Q32" t="s">
        <v>449</v>
      </c>
      <c r="R32" t="s">
        <v>136</v>
      </c>
      <c r="S32" t="s">
        <v>460</v>
      </c>
      <c r="T32" t="b">
        <v>0</v>
      </c>
      <c r="U32" t="b">
        <v>1</v>
      </c>
      <c r="V32" s="93"/>
      <c r="AE32" s="88"/>
      <c r="AG32" s="92"/>
      <c r="AJ32" s="92"/>
      <c r="AK32" s="88"/>
    </row>
    <row r="33" spans="1:71" ht="15.75" x14ac:dyDescent="0.25">
      <c r="A33" s="137">
        <v>231079745</v>
      </c>
      <c r="B33" t="s">
        <v>403</v>
      </c>
      <c r="C33" s="170">
        <v>45786</v>
      </c>
      <c r="D33" t="s">
        <v>104</v>
      </c>
      <c r="E33" s="818">
        <v>0.49305555555555558</v>
      </c>
      <c r="F33" s="818">
        <v>0.5</v>
      </c>
      <c r="G33" s="88">
        <v>6.9444444444444441E-3</v>
      </c>
      <c r="H33">
        <v>0</v>
      </c>
      <c r="I33">
        <v>10</v>
      </c>
      <c r="J33">
        <v>10</v>
      </c>
      <c r="K33">
        <v>14</v>
      </c>
      <c r="L33">
        <v>139.80000000000001</v>
      </c>
      <c r="M33"/>
      <c r="N33" t="s">
        <v>701</v>
      </c>
      <c r="O33" t="s">
        <v>238</v>
      </c>
      <c r="P33" t="s">
        <v>228</v>
      </c>
      <c r="Q33" t="s">
        <v>449</v>
      </c>
      <c r="R33" t="s">
        <v>136</v>
      </c>
      <c r="S33" t="s">
        <v>456</v>
      </c>
      <c r="T33" t="b">
        <v>0</v>
      </c>
      <c r="U33" t="b">
        <v>1</v>
      </c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BO33" s="92"/>
    </row>
    <row r="34" spans="1:71" ht="15.75" x14ac:dyDescent="0.25">
      <c r="A34" s="137">
        <v>231079754</v>
      </c>
      <c r="B34" t="s">
        <v>403</v>
      </c>
      <c r="C34" s="170">
        <v>45786</v>
      </c>
      <c r="D34" t="s">
        <v>104</v>
      </c>
      <c r="E34" s="818">
        <v>0.50347222222222221</v>
      </c>
      <c r="F34" s="818">
        <v>0.50763888888888886</v>
      </c>
      <c r="G34" s="88">
        <v>4.1666666666666666E-3</v>
      </c>
      <c r="H34">
        <v>0</v>
      </c>
      <c r="I34">
        <v>6</v>
      </c>
      <c r="J34">
        <v>6</v>
      </c>
      <c r="K34">
        <v>23</v>
      </c>
      <c r="L34">
        <v>138</v>
      </c>
      <c r="M34"/>
      <c r="N34" t="s">
        <v>702</v>
      </c>
      <c r="O34" t="s">
        <v>238</v>
      </c>
      <c r="P34" t="s">
        <v>228</v>
      </c>
      <c r="Q34" t="s">
        <v>449</v>
      </c>
      <c r="R34" t="s">
        <v>136</v>
      </c>
      <c r="S34" t="s">
        <v>456</v>
      </c>
      <c r="T34" t="b">
        <v>0</v>
      </c>
      <c r="U34" t="b">
        <v>1</v>
      </c>
      <c r="V34" s="93"/>
      <c r="W34" s="105"/>
      <c r="X34" s="105"/>
      <c r="Y34" s="105">
        <v>0</v>
      </c>
      <c r="Z34" s="105">
        <f>$Z$4</f>
        <v>49165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</row>
    <row r="35" spans="1:71" ht="16.5" thickBot="1" x14ac:dyDescent="0.3">
      <c r="A35" s="137">
        <v>231079763</v>
      </c>
      <c r="B35" t="s">
        <v>403</v>
      </c>
      <c r="C35" s="170">
        <v>45786</v>
      </c>
      <c r="D35" t="s">
        <v>104</v>
      </c>
      <c r="E35" s="818">
        <v>0.51041666666666663</v>
      </c>
      <c r="F35" s="818">
        <v>0.52152777777777781</v>
      </c>
      <c r="G35" s="88">
        <v>1.1111111111111112E-2</v>
      </c>
      <c r="H35">
        <v>0</v>
      </c>
      <c r="I35">
        <v>16</v>
      </c>
      <c r="J35">
        <v>16</v>
      </c>
      <c r="K35">
        <v>12</v>
      </c>
      <c r="L35">
        <v>192</v>
      </c>
      <c r="M35"/>
      <c r="N35" t="s">
        <v>703</v>
      </c>
      <c r="O35" t="s">
        <v>238</v>
      </c>
      <c r="P35" t="s">
        <v>228</v>
      </c>
      <c r="Q35" t="s">
        <v>449</v>
      </c>
      <c r="R35" t="s">
        <v>136</v>
      </c>
      <c r="S35" t="s">
        <v>456</v>
      </c>
      <c r="T35" t="b">
        <v>0</v>
      </c>
      <c r="U35" t="b">
        <v>1</v>
      </c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71" ht="16.5" thickBot="1" x14ac:dyDescent="0.3">
      <c r="A36" s="137">
        <v>231079769</v>
      </c>
      <c r="B36" t="s">
        <v>403</v>
      </c>
      <c r="C36" s="170">
        <v>45786</v>
      </c>
      <c r="D36" t="s">
        <v>104</v>
      </c>
      <c r="E36" s="818">
        <v>0.52638888888888891</v>
      </c>
      <c r="F36" s="818">
        <v>0.53888888888888886</v>
      </c>
      <c r="G36" s="88">
        <v>1.2499999999999999E-2</v>
      </c>
      <c r="H36">
        <v>0</v>
      </c>
      <c r="I36">
        <v>18</v>
      </c>
      <c r="J36">
        <v>18</v>
      </c>
      <c r="K36">
        <v>23</v>
      </c>
      <c r="L36">
        <v>414</v>
      </c>
      <c r="M36"/>
      <c r="N36" t="s">
        <v>704</v>
      </c>
      <c r="O36" t="s">
        <v>238</v>
      </c>
      <c r="P36" t="s">
        <v>228</v>
      </c>
      <c r="Q36" t="s">
        <v>449</v>
      </c>
      <c r="R36" t="s">
        <v>136</v>
      </c>
      <c r="S36" t="s">
        <v>456</v>
      </c>
      <c r="T36" t="b">
        <v>0</v>
      </c>
      <c r="U36" t="b">
        <v>1</v>
      </c>
      <c r="V36" s="93"/>
      <c r="W36" s="121" t="s">
        <v>80</v>
      </c>
      <c r="X36" s="122" t="s">
        <v>167</v>
      </c>
      <c r="Y36" s="113"/>
      <c r="Z36" s="113"/>
      <c r="AA36" s="113"/>
      <c r="AB36" s="113"/>
      <c r="AC36" s="113"/>
      <c r="AD36" s="114"/>
      <c r="AE36" s="88" t="s">
        <v>834</v>
      </c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</row>
    <row r="37" spans="1:71" ht="16.5" thickBot="1" x14ac:dyDescent="0.3">
      <c r="A37" s="137">
        <v>120050482</v>
      </c>
      <c r="B37" t="s">
        <v>384</v>
      </c>
      <c r="C37" s="170">
        <v>45787</v>
      </c>
      <c r="D37" t="s">
        <v>104</v>
      </c>
      <c r="E37" s="818">
        <v>0.77638888888888891</v>
      </c>
      <c r="F37" s="818">
        <v>1.5972222222222221E-3</v>
      </c>
      <c r="G37" s="88">
        <v>0.22500000000000001</v>
      </c>
      <c r="H37">
        <v>5</v>
      </c>
      <c r="I37">
        <v>24</v>
      </c>
      <c r="J37">
        <v>324.3</v>
      </c>
      <c r="K37">
        <v>1</v>
      </c>
      <c r="L37">
        <v>324.60000000000002</v>
      </c>
      <c r="M37" t="s">
        <v>457</v>
      </c>
      <c r="N37" t="s">
        <v>705</v>
      </c>
      <c r="O37" t="s">
        <v>237</v>
      </c>
      <c r="P37" t="s">
        <v>222</v>
      </c>
      <c r="Q37" t="s">
        <v>449</v>
      </c>
      <c r="R37" t="s">
        <v>167</v>
      </c>
      <c r="S37" t="s">
        <v>460</v>
      </c>
      <c r="T37" t="b">
        <v>0</v>
      </c>
      <c r="U37" t="b">
        <v>1</v>
      </c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</row>
    <row r="38" spans="1:71" ht="16.5" thickBot="1" x14ac:dyDescent="0.3">
      <c r="A38" s="137">
        <v>120050557</v>
      </c>
      <c r="B38" t="s">
        <v>406</v>
      </c>
      <c r="C38" s="170">
        <v>45788</v>
      </c>
      <c r="D38" t="s">
        <v>104</v>
      </c>
      <c r="E38" s="818">
        <v>0.71527777777777779</v>
      </c>
      <c r="F38" s="818">
        <v>0.72340277777777784</v>
      </c>
      <c r="G38" s="88">
        <v>7.6388888888888886E-3</v>
      </c>
      <c r="H38">
        <v>0</v>
      </c>
      <c r="I38">
        <v>11</v>
      </c>
      <c r="J38">
        <v>11.7</v>
      </c>
      <c r="K38">
        <v>264</v>
      </c>
      <c r="L38">
        <v>3074.4</v>
      </c>
      <c r="M38" t="s">
        <v>453</v>
      </c>
      <c r="N38" t="s">
        <v>706</v>
      </c>
      <c r="O38" t="s">
        <v>237</v>
      </c>
      <c r="P38" t="s">
        <v>222</v>
      </c>
      <c r="Q38" t="s">
        <v>449</v>
      </c>
      <c r="R38" t="s">
        <v>167</v>
      </c>
      <c r="S38" t="s">
        <v>456</v>
      </c>
      <c r="T38" t="b">
        <v>0</v>
      </c>
      <c r="U38" t="b">
        <v>0</v>
      </c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176</v>
      </c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BO38" s="92"/>
    </row>
    <row r="39" spans="1:71" ht="16.5" thickBot="1" x14ac:dyDescent="0.3">
      <c r="A39" s="137">
        <v>120050564</v>
      </c>
      <c r="B39" t="s">
        <v>414</v>
      </c>
      <c r="C39" s="170">
        <v>45788</v>
      </c>
      <c r="D39" t="s">
        <v>104</v>
      </c>
      <c r="E39" s="818">
        <v>0.82847222222222217</v>
      </c>
      <c r="F39" s="818">
        <v>0.96527777777777779</v>
      </c>
      <c r="G39" s="88">
        <v>0.13680555555555554</v>
      </c>
      <c r="H39">
        <v>3</v>
      </c>
      <c r="I39">
        <v>17</v>
      </c>
      <c r="J39">
        <v>197</v>
      </c>
      <c r="K39">
        <v>1</v>
      </c>
      <c r="L39">
        <v>196.79999999999899</v>
      </c>
      <c r="M39" t="s">
        <v>707</v>
      </c>
      <c r="N39" t="s">
        <v>708</v>
      </c>
      <c r="O39" t="s">
        <v>237</v>
      </c>
      <c r="P39" t="s">
        <v>233</v>
      </c>
      <c r="Q39" t="s">
        <v>449</v>
      </c>
      <c r="R39" t="s">
        <v>167</v>
      </c>
      <c r="S39" t="s">
        <v>456</v>
      </c>
      <c r="T39" t="b">
        <v>0</v>
      </c>
      <c r="U39" t="b">
        <v>1</v>
      </c>
      <c r="V39" s="93"/>
      <c r="W39" s="123">
        <v>24</v>
      </c>
      <c r="X39" s="124">
        <v>2798</v>
      </c>
      <c r="Y39" s="125">
        <v>711115.799999999</v>
      </c>
      <c r="Z39" s="118">
        <f>$Z$4</f>
        <v>49165</v>
      </c>
      <c r="AA39" s="119">
        <f>IFERROR(Y39/Z39,0)</f>
        <v>14.463862503813669</v>
      </c>
      <c r="AB39" s="256">
        <f>IFERROR(X39/Z39,0)</f>
        <v>5.6910403742499747E-2</v>
      </c>
      <c r="AC39" s="119">
        <f>IFERROR(Y39/X39,0)</f>
        <v>254.15146533237993</v>
      </c>
      <c r="AD39" s="120">
        <f>IFERROR(X39/W39,0)</f>
        <v>116.58333333333333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BA39" s="88"/>
      <c r="BB39" s="88"/>
      <c r="BC39" s="88"/>
      <c r="BD39" s="88"/>
      <c r="BE39" s="88"/>
      <c r="BG39" s="88"/>
      <c r="BH39" s="88"/>
      <c r="BI39" s="88"/>
      <c r="BJ39" s="88"/>
      <c r="BK39" s="88"/>
      <c r="BM39" s="88"/>
      <c r="BN39" s="88"/>
      <c r="BO39" s="88"/>
      <c r="BP39" s="88"/>
      <c r="BQ39" s="88"/>
      <c r="BS39" s="88"/>
    </row>
    <row r="40" spans="1:71" ht="15.75" x14ac:dyDescent="0.25">
      <c r="A40" s="137">
        <v>120050572</v>
      </c>
      <c r="B40" t="s">
        <v>373</v>
      </c>
      <c r="C40" s="170">
        <v>45788</v>
      </c>
      <c r="D40" t="s">
        <v>104</v>
      </c>
      <c r="E40" s="818">
        <v>0.98402777777777783</v>
      </c>
      <c r="F40" s="818">
        <v>0.32326388888888885</v>
      </c>
      <c r="G40" s="88">
        <v>0.33888888888888885</v>
      </c>
      <c r="H40">
        <v>8</v>
      </c>
      <c r="I40">
        <v>8</v>
      </c>
      <c r="J40">
        <v>488.5</v>
      </c>
      <c r="K40">
        <v>11</v>
      </c>
      <c r="L40">
        <v>3708.6</v>
      </c>
      <c r="M40" t="s">
        <v>490</v>
      </c>
      <c r="N40" t="s">
        <v>709</v>
      </c>
      <c r="O40" t="s">
        <v>236</v>
      </c>
      <c r="P40" t="s">
        <v>221</v>
      </c>
      <c r="Q40" t="s">
        <v>449</v>
      </c>
      <c r="R40" t="s">
        <v>167</v>
      </c>
      <c r="S40" t="s">
        <v>460</v>
      </c>
      <c r="T40" t="b">
        <v>0</v>
      </c>
      <c r="U40" t="b">
        <v>0</v>
      </c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247"/>
      <c r="AP40" s="248"/>
      <c r="AQ40" s="248"/>
      <c r="AR40" s="88"/>
      <c r="AS40" s="137"/>
      <c r="AT40" s="88"/>
      <c r="AU40" s="247"/>
      <c r="AV40" s="248"/>
      <c r="AW40" s="248"/>
      <c r="AX40" s="88"/>
      <c r="AY40" s="137"/>
      <c r="BA40" s="247"/>
      <c r="BB40" s="182"/>
      <c r="BC40" s="182"/>
      <c r="BD40" s="88"/>
      <c r="BE40" s="137"/>
      <c r="BG40" s="247"/>
      <c r="BH40" s="248"/>
      <c r="BI40" s="248"/>
      <c r="BJ40" s="88"/>
      <c r="BK40" s="137"/>
      <c r="BM40" s="247"/>
      <c r="BN40" s="248"/>
      <c r="BO40" s="248"/>
      <c r="BP40" s="88"/>
      <c r="BQ40" s="137"/>
    </row>
    <row r="41" spans="1:71" ht="15.75" x14ac:dyDescent="0.25">
      <c r="A41" s="137">
        <v>231080014</v>
      </c>
      <c r="B41" t="s">
        <v>406</v>
      </c>
      <c r="C41" s="170">
        <v>45789</v>
      </c>
      <c r="D41" t="s">
        <v>104</v>
      </c>
      <c r="E41" s="818">
        <v>4.1666666666666664E-2</v>
      </c>
      <c r="F41" s="818">
        <v>6.5972222222222224E-2</v>
      </c>
      <c r="G41" s="88">
        <v>2.4305555555555556E-2</v>
      </c>
      <c r="H41">
        <v>0</v>
      </c>
      <c r="I41">
        <v>35</v>
      </c>
      <c r="J41">
        <v>35</v>
      </c>
      <c r="K41">
        <v>6</v>
      </c>
      <c r="L41">
        <v>210</v>
      </c>
      <c r="M41" t="s">
        <v>453</v>
      </c>
      <c r="N41" t="s">
        <v>710</v>
      </c>
      <c r="O41" t="s">
        <v>237</v>
      </c>
      <c r="P41" t="s">
        <v>225</v>
      </c>
      <c r="Q41" t="s">
        <v>449</v>
      </c>
      <c r="R41" t="s">
        <v>167</v>
      </c>
      <c r="S41" t="s">
        <v>456</v>
      </c>
      <c r="T41" t="b">
        <v>0</v>
      </c>
      <c r="U41" t="b">
        <v>1</v>
      </c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137"/>
      <c r="AQ41" s="137"/>
      <c r="AR41" s="137"/>
      <c r="AS41" s="137"/>
      <c r="AT41" s="88"/>
      <c r="AU41" s="88"/>
      <c r="AV41" s="137"/>
      <c r="AW41" s="137"/>
      <c r="AX41" s="137"/>
      <c r="AY41" s="137"/>
      <c r="BA41" s="88"/>
      <c r="BB41" s="137"/>
      <c r="BC41" s="137"/>
      <c r="BD41" s="137"/>
      <c r="BE41" s="137"/>
      <c r="BG41" s="88"/>
      <c r="BH41" s="137"/>
      <c r="BI41" s="137"/>
      <c r="BJ41" s="137"/>
      <c r="BK41" s="137"/>
      <c r="BM41" s="88"/>
      <c r="BN41" s="137"/>
      <c r="BO41" s="137"/>
      <c r="BP41" s="137"/>
      <c r="BQ41" s="137"/>
      <c r="BS41" s="137"/>
    </row>
    <row r="42" spans="1:71" ht="15.75" x14ac:dyDescent="0.25">
      <c r="A42" s="137">
        <v>231080031</v>
      </c>
      <c r="B42" t="s">
        <v>406</v>
      </c>
      <c r="C42" s="170">
        <v>45789</v>
      </c>
      <c r="D42" t="s">
        <v>104</v>
      </c>
      <c r="E42" s="818">
        <v>0.15277777777777776</v>
      </c>
      <c r="F42" s="818">
        <v>0.6806712962962963</v>
      </c>
      <c r="G42" s="88">
        <v>0.52777777777777779</v>
      </c>
      <c r="H42">
        <v>12</v>
      </c>
      <c r="I42">
        <v>40</v>
      </c>
      <c r="J42">
        <v>760.15</v>
      </c>
      <c r="K42">
        <v>249</v>
      </c>
      <c r="L42">
        <v>189277.19999999899</v>
      </c>
      <c r="M42" t="s">
        <v>453</v>
      </c>
      <c r="N42" t="s">
        <v>711</v>
      </c>
      <c r="O42" t="s">
        <v>236</v>
      </c>
      <c r="P42" t="s">
        <v>221</v>
      </c>
      <c r="Q42" t="s">
        <v>449</v>
      </c>
      <c r="R42" t="s">
        <v>167</v>
      </c>
      <c r="S42" t="s">
        <v>456</v>
      </c>
      <c r="T42" t="b">
        <v>0</v>
      </c>
      <c r="U42" t="b">
        <v>1</v>
      </c>
      <c r="V42" s="93"/>
      <c r="W42" s="89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</row>
    <row r="43" spans="1:71" ht="15.75" x14ac:dyDescent="0.25">
      <c r="A43" s="137">
        <v>120050576</v>
      </c>
      <c r="B43" t="s">
        <v>412</v>
      </c>
      <c r="C43" s="170">
        <v>45789</v>
      </c>
      <c r="D43" t="s">
        <v>104</v>
      </c>
      <c r="E43" s="818">
        <v>0.24097222222222223</v>
      </c>
      <c r="F43" s="818">
        <v>0.47569444444444442</v>
      </c>
      <c r="G43" s="88">
        <v>0.23472222222222219</v>
      </c>
      <c r="H43">
        <v>5</v>
      </c>
      <c r="I43">
        <v>38</v>
      </c>
      <c r="J43">
        <v>338</v>
      </c>
      <c r="K43">
        <v>198</v>
      </c>
      <c r="L43">
        <v>66924</v>
      </c>
      <c r="M43" t="s">
        <v>453</v>
      </c>
      <c r="N43" t="s">
        <v>712</v>
      </c>
      <c r="O43" t="s">
        <v>236</v>
      </c>
      <c r="P43" t="s">
        <v>221</v>
      </c>
      <c r="Q43" t="s">
        <v>449</v>
      </c>
      <c r="R43" t="s">
        <v>167</v>
      </c>
      <c r="S43" t="s">
        <v>456</v>
      </c>
      <c r="T43" t="b">
        <v>0</v>
      </c>
      <c r="U43" t="b">
        <v>1</v>
      </c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</row>
    <row r="44" spans="1:71" ht="15.75" x14ac:dyDescent="0.25">
      <c r="A44" s="137">
        <v>120050638</v>
      </c>
      <c r="B44" t="s">
        <v>395</v>
      </c>
      <c r="C44" s="170">
        <v>45789</v>
      </c>
      <c r="D44" t="s">
        <v>104</v>
      </c>
      <c r="E44" s="818">
        <v>0.4205787037037037</v>
      </c>
      <c r="F44" s="818">
        <v>0.49451388888888892</v>
      </c>
      <c r="G44" s="88">
        <v>7.3611111111111113E-2</v>
      </c>
      <c r="H44">
        <v>1</v>
      </c>
      <c r="I44">
        <v>46</v>
      </c>
      <c r="J44">
        <v>106.48</v>
      </c>
      <c r="K44">
        <v>31</v>
      </c>
      <c r="L44">
        <v>3300.6</v>
      </c>
      <c r="M44" t="s">
        <v>541</v>
      </c>
      <c r="N44" t="s">
        <v>713</v>
      </c>
      <c r="O44" t="s">
        <v>89</v>
      </c>
      <c r="P44" t="s">
        <v>88</v>
      </c>
      <c r="Q44" t="s">
        <v>449</v>
      </c>
      <c r="R44" t="s">
        <v>167</v>
      </c>
      <c r="S44" t="s">
        <v>460</v>
      </c>
      <c r="T44" t="b">
        <v>0</v>
      </c>
      <c r="U44" t="b">
        <v>1</v>
      </c>
      <c r="V44" s="93"/>
      <c r="W44" s="89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</row>
    <row r="45" spans="1:71" ht="15.75" x14ac:dyDescent="0.25">
      <c r="A45" s="137">
        <v>120050655</v>
      </c>
      <c r="B45" t="s">
        <v>408</v>
      </c>
      <c r="C45" s="170">
        <v>45789</v>
      </c>
      <c r="D45" t="s">
        <v>104</v>
      </c>
      <c r="E45" s="818">
        <v>0.49861111111111112</v>
      </c>
      <c r="F45" s="818">
        <v>0.66666666666666663</v>
      </c>
      <c r="G45" s="88">
        <v>0.16805555555555554</v>
      </c>
      <c r="H45">
        <v>4</v>
      </c>
      <c r="I45">
        <v>2</v>
      </c>
      <c r="J45">
        <v>242</v>
      </c>
      <c r="K45">
        <v>1</v>
      </c>
      <c r="L45">
        <v>241.8</v>
      </c>
      <c r="M45" t="s">
        <v>463</v>
      </c>
      <c r="N45" t="s">
        <v>714</v>
      </c>
      <c r="O45" t="s">
        <v>89</v>
      </c>
      <c r="P45" t="s">
        <v>88</v>
      </c>
      <c r="Q45" t="s">
        <v>449</v>
      </c>
      <c r="R45" t="s">
        <v>167</v>
      </c>
      <c r="S45" t="s">
        <v>456</v>
      </c>
      <c r="T45" t="b">
        <v>0</v>
      </c>
      <c r="U45" t="b">
        <v>1</v>
      </c>
      <c r="V45" s="93"/>
      <c r="W45" s="89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BA45" s="88"/>
      <c r="BB45" s="88"/>
      <c r="BC45" s="88"/>
      <c r="BD45" s="88"/>
      <c r="BE45" s="88"/>
      <c r="BG45" s="88"/>
      <c r="BH45" s="88"/>
      <c r="BI45" s="88"/>
      <c r="BJ45" s="88"/>
      <c r="BK45" s="88"/>
      <c r="BM45" s="88"/>
      <c r="BN45" s="88"/>
      <c r="BO45" s="88"/>
      <c r="BP45" s="88"/>
      <c r="BQ45" s="88"/>
    </row>
    <row r="46" spans="1:71" ht="21.75" customHeight="1" x14ac:dyDescent="0.25">
      <c r="A46" s="137">
        <v>120050665</v>
      </c>
      <c r="B46" t="s">
        <v>414</v>
      </c>
      <c r="C46" s="170">
        <v>45789</v>
      </c>
      <c r="D46" t="s">
        <v>104</v>
      </c>
      <c r="E46" s="818">
        <v>0.50962962962962965</v>
      </c>
      <c r="F46" s="818">
        <v>0.80208333333333337</v>
      </c>
      <c r="G46" s="88">
        <v>0.29236111111111113</v>
      </c>
      <c r="H46">
        <v>7</v>
      </c>
      <c r="I46">
        <v>1</v>
      </c>
      <c r="J46">
        <v>421.13</v>
      </c>
      <c r="K46">
        <v>5</v>
      </c>
      <c r="L46">
        <v>2105.4</v>
      </c>
      <c r="M46"/>
      <c r="N46" t="s">
        <v>715</v>
      </c>
      <c r="O46" t="s">
        <v>236</v>
      </c>
      <c r="P46" t="s">
        <v>223</v>
      </c>
      <c r="Q46" t="s">
        <v>449</v>
      </c>
      <c r="R46" t="s">
        <v>167</v>
      </c>
      <c r="S46" t="s">
        <v>456</v>
      </c>
      <c r="T46" t="b">
        <v>0</v>
      </c>
      <c r="U46" t="b">
        <v>1</v>
      </c>
      <c r="V46" s="93"/>
      <c r="W46" s="89"/>
      <c r="X46" s="88"/>
      <c r="Y46" s="88"/>
      <c r="Z46" s="88"/>
      <c r="AA46" s="88"/>
      <c r="AB46" s="106"/>
      <c r="AC46" s="106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247"/>
      <c r="AP46" s="182"/>
      <c r="AQ46" s="182"/>
      <c r="AR46" s="88"/>
      <c r="AS46" s="137"/>
      <c r="AT46" s="88"/>
      <c r="AU46" s="247"/>
      <c r="AV46" s="89"/>
      <c r="AW46" s="248"/>
      <c r="AX46" s="88"/>
      <c r="AY46" s="137"/>
      <c r="BA46" s="247"/>
      <c r="BB46" s="89"/>
      <c r="BC46" s="88"/>
      <c r="BD46" s="88"/>
      <c r="BE46" s="137"/>
      <c r="BG46" s="247"/>
      <c r="BI46" s="248"/>
      <c r="BJ46" s="88"/>
      <c r="BK46" s="137"/>
      <c r="BM46" s="247"/>
      <c r="BN46" s="248"/>
      <c r="BO46" s="248"/>
      <c r="BP46" s="88"/>
      <c r="BQ46" s="137"/>
    </row>
    <row r="47" spans="1:71" ht="15.75" x14ac:dyDescent="0.25">
      <c r="A47" s="137">
        <v>120050648</v>
      </c>
      <c r="B47" t="s">
        <v>414</v>
      </c>
      <c r="C47" s="170">
        <v>45789</v>
      </c>
      <c r="D47" t="s">
        <v>104</v>
      </c>
      <c r="E47" s="818">
        <v>0.51458333333333328</v>
      </c>
      <c r="F47" s="818">
        <v>0.80208333333333337</v>
      </c>
      <c r="G47" s="88">
        <v>0.28750000000000003</v>
      </c>
      <c r="H47">
        <v>6</v>
      </c>
      <c r="I47">
        <v>54</v>
      </c>
      <c r="J47">
        <v>414</v>
      </c>
      <c r="K47">
        <v>702</v>
      </c>
      <c r="L47">
        <v>290338.8</v>
      </c>
      <c r="M47" t="s">
        <v>454</v>
      </c>
      <c r="N47" t="s">
        <v>716</v>
      </c>
      <c r="O47" t="s">
        <v>89</v>
      </c>
      <c r="P47" t="s">
        <v>88</v>
      </c>
      <c r="Q47" t="s">
        <v>449</v>
      </c>
      <c r="R47" t="s">
        <v>167</v>
      </c>
      <c r="S47" t="s">
        <v>456</v>
      </c>
      <c r="T47" t="b">
        <v>0</v>
      </c>
      <c r="U47" t="b">
        <v>0</v>
      </c>
      <c r="V47" s="93"/>
      <c r="W47" s="89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137"/>
      <c r="AQ47" s="137"/>
      <c r="AR47" s="137"/>
      <c r="AS47" s="137"/>
      <c r="AT47" s="88"/>
      <c r="AU47" s="88"/>
      <c r="AV47" s="137"/>
      <c r="AW47" s="137"/>
      <c r="AX47" s="137"/>
      <c r="AY47" s="137"/>
      <c r="BA47" s="88"/>
      <c r="BB47" s="137"/>
      <c r="BC47" s="137"/>
      <c r="BD47" s="137"/>
      <c r="BE47" s="137"/>
      <c r="BG47" s="88"/>
      <c r="BH47" s="137"/>
      <c r="BI47" s="137"/>
      <c r="BJ47" s="137"/>
      <c r="BK47" s="137"/>
      <c r="BM47" s="88"/>
      <c r="BN47" s="137"/>
      <c r="BO47" s="137"/>
      <c r="BP47" s="137"/>
      <c r="BQ47" s="137"/>
    </row>
    <row r="48" spans="1:71" ht="15.75" x14ac:dyDescent="0.25">
      <c r="A48" s="137">
        <v>120050701</v>
      </c>
      <c r="B48" t="s">
        <v>414</v>
      </c>
      <c r="C48" s="170">
        <v>45789</v>
      </c>
      <c r="D48" t="s">
        <v>104</v>
      </c>
      <c r="E48" s="818">
        <v>0.9619212962962963</v>
      </c>
      <c r="F48" s="818">
        <v>5.2083333333333336E-2</v>
      </c>
      <c r="G48" s="88">
        <v>8.9583333333333334E-2</v>
      </c>
      <c r="H48">
        <v>2</v>
      </c>
      <c r="I48">
        <v>9</v>
      </c>
      <c r="J48">
        <v>129.85</v>
      </c>
      <c r="K48">
        <v>1</v>
      </c>
      <c r="L48">
        <v>129.6</v>
      </c>
      <c r="M48" t="s">
        <v>454</v>
      </c>
      <c r="N48" t="s">
        <v>717</v>
      </c>
      <c r="O48" t="s">
        <v>89</v>
      </c>
      <c r="P48" t="s">
        <v>88</v>
      </c>
      <c r="Q48" t="s">
        <v>449</v>
      </c>
      <c r="R48" t="s">
        <v>167</v>
      </c>
      <c r="S48" t="s">
        <v>456</v>
      </c>
      <c r="T48" t="b">
        <v>0</v>
      </c>
      <c r="U48" t="b">
        <v>1</v>
      </c>
      <c r="V48" s="93"/>
      <c r="W48" s="89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</row>
    <row r="49" spans="1:46" ht="15.75" x14ac:dyDescent="0.25">
      <c r="A49" s="137">
        <v>231080310</v>
      </c>
      <c r="B49" t="s">
        <v>406</v>
      </c>
      <c r="C49" s="170">
        <v>45790</v>
      </c>
      <c r="D49" t="s">
        <v>104</v>
      </c>
      <c r="E49" s="818">
        <v>0.4861111111111111</v>
      </c>
      <c r="F49" s="818">
        <v>0.70833333333333337</v>
      </c>
      <c r="G49" s="88">
        <v>0.22222222222222221</v>
      </c>
      <c r="H49">
        <v>5</v>
      </c>
      <c r="I49">
        <v>20</v>
      </c>
      <c r="J49">
        <v>320</v>
      </c>
      <c r="K49">
        <v>4</v>
      </c>
      <c r="L49">
        <v>1279.8</v>
      </c>
      <c r="M49"/>
      <c r="N49" t="s">
        <v>718</v>
      </c>
      <c r="O49" t="s">
        <v>238</v>
      </c>
      <c r="P49" t="s">
        <v>228</v>
      </c>
      <c r="Q49" t="s">
        <v>449</v>
      </c>
      <c r="R49" t="s">
        <v>136</v>
      </c>
      <c r="S49" t="s">
        <v>456</v>
      </c>
      <c r="T49" t="b">
        <v>0</v>
      </c>
      <c r="U49" t="b">
        <v>1</v>
      </c>
      <c r="V49" s="93"/>
      <c r="W49" s="89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</row>
    <row r="50" spans="1:46" ht="15.75" x14ac:dyDescent="0.25">
      <c r="A50" s="137">
        <v>231080314</v>
      </c>
      <c r="B50" t="s">
        <v>378</v>
      </c>
      <c r="C50" s="170">
        <v>45790</v>
      </c>
      <c r="D50" t="s">
        <v>104</v>
      </c>
      <c r="E50" s="818">
        <v>0.4916666666666667</v>
      </c>
      <c r="F50" s="818">
        <v>0.61111111111111105</v>
      </c>
      <c r="G50" s="88">
        <v>0.11944444444444445</v>
      </c>
      <c r="H50">
        <v>2</v>
      </c>
      <c r="I50">
        <v>52</v>
      </c>
      <c r="J50">
        <v>172</v>
      </c>
      <c r="K50">
        <v>6</v>
      </c>
      <c r="L50">
        <v>1032</v>
      </c>
      <c r="M50"/>
      <c r="N50" t="s">
        <v>719</v>
      </c>
      <c r="O50" t="s">
        <v>238</v>
      </c>
      <c r="P50" t="s">
        <v>228</v>
      </c>
      <c r="Q50" t="s">
        <v>449</v>
      </c>
      <c r="R50" t="s">
        <v>136</v>
      </c>
      <c r="S50" t="s">
        <v>460</v>
      </c>
      <c r="T50" t="b">
        <v>0</v>
      </c>
      <c r="U50" t="b">
        <v>1</v>
      </c>
      <c r="V50" s="93"/>
      <c r="W50" s="89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</row>
    <row r="51" spans="1:46" ht="15.75" x14ac:dyDescent="0.25">
      <c r="A51" s="137">
        <v>231080317</v>
      </c>
      <c r="B51" t="s">
        <v>378</v>
      </c>
      <c r="C51" s="170">
        <v>45790</v>
      </c>
      <c r="D51" t="s">
        <v>104</v>
      </c>
      <c r="E51" s="818">
        <v>0.4916666666666667</v>
      </c>
      <c r="F51" s="818">
        <v>0.61111111111111105</v>
      </c>
      <c r="G51" s="88">
        <v>0.11944444444444445</v>
      </c>
      <c r="H51">
        <v>2</v>
      </c>
      <c r="I51">
        <v>52</v>
      </c>
      <c r="J51">
        <v>172</v>
      </c>
      <c r="K51">
        <v>4</v>
      </c>
      <c r="L51">
        <v>688.2</v>
      </c>
      <c r="M51"/>
      <c r="N51" t="s">
        <v>720</v>
      </c>
      <c r="O51" t="s">
        <v>238</v>
      </c>
      <c r="P51" t="s">
        <v>228</v>
      </c>
      <c r="Q51" t="s">
        <v>449</v>
      </c>
      <c r="R51" t="s">
        <v>136</v>
      </c>
      <c r="S51" t="s">
        <v>460</v>
      </c>
      <c r="T51" t="b">
        <v>0</v>
      </c>
      <c r="U51" t="b">
        <v>1</v>
      </c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</row>
    <row r="52" spans="1:46" ht="15.75" x14ac:dyDescent="0.25">
      <c r="A52" s="137">
        <v>231080320</v>
      </c>
      <c r="B52" t="s">
        <v>378</v>
      </c>
      <c r="C52" s="170">
        <v>45790</v>
      </c>
      <c r="D52" t="s">
        <v>104</v>
      </c>
      <c r="E52" s="818">
        <v>0.4916666666666667</v>
      </c>
      <c r="F52" s="818">
        <v>0.62291666666666667</v>
      </c>
      <c r="G52" s="88">
        <v>0.13125000000000001</v>
      </c>
      <c r="H52">
        <v>3</v>
      </c>
      <c r="I52">
        <v>9</v>
      </c>
      <c r="J52">
        <v>189</v>
      </c>
      <c r="K52">
        <v>5</v>
      </c>
      <c r="L52">
        <v>945</v>
      </c>
      <c r="M52"/>
      <c r="N52" t="s">
        <v>721</v>
      </c>
      <c r="O52" t="s">
        <v>238</v>
      </c>
      <c r="P52" t="s">
        <v>228</v>
      </c>
      <c r="R52" t="s">
        <v>136</v>
      </c>
      <c r="S52" t="s">
        <v>460</v>
      </c>
      <c r="T52" t="b">
        <v>0</v>
      </c>
      <c r="U52" t="b">
        <v>1</v>
      </c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</row>
    <row r="53" spans="1:46" x14ac:dyDescent="0.25">
      <c r="A53" s="137">
        <v>120050729</v>
      </c>
      <c r="B53" t="s">
        <v>414</v>
      </c>
      <c r="C53" s="170">
        <v>45790</v>
      </c>
      <c r="D53" t="s">
        <v>104</v>
      </c>
      <c r="E53" s="818">
        <v>0.66112268518518513</v>
      </c>
      <c r="F53" s="818">
        <v>0.73611111111111116</v>
      </c>
      <c r="G53" s="88">
        <v>7.4305555555555555E-2</v>
      </c>
      <c r="H53">
        <v>1</v>
      </c>
      <c r="I53">
        <v>47</v>
      </c>
      <c r="J53">
        <v>108</v>
      </c>
      <c r="K53">
        <v>2</v>
      </c>
      <c r="L53">
        <v>216</v>
      </c>
      <c r="M53" t="s">
        <v>722</v>
      </c>
      <c r="N53" t="s">
        <v>723</v>
      </c>
      <c r="O53" t="s">
        <v>89</v>
      </c>
      <c r="P53" t="s">
        <v>88</v>
      </c>
      <c r="Q53" t="s">
        <v>449</v>
      </c>
      <c r="R53" t="s">
        <v>167</v>
      </c>
      <c r="S53" t="s">
        <v>456</v>
      </c>
      <c r="T53" t="b">
        <v>0</v>
      </c>
      <c r="U53" t="b">
        <v>1</v>
      </c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</row>
    <row r="54" spans="1:46" x14ac:dyDescent="0.25">
      <c r="A54" s="137">
        <v>231080459</v>
      </c>
      <c r="B54" t="s">
        <v>406</v>
      </c>
      <c r="C54" s="170">
        <v>45791</v>
      </c>
      <c r="D54" t="s">
        <v>104</v>
      </c>
      <c r="E54" s="818">
        <v>0.45833333333333331</v>
      </c>
      <c r="F54" s="818">
        <v>0.65625</v>
      </c>
      <c r="G54" s="88">
        <v>0.19791666666666666</v>
      </c>
      <c r="H54">
        <v>4</v>
      </c>
      <c r="I54">
        <v>45</v>
      </c>
      <c r="J54">
        <v>285</v>
      </c>
      <c r="K54">
        <v>4</v>
      </c>
      <c r="L54">
        <v>1140</v>
      </c>
      <c r="M54"/>
      <c r="N54" t="s">
        <v>718</v>
      </c>
      <c r="O54" t="s">
        <v>238</v>
      </c>
      <c r="P54" t="s">
        <v>228</v>
      </c>
      <c r="Q54" t="s">
        <v>449</v>
      </c>
      <c r="R54" t="s">
        <v>136</v>
      </c>
      <c r="S54" t="s">
        <v>456</v>
      </c>
      <c r="T54" t="b">
        <v>0</v>
      </c>
      <c r="U54" t="b">
        <v>1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</row>
    <row r="55" spans="1:46" x14ac:dyDescent="0.25">
      <c r="A55" s="137">
        <v>120050982</v>
      </c>
      <c r="B55" t="s">
        <v>395</v>
      </c>
      <c r="C55" s="170">
        <v>45791</v>
      </c>
      <c r="D55" t="s">
        <v>104</v>
      </c>
      <c r="E55" s="818">
        <v>0.74652777777777779</v>
      </c>
      <c r="F55" s="818">
        <v>0.76041666666666663</v>
      </c>
      <c r="G55" s="88">
        <v>1.3888888888888888E-2</v>
      </c>
      <c r="H55">
        <v>0</v>
      </c>
      <c r="I55">
        <v>20</v>
      </c>
      <c r="J55">
        <v>20</v>
      </c>
      <c r="K55">
        <v>1</v>
      </c>
      <c r="L55">
        <v>19.8</v>
      </c>
      <c r="M55" t="s">
        <v>474</v>
      </c>
      <c r="N55" t="s">
        <v>724</v>
      </c>
      <c r="O55" t="s">
        <v>237</v>
      </c>
      <c r="P55" t="s">
        <v>233</v>
      </c>
      <c r="Q55" t="s">
        <v>449</v>
      </c>
      <c r="R55" t="s">
        <v>167</v>
      </c>
      <c r="S55" t="s">
        <v>460</v>
      </c>
      <c r="T55" t="b">
        <v>0</v>
      </c>
      <c r="U55" t="b">
        <v>1</v>
      </c>
      <c r="W55" s="89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</row>
    <row r="56" spans="1:46" x14ac:dyDescent="0.25">
      <c r="A56" s="137">
        <v>120050989</v>
      </c>
      <c r="B56" t="s">
        <v>384</v>
      </c>
      <c r="C56" s="170">
        <v>45792</v>
      </c>
      <c r="D56" t="s">
        <v>104</v>
      </c>
      <c r="E56" s="818">
        <v>5.7638888888888885E-2</v>
      </c>
      <c r="F56" s="818">
        <v>0.34783564814814816</v>
      </c>
      <c r="G56" s="88">
        <v>0.28958333333333336</v>
      </c>
      <c r="H56">
        <v>6</v>
      </c>
      <c r="I56">
        <v>57</v>
      </c>
      <c r="J56">
        <v>417.88</v>
      </c>
      <c r="K56">
        <v>734</v>
      </c>
      <c r="L56">
        <v>306554.39999999898</v>
      </c>
      <c r="M56" t="s">
        <v>457</v>
      </c>
      <c r="N56" t="s">
        <v>725</v>
      </c>
      <c r="O56" t="s">
        <v>238</v>
      </c>
      <c r="P56" t="s">
        <v>228</v>
      </c>
      <c r="Q56" t="s">
        <v>449</v>
      </c>
      <c r="R56" t="s">
        <v>136</v>
      </c>
      <c r="S56" t="s">
        <v>460</v>
      </c>
      <c r="T56" t="b">
        <v>0</v>
      </c>
      <c r="U56" t="b">
        <v>0</v>
      </c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</row>
    <row r="57" spans="1:46" x14ac:dyDescent="0.25">
      <c r="A57" s="137">
        <v>120050999</v>
      </c>
      <c r="B57" t="s">
        <v>385</v>
      </c>
      <c r="C57" s="170">
        <v>45792</v>
      </c>
      <c r="D57" t="s">
        <v>104</v>
      </c>
      <c r="E57" s="818">
        <v>9.0277777777777776E-2</v>
      </c>
      <c r="F57" s="818">
        <v>0.3477777777777778</v>
      </c>
      <c r="G57" s="88">
        <v>0.25694444444444448</v>
      </c>
      <c r="H57">
        <v>6</v>
      </c>
      <c r="I57">
        <v>10</v>
      </c>
      <c r="J57">
        <v>370.8</v>
      </c>
      <c r="K57">
        <v>1199</v>
      </c>
      <c r="L57">
        <v>444231</v>
      </c>
      <c r="M57" t="s">
        <v>457</v>
      </c>
      <c r="N57" t="s">
        <v>726</v>
      </c>
      <c r="O57" t="s">
        <v>238</v>
      </c>
      <c r="P57" t="s">
        <v>228</v>
      </c>
      <c r="Q57" t="s">
        <v>449</v>
      </c>
      <c r="R57" t="s">
        <v>136</v>
      </c>
      <c r="S57" t="s">
        <v>460</v>
      </c>
      <c r="T57" t="b">
        <v>0</v>
      </c>
      <c r="U57" t="b">
        <v>0</v>
      </c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</row>
    <row r="58" spans="1:46" x14ac:dyDescent="0.25">
      <c r="A58" s="137">
        <v>120051335</v>
      </c>
      <c r="B58" t="s">
        <v>407</v>
      </c>
      <c r="C58" s="170">
        <v>45795</v>
      </c>
      <c r="D58" t="s">
        <v>104</v>
      </c>
      <c r="E58" s="818">
        <v>0.52500000000000002</v>
      </c>
      <c r="F58" s="818">
        <v>0.10788194444444445</v>
      </c>
      <c r="G58" s="88">
        <v>0.58263888888888882</v>
      </c>
      <c r="H58">
        <v>13</v>
      </c>
      <c r="I58">
        <v>59</v>
      </c>
      <c r="J58">
        <v>839.33</v>
      </c>
      <c r="K58">
        <v>5</v>
      </c>
      <c r="L58">
        <v>3926.3999999999901</v>
      </c>
      <c r="M58" t="s">
        <v>453</v>
      </c>
      <c r="N58" t="s">
        <v>727</v>
      </c>
      <c r="O58" t="s">
        <v>237</v>
      </c>
      <c r="P58" t="s">
        <v>225</v>
      </c>
      <c r="Q58" t="s">
        <v>449</v>
      </c>
      <c r="R58" t="s">
        <v>167</v>
      </c>
      <c r="S58" t="s">
        <v>456</v>
      </c>
      <c r="T58" t="b">
        <v>0</v>
      </c>
      <c r="U58" t="b">
        <v>0</v>
      </c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</row>
    <row r="59" spans="1:46" x14ac:dyDescent="0.25">
      <c r="A59" s="137">
        <v>120051407</v>
      </c>
      <c r="B59" t="s">
        <v>408</v>
      </c>
      <c r="C59" s="170">
        <v>45795</v>
      </c>
      <c r="D59" t="s">
        <v>104</v>
      </c>
      <c r="E59" s="818">
        <v>0.95833333333333337</v>
      </c>
      <c r="F59" s="818">
        <v>4.1666666666666664E-2</v>
      </c>
      <c r="G59" s="88">
        <v>8.3333333333333329E-2</v>
      </c>
      <c r="H59">
        <v>2</v>
      </c>
      <c r="I59">
        <v>0</v>
      </c>
      <c r="J59">
        <v>120</v>
      </c>
      <c r="K59">
        <v>2</v>
      </c>
      <c r="L59">
        <v>240</v>
      </c>
      <c r="M59" t="s">
        <v>463</v>
      </c>
      <c r="N59" t="s">
        <v>728</v>
      </c>
      <c r="O59" t="s">
        <v>236</v>
      </c>
      <c r="P59" t="s">
        <v>221</v>
      </c>
      <c r="Q59" t="s">
        <v>449</v>
      </c>
      <c r="R59" t="s">
        <v>167</v>
      </c>
      <c r="S59" t="s">
        <v>456</v>
      </c>
      <c r="T59" t="b">
        <v>0</v>
      </c>
      <c r="U59" t="b">
        <v>1</v>
      </c>
      <c r="W59" s="89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</row>
    <row r="60" spans="1:46" x14ac:dyDescent="0.25">
      <c r="A60" s="137">
        <v>120051469</v>
      </c>
      <c r="B60" t="s">
        <v>729</v>
      </c>
      <c r="C60" s="170">
        <v>45796</v>
      </c>
      <c r="D60" t="s">
        <v>104</v>
      </c>
      <c r="E60" s="818">
        <v>0.4375</v>
      </c>
      <c r="F60" s="818">
        <v>0.47237268518518521</v>
      </c>
      <c r="G60" s="88">
        <v>3.4722222222222224E-2</v>
      </c>
      <c r="H60">
        <v>0</v>
      </c>
      <c r="I60">
        <v>50</v>
      </c>
      <c r="J60">
        <v>50.22</v>
      </c>
      <c r="K60">
        <v>956</v>
      </c>
      <c r="L60">
        <v>47133.599999999999</v>
      </c>
      <c r="M60" t="s">
        <v>477</v>
      </c>
      <c r="N60" t="s">
        <v>730</v>
      </c>
      <c r="O60" t="s">
        <v>237</v>
      </c>
      <c r="P60" t="s">
        <v>222</v>
      </c>
      <c r="Q60" t="s">
        <v>449</v>
      </c>
      <c r="R60" t="s">
        <v>167</v>
      </c>
      <c r="S60" t="s">
        <v>460</v>
      </c>
      <c r="T60" t="b">
        <v>0</v>
      </c>
      <c r="U60" t="b">
        <v>0</v>
      </c>
      <c r="W60" s="89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</row>
    <row r="61" spans="1:46" x14ac:dyDescent="0.25">
      <c r="A61" s="137">
        <v>231081457</v>
      </c>
      <c r="B61" t="s">
        <v>406</v>
      </c>
      <c r="C61" s="170">
        <v>45796</v>
      </c>
      <c r="D61" t="s">
        <v>104</v>
      </c>
      <c r="E61" s="818">
        <v>0.4770833333333333</v>
      </c>
      <c r="F61" s="818">
        <v>0.75347222222222221</v>
      </c>
      <c r="G61" s="88">
        <v>0.27638888888888885</v>
      </c>
      <c r="H61">
        <v>6</v>
      </c>
      <c r="I61">
        <v>38</v>
      </c>
      <c r="J61">
        <v>398</v>
      </c>
      <c r="K61">
        <v>4</v>
      </c>
      <c r="L61">
        <v>1591.8</v>
      </c>
      <c r="M61"/>
      <c r="N61" t="s">
        <v>731</v>
      </c>
      <c r="O61" t="s">
        <v>238</v>
      </c>
      <c r="P61" t="s">
        <v>228</v>
      </c>
      <c r="R61" t="s">
        <v>136</v>
      </c>
      <c r="S61" t="s">
        <v>456</v>
      </c>
      <c r="T61" t="b">
        <v>0</v>
      </c>
      <c r="U61" t="b">
        <v>1</v>
      </c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</row>
    <row r="62" spans="1:46" x14ac:dyDescent="0.25">
      <c r="A62" s="137">
        <v>231082739</v>
      </c>
      <c r="B62" t="s">
        <v>406</v>
      </c>
      <c r="C62" s="170">
        <v>45797</v>
      </c>
      <c r="D62" t="s">
        <v>104</v>
      </c>
      <c r="E62" s="818">
        <v>0.47916666666666669</v>
      </c>
      <c r="F62" s="818">
        <v>0.83333333333333337</v>
      </c>
      <c r="G62" s="88">
        <v>0.35416666666666669</v>
      </c>
      <c r="H62">
        <v>8</v>
      </c>
      <c r="I62">
        <v>30</v>
      </c>
      <c r="J62">
        <v>510</v>
      </c>
      <c r="K62">
        <v>4</v>
      </c>
      <c r="L62">
        <v>2040</v>
      </c>
      <c r="M62"/>
      <c r="N62" t="s">
        <v>718</v>
      </c>
      <c r="O62" t="s">
        <v>238</v>
      </c>
      <c r="P62" t="s">
        <v>228</v>
      </c>
      <c r="Q62" t="s">
        <v>449</v>
      </c>
      <c r="R62" t="s">
        <v>136</v>
      </c>
      <c r="S62" t="s">
        <v>456</v>
      </c>
      <c r="T62" t="b">
        <v>0</v>
      </c>
      <c r="U62" t="b">
        <v>1</v>
      </c>
      <c r="W62" s="89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</row>
    <row r="63" spans="1:46" x14ac:dyDescent="0.25">
      <c r="A63" s="137">
        <v>231082885</v>
      </c>
      <c r="B63" t="s">
        <v>396</v>
      </c>
      <c r="C63" s="170">
        <v>45798</v>
      </c>
      <c r="D63" t="s">
        <v>104</v>
      </c>
      <c r="E63" s="818">
        <v>0.45833333333333331</v>
      </c>
      <c r="F63" s="818">
        <v>0.58680555555555558</v>
      </c>
      <c r="G63" s="88">
        <v>0.12847222222222224</v>
      </c>
      <c r="H63">
        <v>3</v>
      </c>
      <c r="I63">
        <v>5</v>
      </c>
      <c r="J63">
        <v>185</v>
      </c>
      <c r="K63">
        <v>3</v>
      </c>
      <c r="L63">
        <v>555</v>
      </c>
      <c r="M63"/>
      <c r="N63" t="s">
        <v>732</v>
      </c>
      <c r="O63" t="s">
        <v>238</v>
      </c>
      <c r="P63" t="s">
        <v>228</v>
      </c>
      <c r="Q63" t="s">
        <v>449</v>
      </c>
      <c r="R63" t="s">
        <v>136</v>
      </c>
      <c r="S63" t="s">
        <v>460</v>
      </c>
      <c r="T63" t="b">
        <v>0</v>
      </c>
      <c r="U63" t="b">
        <v>1</v>
      </c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</row>
    <row r="64" spans="1:46" x14ac:dyDescent="0.25">
      <c r="A64" s="137">
        <v>231082882</v>
      </c>
      <c r="B64" t="s">
        <v>396</v>
      </c>
      <c r="C64" s="170">
        <v>45798</v>
      </c>
      <c r="D64" t="s">
        <v>104</v>
      </c>
      <c r="E64" s="818">
        <v>0.46498842592592587</v>
      </c>
      <c r="F64" s="818">
        <v>0.59375</v>
      </c>
      <c r="G64" s="88">
        <v>0.12847222222222224</v>
      </c>
      <c r="H64">
        <v>3</v>
      </c>
      <c r="I64">
        <v>5</v>
      </c>
      <c r="J64">
        <v>185.43</v>
      </c>
      <c r="K64">
        <v>9</v>
      </c>
      <c r="L64">
        <v>1668.6</v>
      </c>
      <c r="M64"/>
      <c r="N64" t="s">
        <v>733</v>
      </c>
      <c r="O64" t="s">
        <v>238</v>
      </c>
      <c r="P64" t="s">
        <v>228</v>
      </c>
      <c r="Q64" t="s">
        <v>449</v>
      </c>
      <c r="R64" t="s">
        <v>136</v>
      </c>
      <c r="S64" t="s">
        <v>460</v>
      </c>
      <c r="T64" t="b">
        <v>0</v>
      </c>
      <c r="U64" t="b">
        <v>1</v>
      </c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</row>
    <row r="65" spans="1:46" x14ac:dyDescent="0.25">
      <c r="A65" s="137">
        <v>120052203</v>
      </c>
      <c r="B65" t="s">
        <v>385</v>
      </c>
      <c r="C65" s="170">
        <v>45798</v>
      </c>
      <c r="D65" t="s">
        <v>104</v>
      </c>
      <c r="E65" s="818">
        <v>0.51736111111111105</v>
      </c>
      <c r="F65" s="818">
        <v>0.81944444444444453</v>
      </c>
      <c r="G65" s="88">
        <v>0.30208333333333331</v>
      </c>
      <c r="H65">
        <v>7</v>
      </c>
      <c r="I65">
        <v>15</v>
      </c>
      <c r="J65">
        <v>435</v>
      </c>
      <c r="K65">
        <v>15</v>
      </c>
      <c r="L65">
        <v>6525</v>
      </c>
      <c r="M65" t="s">
        <v>457</v>
      </c>
      <c r="N65" t="s">
        <v>734</v>
      </c>
      <c r="O65" t="s">
        <v>238</v>
      </c>
      <c r="P65" t="s">
        <v>228</v>
      </c>
      <c r="Q65" t="s">
        <v>449</v>
      </c>
      <c r="R65" t="s">
        <v>136</v>
      </c>
      <c r="S65" t="s">
        <v>460</v>
      </c>
      <c r="T65" t="b">
        <v>0</v>
      </c>
      <c r="U65" t="b">
        <v>1</v>
      </c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</row>
    <row r="66" spans="1:46" x14ac:dyDescent="0.25">
      <c r="A66" s="137">
        <v>231082932</v>
      </c>
      <c r="B66" t="s">
        <v>396</v>
      </c>
      <c r="C66" s="170">
        <v>45798</v>
      </c>
      <c r="D66" t="s">
        <v>104</v>
      </c>
      <c r="E66" s="818">
        <v>0.59375</v>
      </c>
      <c r="F66" s="818">
        <v>0.70624999999999993</v>
      </c>
      <c r="G66" s="88">
        <v>0.1125</v>
      </c>
      <c r="H66">
        <v>2</v>
      </c>
      <c r="I66">
        <v>42</v>
      </c>
      <c r="J66">
        <v>162</v>
      </c>
      <c r="K66">
        <v>12</v>
      </c>
      <c r="L66">
        <v>1944</v>
      </c>
      <c r="M66"/>
      <c r="N66" t="s">
        <v>735</v>
      </c>
      <c r="O66" t="s">
        <v>238</v>
      </c>
      <c r="P66" t="s">
        <v>228</v>
      </c>
      <c r="Q66" t="s">
        <v>449</v>
      </c>
      <c r="R66" t="s">
        <v>136</v>
      </c>
      <c r="S66" t="s">
        <v>460</v>
      </c>
      <c r="T66" t="b">
        <v>0</v>
      </c>
      <c r="U66" t="b">
        <v>1</v>
      </c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</row>
    <row r="67" spans="1:46" x14ac:dyDescent="0.25">
      <c r="A67" s="137">
        <v>231082939</v>
      </c>
      <c r="B67" t="s">
        <v>396</v>
      </c>
      <c r="C67" s="170">
        <v>45798</v>
      </c>
      <c r="D67" t="s">
        <v>104</v>
      </c>
      <c r="E67" s="818">
        <v>0.61531250000000004</v>
      </c>
      <c r="F67" s="818">
        <v>0.74782407407407403</v>
      </c>
      <c r="G67" s="88">
        <v>0.13194444444444445</v>
      </c>
      <c r="H67">
        <v>3</v>
      </c>
      <c r="I67">
        <v>10</v>
      </c>
      <c r="J67">
        <v>190.82</v>
      </c>
      <c r="K67">
        <v>11</v>
      </c>
      <c r="L67">
        <v>2098.7999999999902</v>
      </c>
      <c r="M67"/>
      <c r="N67" t="s">
        <v>736</v>
      </c>
      <c r="O67" t="s">
        <v>238</v>
      </c>
      <c r="P67" t="s">
        <v>228</v>
      </c>
      <c r="Q67" t="s">
        <v>449</v>
      </c>
      <c r="R67" t="s">
        <v>136</v>
      </c>
      <c r="S67" t="s">
        <v>460</v>
      </c>
      <c r="T67" t="b">
        <v>0</v>
      </c>
      <c r="U67" t="b">
        <v>1</v>
      </c>
      <c r="W67" s="89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</row>
    <row r="68" spans="1:46" x14ac:dyDescent="0.25">
      <c r="A68" s="137">
        <v>231082998</v>
      </c>
      <c r="B68" t="s">
        <v>406</v>
      </c>
      <c r="C68" s="170">
        <v>45799</v>
      </c>
      <c r="D68" t="s">
        <v>104</v>
      </c>
      <c r="E68" s="818">
        <v>0.41666666666666669</v>
      </c>
      <c r="F68" s="818">
        <v>0.73263888888888884</v>
      </c>
      <c r="G68" s="88">
        <v>0.31597222222222221</v>
      </c>
      <c r="H68">
        <v>7</v>
      </c>
      <c r="I68">
        <v>35</v>
      </c>
      <c r="J68">
        <v>455</v>
      </c>
      <c r="K68">
        <v>37</v>
      </c>
      <c r="L68">
        <v>16834.8</v>
      </c>
      <c r="M68"/>
      <c r="N68" t="s">
        <v>737</v>
      </c>
      <c r="O68" t="s">
        <v>238</v>
      </c>
      <c r="P68" t="s">
        <v>228</v>
      </c>
      <c r="Q68" t="s">
        <v>449</v>
      </c>
      <c r="R68" t="s">
        <v>136</v>
      </c>
      <c r="S68" t="s">
        <v>456</v>
      </c>
      <c r="T68" t="b">
        <v>0</v>
      </c>
      <c r="U68" t="b">
        <v>1</v>
      </c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</row>
    <row r="69" spans="1:46" x14ac:dyDescent="0.25">
      <c r="A69" s="137">
        <v>231083001</v>
      </c>
      <c r="B69" t="s">
        <v>406</v>
      </c>
      <c r="C69" s="170">
        <v>45799</v>
      </c>
      <c r="D69" t="s">
        <v>104</v>
      </c>
      <c r="E69" s="818">
        <v>0.41666666666666669</v>
      </c>
      <c r="F69" s="818">
        <v>0.73472222222222217</v>
      </c>
      <c r="G69" s="88">
        <v>0.31805555555555554</v>
      </c>
      <c r="H69">
        <v>7</v>
      </c>
      <c r="I69">
        <v>38</v>
      </c>
      <c r="J69">
        <v>458</v>
      </c>
      <c r="K69">
        <v>20</v>
      </c>
      <c r="L69">
        <v>9160.1999999999898</v>
      </c>
      <c r="M69"/>
      <c r="N69" t="s">
        <v>738</v>
      </c>
      <c r="O69" t="s">
        <v>238</v>
      </c>
      <c r="P69" t="s">
        <v>228</v>
      </c>
      <c r="Q69" t="s">
        <v>449</v>
      </c>
      <c r="R69" t="s">
        <v>136</v>
      </c>
      <c r="S69" t="s">
        <v>456</v>
      </c>
      <c r="T69" t="b">
        <v>0</v>
      </c>
      <c r="U69" t="b">
        <v>1</v>
      </c>
      <c r="W69" s="89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</row>
    <row r="70" spans="1:46" x14ac:dyDescent="0.25">
      <c r="A70" s="137">
        <v>231083004</v>
      </c>
      <c r="B70" t="s">
        <v>406</v>
      </c>
      <c r="C70" s="170">
        <v>45799</v>
      </c>
      <c r="D70" t="s">
        <v>104</v>
      </c>
      <c r="E70" s="818">
        <v>0.41666666666666669</v>
      </c>
      <c r="F70" s="818">
        <v>0.73263888888888884</v>
      </c>
      <c r="G70" s="88">
        <v>0.31597222222222221</v>
      </c>
      <c r="H70">
        <v>7</v>
      </c>
      <c r="I70">
        <v>35</v>
      </c>
      <c r="J70">
        <v>455</v>
      </c>
      <c r="K70">
        <v>11</v>
      </c>
      <c r="L70">
        <v>5005.2</v>
      </c>
      <c r="M70" t="s">
        <v>453</v>
      </c>
      <c r="N70" s="826" t="s">
        <v>739</v>
      </c>
      <c r="O70" t="s">
        <v>238</v>
      </c>
      <c r="P70" t="s">
        <v>228</v>
      </c>
      <c r="Q70" t="s">
        <v>449</v>
      </c>
      <c r="R70" t="s">
        <v>136</v>
      </c>
      <c r="S70" t="s">
        <v>456</v>
      </c>
      <c r="T70" t="b">
        <v>0</v>
      </c>
      <c r="U70" t="b">
        <v>1</v>
      </c>
      <c r="W70" s="89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</row>
    <row r="71" spans="1:46" x14ac:dyDescent="0.25">
      <c r="A71" s="137">
        <v>231083007</v>
      </c>
      <c r="B71" t="s">
        <v>406</v>
      </c>
      <c r="C71" s="170">
        <v>45799</v>
      </c>
      <c r="D71" t="s">
        <v>104</v>
      </c>
      <c r="E71" s="818">
        <v>0.41666666666666669</v>
      </c>
      <c r="F71" s="818">
        <v>0.73263888888888884</v>
      </c>
      <c r="G71" s="88">
        <v>0.31597222222222221</v>
      </c>
      <c r="H71">
        <v>7</v>
      </c>
      <c r="I71">
        <v>35</v>
      </c>
      <c r="J71">
        <v>455</v>
      </c>
      <c r="K71">
        <v>28</v>
      </c>
      <c r="L71">
        <v>12739.8</v>
      </c>
      <c r="M71" t="s">
        <v>453</v>
      </c>
      <c r="N71" s="826" t="s">
        <v>740</v>
      </c>
      <c r="O71" t="s">
        <v>238</v>
      </c>
      <c r="P71" t="s">
        <v>228</v>
      </c>
      <c r="Q71" t="s">
        <v>449</v>
      </c>
      <c r="R71" t="s">
        <v>136</v>
      </c>
      <c r="S71" t="s">
        <v>456</v>
      </c>
      <c r="T71" t="b">
        <v>0</v>
      </c>
      <c r="U71" t="b">
        <v>1</v>
      </c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</row>
    <row r="72" spans="1:46" x14ac:dyDescent="0.25">
      <c r="A72" s="137">
        <v>231083014</v>
      </c>
      <c r="B72" t="s">
        <v>406</v>
      </c>
      <c r="C72" s="170">
        <v>45799</v>
      </c>
      <c r="D72" t="s">
        <v>104</v>
      </c>
      <c r="E72" s="818">
        <v>0.41666666666666669</v>
      </c>
      <c r="F72" s="818">
        <v>0.73263888888888884</v>
      </c>
      <c r="G72" s="88">
        <v>0.31597222222222221</v>
      </c>
      <c r="H72">
        <v>7</v>
      </c>
      <c r="I72">
        <v>35</v>
      </c>
      <c r="J72">
        <v>455</v>
      </c>
      <c r="K72">
        <v>13</v>
      </c>
      <c r="L72">
        <v>5914.8</v>
      </c>
      <c r="M72"/>
      <c r="N72" s="826" t="s">
        <v>741</v>
      </c>
      <c r="O72" t="s">
        <v>238</v>
      </c>
      <c r="P72" t="s">
        <v>228</v>
      </c>
      <c r="Q72" t="s">
        <v>449</v>
      </c>
      <c r="R72" t="s">
        <v>136</v>
      </c>
      <c r="S72" t="s">
        <v>456</v>
      </c>
      <c r="T72" t="b">
        <v>0</v>
      </c>
      <c r="U72" t="b">
        <v>1</v>
      </c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</row>
    <row r="73" spans="1:46" x14ac:dyDescent="0.25">
      <c r="A73" s="137">
        <v>231083017</v>
      </c>
      <c r="B73" t="s">
        <v>406</v>
      </c>
      <c r="C73" s="170">
        <v>45799</v>
      </c>
      <c r="D73" t="s">
        <v>104</v>
      </c>
      <c r="E73" s="818">
        <v>0.41666666666666669</v>
      </c>
      <c r="F73" s="818">
        <v>0.73263888888888884</v>
      </c>
      <c r="G73" s="88">
        <v>0.31597222222222221</v>
      </c>
      <c r="H73">
        <v>7</v>
      </c>
      <c r="I73">
        <v>35</v>
      </c>
      <c r="J73">
        <v>455</v>
      </c>
      <c r="K73">
        <v>4</v>
      </c>
      <c r="L73">
        <v>1819.8</v>
      </c>
      <c r="M73"/>
      <c r="N73" s="826" t="s">
        <v>742</v>
      </c>
      <c r="O73" t="s">
        <v>238</v>
      </c>
      <c r="P73" t="s">
        <v>228</v>
      </c>
      <c r="Q73" t="s">
        <v>449</v>
      </c>
      <c r="R73" t="s">
        <v>136</v>
      </c>
      <c r="S73" t="s">
        <v>456</v>
      </c>
      <c r="T73" t="b">
        <v>0</v>
      </c>
      <c r="U73" t="b">
        <v>1</v>
      </c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</row>
    <row r="74" spans="1:46" x14ac:dyDescent="0.25">
      <c r="A74" s="137">
        <v>120052436</v>
      </c>
      <c r="B74" t="s">
        <v>395</v>
      </c>
      <c r="C74" s="170">
        <v>45799</v>
      </c>
      <c r="D74" t="s">
        <v>104</v>
      </c>
      <c r="E74" s="818">
        <v>0.45898148148148149</v>
      </c>
      <c r="F74" s="818">
        <v>0.64583333333333337</v>
      </c>
      <c r="G74" s="88">
        <v>0.18680555555555556</v>
      </c>
      <c r="H74">
        <v>4</v>
      </c>
      <c r="I74">
        <v>29</v>
      </c>
      <c r="J74">
        <v>269.08</v>
      </c>
      <c r="K74">
        <v>25</v>
      </c>
      <c r="L74">
        <v>2490.6</v>
      </c>
      <c r="M74" t="s">
        <v>474</v>
      </c>
      <c r="N74" t="s">
        <v>743</v>
      </c>
      <c r="O74" t="s">
        <v>237</v>
      </c>
      <c r="P74" t="s">
        <v>222</v>
      </c>
      <c r="Q74" t="s">
        <v>449</v>
      </c>
      <c r="R74" t="s">
        <v>167</v>
      </c>
      <c r="S74" t="s">
        <v>460</v>
      </c>
      <c r="T74" t="b">
        <v>0</v>
      </c>
      <c r="U74" t="b">
        <v>0</v>
      </c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</row>
    <row r="75" spans="1:46" x14ac:dyDescent="0.25">
      <c r="A75" s="137">
        <v>120052438</v>
      </c>
      <c r="B75" t="s">
        <v>380</v>
      </c>
      <c r="C75" s="170">
        <v>45799</v>
      </c>
      <c r="D75" t="s">
        <v>104</v>
      </c>
      <c r="E75" s="818">
        <v>0.46490740740740738</v>
      </c>
      <c r="F75" s="818">
        <v>0.55347222222222225</v>
      </c>
      <c r="G75" s="88">
        <v>8.819444444444445E-2</v>
      </c>
      <c r="H75">
        <v>2</v>
      </c>
      <c r="I75">
        <v>7</v>
      </c>
      <c r="J75">
        <v>127.55</v>
      </c>
      <c r="K75">
        <v>36</v>
      </c>
      <c r="L75">
        <v>4591.2</v>
      </c>
      <c r="M75"/>
      <c r="N75" t="s">
        <v>744</v>
      </c>
      <c r="O75" t="s">
        <v>238</v>
      </c>
      <c r="P75" t="s">
        <v>228</v>
      </c>
      <c r="Q75" t="s">
        <v>449</v>
      </c>
      <c r="R75" t="s">
        <v>136</v>
      </c>
      <c r="S75" t="s">
        <v>460</v>
      </c>
      <c r="T75" t="b">
        <v>0</v>
      </c>
      <c r="U75" t="b">
        <v>1</v>
      </c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</row>
    <row r="76" spans="1:46" x14ac:dyDescent="0.25">
      <c r="A76" s="137">
        <v>231083042</v>
      </c>
      <c r="B76" t="s">
        <v>406</v>
      </c>
      <c r="C76" s="170">
        <v>45799</v>
      </c>
      <c r="D76" t="s">
        <v>104</v>
      </c>
      <c r="E76" s="818">
        <v>0.47013888888888888</v>
      </c>
      <c r="F76" s="818">
        <v>0.80787037037037035</v>
      </c>
      <c r="G76" s="88">
        <v>0.33749999999999997</v>
      </c>
      <c r="H76">
        <v>8</v>
      </c>
      <c r="I76">
        <v>6</v>
      </c>
      <c r="J76">
        <v>486.32</v>
      </c>
      <c r="K76">
        <v>4</v>
      </c>
      <c r="L76">
        <v>1945.2</v>
      </c>
      <c r="M76"/>
      <c r="N76" t="s">
        <v>745</v>
      </c>
      <c r="O76" t="s">
        <v>238</v>
      </c>
      <c r="P76" t="s">
        <v>228</v>
      </c>
      <c r="Q76" t="s">
        <v>449</v>
      </c>
      <c r="R76" t="s">
        <v>136</v>
      </c>
      <c r="S76" t="s">
        <v>456</v>
      </c>
      <c r="T76" t="b">
        <v>0</v>
      </c>
      <c r="U76" t="b">
        <v>1</v>
      </c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</row>
    <row r="77" spans="1:46" x14ac:dyDescent="0.25">
      <c r="A77" s="137">
        <v>231083069</v>
      </c>
      <c r="B77" t="s">
        <v>380</v>
      </c>
      <c r="C77" s="170">
        <v>45799</v>
      </c>
      <c r="D77" t="s">
        <v>104</v>
      </c>
      <c r="E77" s="818">
        <v>0.56736111111111109</v>
      </c>
      <c r="F77" s="818">
        <v>0.65972222222222221</v>
      </c>
      <c r="G77" s="88">
        <v>9.2361111111111116E-2</v>
      </c>
      <c r="H77">
        <v>2</v>
      </c>
      <c r="I77">
        <v>13</v>
      </c>
      <c r="J77">
        <v>133</v>
      </c>
      <c r="K77">
        <v>17</v>
      </c>
      <c r="L77">
        <v>2260.8000000000002</v>
      </c>
      <c r="M77"/>
      <c r="N77" t="s">
        <v>746</v>
      </c>
      <c r="O77" t="s">
        <v>238</v>
      </c>
      <c r="P77" t="s">
        <v>225</v>
      </c>
      <c r="Q77" t="s">
        <v>449</v>
      </c>
      <c r="R77" t="s">
        <v>136</v>
      </c>
      <c r="S77" t="s">
        <v>460</v>
      </c>
      <c r="T77" t="b">
        <v>0</v>
      </c>
      <c r="U77" t="b">
        <v>1</v>
      </c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</row>
    <row r="78" spans="1:46" x14ac:dyDescent="0.25">
      <c r="A78" s="137">
        <v>231083070</v>
      </c>
      <c r="B78" t="s">
        <v>380</v>
      </c>
      <c r="C78" s="170">
        <v>45799</v>
      </c>
      <c r="D78" t="s">
        <v>104</v>
      </c>
      <c r="E78" s="818">
        <v>0.56736111111111109</v>
      </c>
      <c r="F78" s="818">
        <v>0.65972222222222221</v>
      </c>
      <c r="G78" s="88">
        <v>9.2361111111111116E-2</v>
      </c>
      <c r="H78">
        <v>2</v>
      </c>
      <c r="I78">
        <v>13</v>
      </c>
      <c r="J78">
        <v>133</v>
      </c>
      <c r="K78">
        <v>15</v>
      </c>
      <c r="L78">
        <v>1995</v>
      </c>
      <c r="M78"/>
      <c r="N78" t="s">
        <v>747</v>
      </c>
      <c r="O78" t="s">
        <v>238</v>
      </c>
      <c r="P78" t="s">
        <v>228</v>
      </c>
      <c r="Q78" t="s">
        <v>449</v>
      </c>
      <c r="R78" t="s">
        <v>136</v>
      </c>
      <c r="S78" t="s">
        <v>460</v>
      </c>
      <c r="T78" t="b">
        <v>0</v>
      </c>
      <c r="U78" t="b">
        <v>1</v>
      </c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</row>
    <row r="79" spans="1:46" x14ac:dyDescent="0.25">
      <c r="A79" s="137">
        <v>231083108</v>
      </c>
      <c r="B79" t="s">
        <v>380</v>
      </c>
      <c r="C79" s="170">
        <v>45799</v>
      </c>
      <c r="D79" t="s">
        <v>104</v>
      </c>
      <c r="E79" s="818">
        <v>0.67013888888888884</v>
      </c>
      <c r="F79" s="818">
        <v>0.70486111111111116</v>
      </c>
      <c r="G79" s="88">
        <v>3.4722222222222224E-2</v>
      </c>
      <c r="H79">
        <v>0</v>
      </c>
      <c r="I79">
        <v>50</v>
      </c>
      <c r="J79">
        <v>50</v>
      </c>
      <c r="K79">
        <v>10</v>
      </c>
      <c r="L79">
        <v>499.8</v>
      </c>
      <c r="M79"/>
      <c r="N79" t="s">
        <v>748</v>
      </c>
      <c r="O79" t="s">
        <v>238</v>
      </c>
      <c r="P79" t="s">
        <v>228</v>
      </c>
      <c r="Q79" t="s">
        <v>449</v>
      </c>
      <c r="R79" t="s">
        <v>136</v>
      </c>
      <c r="S79" t="s">
        <v>460</v>
      </c>
      <c r="T79" t="b">
        <v>0</v>
      </c>
      <c r="U79" t="b">
        <v>1</v>
      </c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</row>
    <row r="80" spans="1:46" x14ac:dyDescent="0.25">
      <c r="A80" s="137">
        <v>231083111</v>
      </c>
      <c r="B80" t="s">
        <v>380</v>
      </c>
      <c r="C80" s="170">
        <v>45799</v>
      </c>
      <c r="D80" t="s">
        <v>104</v>
      </c>
      <c r="E80" s="818">
        <v>0.67013888888888884</v>
      </c>
      <c r="F80" s="818">
        <v>0.70486111111111116</v>
      </c>
      <c r="G80" s="88">
        <v>3.4722222222222224E-2</v>
      </c>
      <c r="H80">
        <v>0</v>
      </c>
      <c r="I80">
        <v>50</v>
      </c>
      <c r="J80">
        <v>50</v>
      </c>
      <c r="K80">
        <v>6</v>
      </c>
      <c r="L80">
        <v>300</v>
      </c>
      <c r="M80"/>
      <c r="N80" t="s">
        <v>749</v>
      </c>
      <c r="O80" t="s">
        <v>238</v>
      </c>
      <c r="P80" t="s">
        <v>228</v>
      </c>
      <c r="Q80" t="s">
        <v>449</v>
      </c>
      <c r="R80" t="s">
        <v>136</v>
      </c>
      <c r="S80" t="s">
        <v>460</v>
      </c>
      <c r="T80" t="b">
        <v>0</v>
      </c>
      <c r="U80" t="b">
        <v>1</v>
      </c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</row>
    <row r="81" spans="1:46" x14ac:dyDescent="0.25">
      <c r="A81" s="137">
        <v>120052595</v>
      </c>
      <c r="B81" t="s">
        <v>380</v>
      </c>
      <c r="C81" s="170">
        <v>45800</v>
      </c>
      <c r="D81" t="s">
        <v>104</v>
      </c>
      <c r="E81" s="818">
        <v>0.45833333333333331</v>
      </c>
      <c r="F81" s="818">
        <v>0.51666666666666672</v>
      </c>
      <c r="G81" s="88">
        <v>5.8333333333333327E-2</v>
      </c>
      <c r="H81">
        <v>1</v>
      </c>
      <c r="I81">
        <v>24</v>
      </c>
      <c r="J81">
        <v>84</v>
      </c>
      <c r="K81">
        <v>9</v>
      </c>
      <c r="L81">
        <v>756</v>
      </c>
      <c r="M81"/>
      <c r="N81" t="s">
        <v>750</v>
      </c>
      <c r="O81" t="s">
        <v>238</v>
      </c>
      <c r="P81" t="s">
        <v>228</v>
      </c>
      <c r="Q81" t="s">
        <v>449</v>
      </c>
      <c r="R81" t="s">
        <v>136</v>
      </c>
      <c r="S81" t="s">
        <v>460</v>
      </c>
      <c r="T81" t="b">
        <v>0</v>
      </c>
      <c r="U81" t="b">
        <v>1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</row>
    <row r="82" spans="1:46" x14ac:dyDescent="0.25">
      <c r="A82" s="137">
        <v>231083240</v>
      </c>
      <c r="B82" t="s">
        <v>394</v>
      </c>
      <c r="C82" s="170">
        <v>45800</v>
      </c>
      <c r="D82" t="s">
        <v>104</v>
      </c>
      <c r="E82" s="818">
        <v>0.47152777777777777</v>
      </c>
      <c r="F82" s="818">
        <v>0.54027777777777775</v>
      </c>
      <c r="G82" s="88">
        <v>6.8749999999999992E-2</v>
      </c>
      <c r="H82">
        <v>1</v>
      </c>
      <c r="I82">
        <v>39</v>
      </c>
      <c r="J82">
        <v>99</v>
      </c>
      <c r="K82">
        <v>7</v>
      </c>
      <c r="L82">
        <v>693</v>
      </c>
      <c r="M82"/>
      <c r="N82" t="s">
        <v>751</v>
      </c>
      <c r="O82" t="s">
        <v>238</v>
      </c>
      <c r="P82" t="s">
        <v>228</v>
      </c>
      <c r="Q82" t="s">
        <v>449</v>
      </c>
      <c r="R82" t="s">
        <v>136</v>
      </c>
      <c r="S82" t="s">
        <v>460</v>
      </c>
      <c r="T82" t="b">
        <v>0</v>
      </c>
      <c r="U82" t="b">
        <v>1</v>
      </c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</row>
    <row r="83" spans="1:46" x14ac:dyDescent="0.25">
      <c r="A83" s="137">
        <v>231083249</v>
      </c>
      <c r="B83" t="s">
        <v>394</v>
      </c>
      <c r="C83" s="170">
        <v>45800</v>
      </c>
      <c r="D83" t="s">
        <v>104</v>
      </c>
      <c r="E83" s="818">
        <v>0.52569444444444446</v>
      </c>
      <c r="F83" s="818">
        <v>0.59375</v>
      </c>
      <c r="G83" s="88">
        <v>6.805555555555555E-2</v>
      </c>
      <c r="H83">
        <v>1</v>
      </c>
      <c r="I83">
        <v>38</v>
      </c>
      <c r="J83">
        <v>98</v>
      </c>
      <c r="K83">
        <v>10</v>
      </c>
      <c r="L83">
        <v>979.8</v>
      </c>
      <c r="M83"/>
      <c r="N83" t="s">
        <v>752</v>
      </c>
      <c r="O83" t="s">
        <v>238</v>
      </c>
      <c r="P83" t="s">
        <v>228</v>
      </c>
      <c r="Q83" t="s">
        <v>449</v>
      </c>
      <c r="R83" t="s">
        <v>136</v>
      </c>
      <c r="S83" t="s">
        <v>460</v>
      </c>
      <c r="T83" t="b">
        <v>0</v>
      </c>
      <c r="U83" t="b">
        <v>1</v>
      </c>
      <c r="V83" s="105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</row>
    <row r="84" spans="1:46" x14ac:dyDescent="0.25">
      <c r="A84" s="137">
        <v>120052601</v>
      </c>
      <c r="B84" t="s">
        <v>376</v>
      </c>
      <c r="C84" s="170">
        <v>45800</v>
      </c>
      <c r="D84" t="s">
        <v>104</v>
      </c>
      <c r="E84" s="818">
        <v>0.53125</v>
      </c>
      <c r="F84" s="818">
        <v>0.60138888888888886</v>
      </c>
      <c r="G84" s="88">
        <v>7.013888888888889E-2</v>
      </c>
      <c r="H84">
        <v>1</v>
      </c>
      <c r="I84">
        <v>41</v>
      </c>
      <c r="J84">
        <v>101</v>
      </c>
      <c r="K84">
        <v>14</v>
      </c>
      <c r="L84">
        <v>1414.2</v>
      </c>
      <c r="M84"/>
      <c r="N84" t="s">
        <v>753</v>
      </c>
      <c r="O84" t="s">
        <v>238</v>
      </c>
      <c r="P84" t="s">
        <v>228</v>
      </c>
      <c r="Q84" t="s">
        <v>449</v>
      </c>
      <c r="R84" t="s">
        <v>136</v>
      </c>
      <c r="S84" t="s">
        <v>460</v>
      </c>
      <c r="T84" t="b">
        <v>0</v>
      </c>
      <c r="U84" t="b">
        <v>1</v>
      </c>
      <c r="W84" s="89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</row>
    <row r="85" spans="1:46" x14ac:dyDescent="0.25">
      <c r="A85" s="137">
        <v>231083254</v>
      </c>
      <c r="B85" t="s">
        <v>376</v>
      </c>
      <c r="C85" s="170">
        <v>45800</v>
      </c>
      <c r="D85" t="s">
        <v>104</v>
      </c>
      <c r="E85" s="818">
        <v>0.54375000000000007</v>
      </c>
      <c r="F85" s="818">
        <v>0.60902777777777783</v>
      </c>
      <c r="G85" s="88">
        <v>6.5277777777777782E-2</v>
      </c>
      <c r="H85">
        <v>1</v>
      </c>
      <c r="I85">
        <v>34</v>
      </c>
      <c r="J85">
        <v>94</v>
      </c>
      <c r="K85">
        <v>5</v>
      </c>
      <c r="L85">
        <v>469.8</v>
      </c>
      <c r="M85"/>
      <c r="N85" t="s">
        <v>754</v>
      </c>
      <c r="O85" t="s">
        <v>238</v>
      </c>
      <c r="P85" t="s">
        <v>228</v>
      </c>
      <c r="Q85" t="s">
        <v>449</v>
      </c>
      <c r="R85" t="s">
        <v>136</v>
      </c>
      <c r="S85" t="s">
        <v>460</v>
      </c>
      <c r="T85" t="b">
        <v>0</v>
      </c>
      <c r="U85" t="b">
        <v>1</v>
      </c>
      <c r="W85" s="89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</row>
    <row r="86" spans="1:46" x14ac:dyDescent="0.25">
      <c r="A86" s="137">
        <v>231083284</v>
      </c>
      <c r="B86" t="s">
        <v>394</v>
      </c>
      <c r="C86" s="170">
        <v>45800</v>
      </c>
      <c r="D86" t="s">
        <v>104</v>
      </c>
      <c r="E86" s="818">
        <v>0.60416666666666663</v>
      </c>
      <c r="F86" s="818">
        <v>0.68055555555555547</v>
      </c>
      <c r="G86" s="88">
        <v>7.6388888888888895E-2</v>
      </c>
      <c r="H86">
        <v>1</v>
      </c>
      <c r="I86">
        <v>50</v>
      </c>
      <c r="J86">
        <v>110</v>
      </c>
      <c r="K86">
        <v>9</v>
      </c>
      <c r="L86">
        <v>990</v>
      </c>
      <c r="M86"/>
      <c r="N86" t="s">
        <v>755</v>
      </c>
      <c r="O86" t="s">
        <v>238</v>
      </c>
      <c r="P86" t="s">
        <v>228</v>
      </c>
      <c r="Q86" t="s">
        <v>449</v>
      </c>
      <c r="R86" t="s">
        <v>136</v>
      </c>
      <c r="S86" t="s">
        <v>460</v>
      </c>
      <c r="T86" t="b">
        <v>0</v>
      </c>
      <c r="U86" t="b">
        <v>1</v>
      </c>
      <c r="W86" s="89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</row>
    <row r="87" spans="1:46" x14ac:dyDescent="0.25">
      <c r="A87" s="137">
        <v>120052610</v>
      </c>
      <c r="B87" t="s">
        <v>376</v>
      </c>
      <c r="C87" s="170">
        <v>45800</v>
      </c>
      <c r="D87" t="s">
        <v>104</v>
      </c>
      <c r="E87" s="818">
        <v>0.625</v>
      </c>
      <c r="F87" s="818">
        <v>0.64861111111111114</v>
      </c>
      <c r="G87" s="88">
        <v>2.361111111111111E-2</v>
      </c>
      <c r="H87">
        <v>0</v>
      </c>
      <c r="I87">
        <v>34</v>
      </c>
      <c r="J87">
        <v>34</v>
      </c>
      <c r="K87">
        <v>12</v>
      </c>
      <c r="L87">
        <v>408</v>
      </c>
      <c r="M87"/>
      <c r="N87" t="s">
        <v>756</v>
      </c>
      <c r="O87" t="s">
        <v>238</v>
      </c>
      <c r="P87" t="s">
        <v>228</v>
      </c>
      <c r="Q87" t="s">
        <v>449</v>
      </c>
      <c r="R87" t="s">
        <v>136</v>
      </c>
      <c r="S87" t="s">
        <v>460</v>
      </c>
      <c r="T87" t="b">
        <v>0</v>
      </c>
      <c r="U87" t="b">
        <v>1</v>
      </c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</row>
    <row r="88" spans="1:46" x14ac:dyDescent="0.25">
      <c r="A88" s="137">
        <v>120052723</v>
      </c>
      <c r="B88" t="s">
        <v>408</v>
      </c>
      <c r="C88" s="170">
        <v>45801</v>
      </c>
      <c r="D88" t="s">
        <v>104</v>
      </c>
      <c r="E88" s="818">
        <v>0.46763888888888888</v>
      </c>
      <c r="F88" s="818">
        <v>0.49055555555555558</v>
      </c>
      <c r="G88" s="88">
        <v>2.2916666666666669E-2</v>
      </c>
      <c r="H88">
        <v>0</v>
      </c>
      <c r="I88">
        <v>33</v>
      </c>
      <c r="J88">
        <v>33</v>
      </c>
      <c r="K88">
        <v>632</v>
      </c>
      <c r="L88">
        <v>20856</v>
      </c>
      <c r="M88"/>
      <c r="N88" t="s">
        <v>757</v>
      </c>
      <c r="O88" t="s">
        <v>523</v>
      </c>
      <c r="P88" t="s">
        <v>524</v>
      </c>
      <c r="Q88" t="s">
        <v>449</v>
      </c>
      <c r="R88" t="s">
        <v>171</v>
      </c>
      <c r="S88" t="s">
        <v>456</v>
      </c>
      <c r="T88" t="b">
        <v>0</v>
      </c>
      <c r="U88" t="b">
        <v>1</v>
      </c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</row>
    <row r="89" spans="1:46" x14ac:dyDescent="0.25">
      <c r="A89" s="137">
        <v>231083680</v>
      </c>
      <c r="B89" t="s">
        <v>396</v>
      </c>
      <c r="C89" s="170">
        <v>45804</v>
      </c>
      <c r="D89" t="s">
        <v>104</v>
      </c>
      <c r="E89" s="818">
        <v>0.46527777777777773</v>
      </c>
      <c r="F89" s="818">
        <v>0.59305555555555556</v>
      </c>
      <c r="G89" s="88">
        <v>0.1277777777777778</v>
      </c>
      <c r="H89">
        <v>3</v>
      </c>
      <c r="I89">
        <v>4</v>
      </c>
      <c r="J89">
        <v>184</v>
      </c>
      <c r="K89">
        <v>22</v>
      </c>
      <c r="L89">
        <v>4048.2</v>
      </c>
      <c r="M89" t="s">
        <v>474</v>
      </c>
      <c r="N89" t="s">
        <v>758</v>
      </c>
      <c r="O89" t="s">
        <v>238</v>
      </c>
      <c r="P89" t="s">
        <v>228</v>
      </c>
      <c r="Q89" t="s">
        <v>449</v>
      </c>
      <c r="R89" t="s">
        <v>136</v>
      </c>
      <c r="S89" t="s">
        <v>460</v>
      </c>
      <c r="T89" t="b">
        <v>0</v>
      </c>
      <c r="U89" t="b">
        <v>1</v>
      </c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</row>
    <row r="90" spans="1:46" x14ac:dyDescent="0.25">
      <c r="A90" s="137">
        <v>231083855</v>
      </c>
      <c r="B90" t="s">
        <v>394</v>
      </c>
      <c r="C90" s="170">
        <v>45805</v>
      </c>
      <c r="D90" t="s">
        <v>104</v>
      </c>
      <c r="E90" s="818">
        <v>0.4465277777777778</v>
      </c>
      <c r="F90" s="818">
        <v>0.46597222222222223</v>
      </c>
      <c r="G90" s="88">
        <v>1.9444444444444445E-2</v>
      </c>
      <c r="H90">
        <v>0</v>
      </c>
      <c r="I90">
        <v>28</v>
      </c>
      <c r="J90">
        <v>28</v>
      </c>
      <c r="K90">
        <v>6</v>
      </c>
      <c r="L90">
        <v>168</v>
      </c>
      <c r="M90"/>
      <c r="N90" t="s">
        <v>759</v>
      </c>
      <c r="O90" t="s">
        <v>238</v>
      </c>
      <c r="P90" t="s">
        <v>228</v>
      </c>
      <c r="Q90" t="s">
        <v>449</v>
      </c>
      <c r="R90" t="s">
        <v>136</v>
      </c>
      <c r="S90" t="s">
        <v>460</v>
      </c>
      <c r="T90" t="b">
        <v>0</v>
      </c>
      <c r="U90" t="b">
        <v>1</v>
      </c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</row>
    <row r="91" spans="1:46" x14ac:dyDescent="0.25">
      <c r="A91" s="137">
        <v>120053128</v>
      </c>
      <c r="B91" t="s">
        <v>407</v>
      </c>
      <c r="C91" s="170">
        <v>45805</v>
      </c>
      <c r="D91" t="s">
        <v>104</v>
      </c>
      <c r="E91" s="818">
        <v>0.4950694444444444</v>
      </c>
      <c r="F91" s="818">
        <v>0.65322916666666664</v>
      </c>
      <c r="G91" s="88">
        <v>0.15763888888888888</v>
      </c>
      <c r="H91">
        <v>3</v>
      </c>
      <c r="I91">
        <v>47</v>
      </c>
      <c r="J91">
        <v>227.77</v>
      </c>
      <c r="K91">
        <v>4</v>
      </c>
      <c r="L91">
        <v>910.8</v>
      </c>
      <c r="M91"/>
      <c r="N91" t="s">
        <v>760</v>
      </c>
      <c r="O91" t="s">
        <v>238</v>
      </c>
      <c r="P91" t="s">
        <v>228</v>
      </c>
      <c r="Q91" t="s">
        <v>449</v>
      </c>
      <c r="R91" t="s">
        <v>136</v>
      </c>
      <c r="S91" t="s">
        <v>456</v>
      </c>
      <c r="T91" t="b">
        <v>0</v>
      </c>
      <c r="U91" t="b">
        <v>1</v>
      </c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</row>
    <row r="92" spans="1:46" x14ac:dyDescent="0.25">
      <c r="A92" s="137">
        <v>120053171</v>
      </c>
      <c r="B92" t="s">
        <v>404</v>
      </c>
      <c r="C92" s="170">
        <v>45805</v>
      </c>
      <c r="D92" t="s">
        <v>104</v>
      </c>
      <c r="E92" s="818">
        <v>0.75</v>
      </c>
      <c r="F92" s="818">
        <v>0.18090277777777777</v>
      </c>
      <c r="G92" s="88">
        <v>0.43055555555555558</v>
      </c>
      <c r="H92">
        <v>10</v>
      </c>
      <c r="I92">
        <v>20</v>
      </c>
      <c r="J92">
        <v>620.5</v>
      </c>
      <c r="K92">
        <v>95</v>
      </c>
      <c r="L92">
        <v>58947.6</v>
      </c>
      <c r="M92" t="s">
        <v>453</v>
      </c>
      <c r="N92" t="s">
        <v>761</v>
      </c>
      <c r="O92" t="s">
        <v>238</v>
      </c>
      <c r="P92" t="s">
        <v>228</v>
      </c>
      <c r="Q92" t="s">
        <v>449</v>
      </c>
      <c r="R92" t="s">
        <v>136</v>
      </c>
      <c r="S92" t="s">
        <v>456</v>
      </c>
      <c r="T92" t="b">
        <v>0</v>
      </c>
      <c r="U92" t="b">
        <v>1</v>
      </c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</row>
    <row r="93" spans="1:46" x14ac:dyDescent="0.25">
      <c r="A93" s="137">
        <v>231084021</v>
      </c>
      <c r="B93" t="s">
        <v>395</v>
      </c>
      <c r="C93" s="170">
        <v>45806</v>
      </c>
      <c r="D93" t="s">
        <v>104</v>
      </c>
      <c r="E93" s="818">
        <v>0.54236111111111118</v>
      </c>
      <c r="F93" s="818">
        <v>0.55138888888888882</v>
      </c>
      <c r="G93" s="88">
        <v>9.0277777777777787E-3</v>
      </c>
      <c r="H93">
        <v>0</v>
      </c>
      <c r="I93">
        <v>13</v>
      </c>
      <c r="J93">
        <v>13</v>
      </c>
      <c r="K93">
        <v>17</v>
      </c>
      <c r="L93">
        <v>220.8</v>
      </c>
      <c r="M93"/>
      <c r="N93" t="s">
        <v>762</v>
      </c>
      <c r="O93" t="s">
        <v>238</v>
      </c>
      <c r="P93" t="s">
        <v>228</v>
      </c>
      <c r="R93" t="s">
        <v>136</v>
      </c>
      <c r="S93" t="s">
        <v>460</v>
      </c>
      <c r="T93" t="b">
        <v>0</v>
      </c>
      <c r="U93" t="b">
        <v>1</v>
      </c>
      <c r="W93" s="89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</row>
    <row r="94" spans="1:46" x14ac:dyDescent="0.25">
      <c r="A94" s="137">
        <v>231084027</v>
      </c>
      <c r="B94" t="s">
        <v>395</v>
      </c>
      <c r="C94" s="170">
        <v>45806</v>
      </c>
      <c r="D94" t="s">
        <v>104</v>
      </c>
      <c r="E94" s="818">
        <v>0.55763888888888891</v>
      </c>
      <c r="F94" s="818">
        <v>0.56388888888888888</v>
      </c>
      <c r="G94" s="88">
        <v>6.2499999999999995E-3</v>
      </c>
      <c r="H94">
        <v>0</v>
      </c>
      <c r="I94">
        <v>9</v>
      </c>
      <c r="J94">
        <v>9</v>
      </c>
      <c r="K94">
        <v>10</v>
      </c>
      <c r="L94">
        <v>90</v>
      </c>
      <c r="M94"/>
      <c r="N94" t="s">
        <v>763</v>
      </c>
      <c r="O94" t="s">
        <v>238</v>
      </c>
      <c r="P94" t="s">
        <v>228</v>
      </c>
      <c r="R94" t="s">
        <v>136</v>
      </c>
      <c r="S94" t="s">
        <v>460</v>
      </c>
      <c r="T94" t="b">
        <v>0</v>
      </c>
      <c r="U94" t="b">
        <v>1</v>
      </c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</row>
    <row r="95" spans="1:46" x14ac:dyDescent="0.25">
      <c r="A95" s="137">
        <v>120053218</v>
      </c>
      <c r="B95" t="s">
        <v>412</v>
      </c>
      <c r="C95" s="170">
        <v>45806</v>
      </c>
      <c r="D95" t="s">
        <v>104</v>
      </c>
      <c r="E95" s="818">
        <v>0.58611111111111114</v>
      </c>
      <c r="F95" s="818">
        <v>0.7270833333333333</v>
      </c>
      <c r="G95" s="88">
        <v>0.14097222222222222</v>
      </c>
      <c r="H95">
        <v>3</v>
      </c>
      <c r="I95">
        <v>23</v>
      </c>
      <c r="J95">
        <v>203</v>
      </c>
      <c r="K95">
        <v>16</v>
      </c>
      <c r="L95">
        <v>3247.8</v>
      </c>
      <c r="M95" t="s">
        <v>453</v>
      </c>
      <c r="N95" t="s">
        <v>764</v>
      </c>
      <c r="O95" t="s">
        <v>225</v>
      </c>
      <c r="P95" t="s">
        <v>224</v>
      </c>
      <c r="Q95" t="s">
        <v>449</v>
      </c>
      <c r="R95" t="s">
        <v>167</v>
      </c>
      <c r="S95" t="s">
        <v>456</v>
      </c>
      <c r="T95" t="b">
        <v>0</v>
      </c>
      <c r="U95" t="b">
        <v>1</v>
      </c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</row>
    <row r="96" spans="1:46" x14ac:dyDescent="0.25">
      <c r="A96" s="137">
        <v>120053206</v>
      </c>
      <c r="B96" t="s">
        <v>405</v>
      </c>
      <c r="C96" s="170">
        <v>45806</v>
      </c>
      <c r="D96" t="s">
        <v>104</v>
      </c>
      <c r="E96" s="818">
        <v>0.58750000000000002</v>
      </c>
      <c r="F96" s="818">
        <v>0.64280092592592586</v>
      </c>
      <c r="G96" s="88">
        <v>5.486111111111111E-2</v>
      </c>
      <c r="H96">
        <v>1</v>
      </c>
      <c r="I96">
        <v>19</v>
      </c>
      <c r="J96">
        <v>79.63</v>
      </c>
      <c r="K96">
        <v>14</v>
      </c>
      <c r="L96">
        <v>1114.8</v>
      </c>
      <c r="M96" t="s">
        <v>453</v>
      </c>
      <c r="N96" t="s">
        <v>765</v>
      </c>
      <c r="O96" t="s">
        <v>447</v>
      </c>
      <c r="P96" t="s">
        <v>227</v>
      </c>
      <c r="Q96" t="s">
        <v>449</v>
      </c>
      <c r="R96" t="s">
        <v>450</v>
      </c>
      <c r="S96" t="s">
        <v>456</v>
      </c>
      <c r="T96" t="b">
        <v>0</v>
      </c>
      <c r="U96" t="b">
        <v>1</v>
      </c>
      <c r="W96" s="89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</row>
    <row r="97" spans="1:46" x14ac:dyDescent="0.25">
      <c r="A97" s="137">
        <v>120053223</v>
      </c>
      <c r="B97" t="s">
        <v>404</v>
      </c>
      <c r="C97" s="170">
        <v>45806</v>
      </c>
      <c r="D97" t="s">
        <v>104</v>
      </c>
      <c r="E97" s="818">
        <v>0.63611111111111118</v>
      </c>
      <c r="F97" s="818">
        <v>0.67569444444444438</v>
      </c>
      <c r="G97" s="88">
        <v>3.9583333333333331E-2</v>
      </c>
      <c r="H97">
        <v>0</v>
      </c>
      <c r="I97">
        <v>57</v>
      </c>
      <c r="J97">
        <v>57</v>
      </c>
      <c r="K97">
        <v>4</v>
      </c>
      <c r="L97">
        <v>228</v>
      </c>
      <c r="M97" t="s">
        <v>453</v>
      </c>
      <c r="N97" t="s">
        <v>766</v>
      </c>
      <c r="O97" t="s">
        <v>447</v>
      </c>
      <c r="P97" t="s">
        <v>227</v>
      </c>
      <c r="Q97" t="s">
        <v>449</v>
      </c>
      <c r="R97" t="s">
        <v>450</v>
      </c>
      <c r="S97" t="s">
        <v>456</v>
      </c>
      <c r="T97" t="b">
        <v>0</v>
      </c>
      <c r="U97" t="b">
        <v>1</v>
      </c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</row>
    <row r="98" spans="1:46" x14ac:dyDescent="0.25">
      <c r="A98" s="137">
        <v>231084161</v>
      </c>
      <c r="B98" t="s">
        <v>378</v>
      </c>
      <c r="C98" s="170">
        <v>45807</v>
      </c>
      <c r="D98" t="s">
        <v>104</v>
      </c>
      <c r="E98" s="818">
        <v>0.55763888888888891</v>
      </c>
      <c r="F98" s="818">
        <v>0.56597222222222221</v>
      </c>
      <c r="G98" s="88">
        <v>8.3333333333333332E-3</v>
      </c>
      <c r="H98">
        <v>0</v>
      </c>
      <c r="I98">
        <v>12</v>
      </c>
      <c r="J98">
        <v>12</v>
      </c>
      <c r="K98">
        <v>6</v>
      </c>
      <c r="L98">
        <v>72</v>
      </c>
      <c r="M98"/>
      <c r="N98" t="s">
        <v>767</v>
      </c>
      <c r="O98" t="s">
        <v>237</v>
      </c>
      <c r="P98" t="s">
        <v>225</v>
      </c>
      <c r="Q98" t="s">
        <v>449</v>
      </c>
      <c r="R98" t="s">
        <v>167</v>
      </c>
      <c r="S98" t="s">
        <v>460</v>
      </c>
      <c r="T98" t="b">
        <v>0</v>
      </c>
      <c r="U98" t="b">
        <v>1</v>
      </c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</row>
    <row r="99" spans="1:46" x14ac:dyDescent="0.25">
      <c r="A99" s="137">
        <v>120053420</v>
      </c>
      <c r="B99" t="s">
        <v>404</v>
      </c>
      <c r="C99" s="170">
        <v>45808</v>
      </c>
      <c r="D99" t="s">
        <v>104</v>
      </c>
      <c r="E99" s="818">
        <v>0.39531250000000001</v>
      </c>
      <c r="F99" s="818">
        <v>0.44322916666666662</v>
      </c>
      <c r="G99" s="88">
        <v>4.7916666666666663E-2</v>
      </c>
      <c r="H99">
        <v>1</v>
      </c>
      <c r="I99">
        <v>9</v>
      </c>
      <c r="J99">
        <v>69</v>
      </c>
      <c r="K99">
        <v>1</v>
      </c>
      <c r="L99">
        <v>69</v>
      </c>
      <c r="M99" t="s">
        <v>453</v>
      </c>
      <c r="N99" t="s">
        <v>768</v>
      </c>
      <c r="O99" t="s">
        <v>237</v>
      </c>
      <c r="P99" t="s">
        <v>225</v>
      </c>
      <c r="Q99" t="s">
        <v>449</v>
      </c>
      <c r="R99" t="s">
        <v>167</v>
      </c>
      <c r="S99" t="s">
        <v>456</v>
      </c>
      <c r="T99" t="b">
        <v>0</v>
      </c>
      <c r="U99" t="b">
        <v>1</v>
      </c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</row>
    <row r="100" spans="1:46" x14ac:dyDescent="0.25">
      <c r="A100" s="137">
        <v>120053437</v>
      </c>
      <c r="B100" t="s">
        <v>395</v>
      </c>
      <c r="C100" s="170">
        <v>45808</v>
      </c>
      <c r="D100" t="s">
        <v>104</v>
      </c>
      <c r="E100" s="818">
        <v>0.54375000000000007</v>
      </c>
      <c r="F100" s="818">
        <v>0.59027777777777779</v>
      </c>
      <c r="G100" s="88">
        <v>4.6527777777777779E-2</v>
      </c>
      <c r="H100">
        <v>1</v>
      </c>
      <c r="I100">
        <v>7</v>
      </c>
      <c r="J100">
        <v>67</v>
      </c>
      <c r="K100">
        <v>48</v>
      </c>
      <c r="L100">
        <v>3216</v>
      </c>
      <c r="M100" t="s">
        <v>474</v>
      </c>
      <c r="N100" t="s">
        <v>769</v>
      </c>
      <c r="O100" t="s">
        <v>224</v>
      </c>
      <c r="P100"/>
      <c r="Q100" t="s">
        <v>449</v>
      </c>
      <c r="R100" t="s">
        <v>167</v>
      </c>
      <c r="S100" t="s">
        <v>460</v>
      </c>
      <c r="T100" t="b">
        <v>0</v>
      </c>
      <c r="U100" t="b">
        <v>1</v>
      </c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</row>
    <row r="101" spans="1:46" ht="15.75" x14ac:dyDescent="0.25">
      <c r="A101" s="154"/>
      <c r="B101" s="139"/>
      <c r="C101" s="96"/>
      <c r="D101" s="96" t="s">
        <v>104</v>
      </c>
      <c r="E101" s="98"/>
      <c r="F101" s="98"/>
      <c r="G101" s="98">
        <f t="shared" ref="G101:G127" si="0">F101-E101</f>
        <v>0</v>
      </c>
      <c r="H101" s="97">
        <f t="shared" ref="H101:H128" si="1">HOUR(G101)</f>
        <v>0</v>
      </c>
      <c r="I101" s="97">
        <f t="shared" ref="I101:I128" si="2">MINUTE(G101)</f>
        <v>0</v>
      </c>
      <c r="J101" s="132" t="e">
        <f t="shared" ref="J101:J135" si="3">L101/K101</f>
        <v>#DIV/0!</v>
      </c>
      <c r="K101" s="135"/>
      <c r="L101" s="147">
        <f t="shared" ref="L101:L129" si="4">((60*H101)+I101)*K101</f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</row>
    <row r="102" spans="1:46" ht="15.75" x14ac:dyDescent="0.25">
      <c r="A102" s="154"/>
      <c r="B102" s="139"/>
      <c r="C102" s="96"/>
      <c r="D102" s="96" t="s">
        <v>104</v>
      </c>
      <c r="E102" s="98"/>
      <c r="F102" s="98"/>
      <c r="G102" s="98">
        <f t="shared" si="0"/>
        <v>0</v>
      </c>
      <c r="H102" s="97">
        <f t="shared" si="1"/>
        <v>0</v>
      </c>
      <c r="I102" s="97">
        <f t="shared" si="2"/>
        <v>0</v>
      </c>
      <c r="J102" s="132" t="e">
        <f t="shared" si="3"/>
        <v>#DIV/0!</v>
      </c>
      <c r="K102" s="135"/>
      <c r="L102" s="147">
        <f t="shared" si="4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</row>
    <row r="103" spans="1:46" ht="15.75" x14ac:dyDescent="0.25">
      <c r="A103" s="154"/>
      <c r="B103" s="139"/>
      <c r="C103" s="96"/>
      <c r="D103" s="96" t="s">
        <v>104</v>
      </c>
      <c r="E103" s="98"/>
      <c r="F103" s="98"/>
      <c r="G103" s="98">
        <f t="shared" si="0"/>
        <v>0</v>
      </c>
      <c r="H103" s="97">
        <f t="shared" si="1"/>
        <v>0</v>
      </c>
      <c r="I103" s="97">
        <f t="shared" si="2"/>
        <v>0</v>
      </c>
      <c r="J103" s="132" t="e">
        <f t="shared" si="3"/>
        <v>#DIV/0!</v>
      </c>
      <c r="K103" s="135"/>
      <c r="L103" s="147">
        <f t="shared" si="4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</row>
    <row r="104" spans="1:46" ht="15.75" x14ac:dyDescent="0.25">
      <c r="A104" s="154"/>
      <c r="B104" s="139"/>
      <c r="C104" s="96"/>
      <c r="D104" s="96" t="s">
        <v>104</v>
      </c>
      <c r="E104" s="98"/>
      <c r="F104" s="98"/>
      <c r="G104" s="98">
        <f t="shared" si="0"/>
        <v>0</v>
      </c>
      <c r="H104" s="97">
        <f t="shared" si="1"/>
        <v>0</v>
      </c>
      <c r="I104" s="97">
        <f t="shared" si="2"/>
        <v>0</v>
      </c>
      <c r="J104" s="132" t="e">
        <f t="shared" si="3"/>
        <v>#DIV/0!</v>
      </c>
      <c r="K104" s="135"/>
      <c r="L104" s="147">
        <f t="shared" si="4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</row>
    <row r="105" spans="1:46" ht="15.75" x14ac:dyDescent="0.25">
      <c r="A105" s="154"/>
      <c r="B105" s="139"/>
      <c r="C105" s="96"/>
      <c r="D105" s="96" t="s">
        <v>104</v>
      </c>
      <c r="E105" s="98"/>
      <c r="F105" s="98"/>
      <c r="G105" s="98">
        <f t="shared" si="0"/>
        <v>0</v>
      </c>
      <c r="H105" s="97">
        <f t="shared" si="1"/>
        <v>0</v>
      </c>
      <c r="I105" s="97">
        <f t="shared" si="2"/>
        <v>0</v>
      </c>
      <c r="J105" s="132" t="e">
        <f t="shared" si="3"/>
        <v>#DIV/0!</v>
      </c>
      <c r="K105" s="135"/>
      <c r="L105" s="147">
        <f t="shared" si="4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</row>
    <row r="106" spans="1:46" ht="15.75" x14ac:dyDescent="0.25">
      <c r="A106" s="154"/>
      <c r="B106" s="139"/>
      <c r="C106" s="96"/>
      <c r="D106" s="96" t="s">
        <v>104</v>
      </c>
      <c r="E106" s="98"/>
      <c r="F106" s="98"/>
      <c r="G106" s="98">
        <f t="shared" si="0"/>
        <v>0</v>
      </c>
      <c r="H106" s="97">
        <f t="shared" si="1"/>
        <v>0</v>
      </c>
      <c r="I106" s="97">
        <f t="shared" si="2"/>
        <v>0</v>
      </c>
      <c r="J106" s="132" t="e">
        <f t="shared" si="3"/>
        <v>#DIV/0!</v>
      </c>
      <c r="K106" s="135"/>
      <c r="L106" s="147">
        <f t="shared" si="4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</row>
    <row r="107" spans="1:46" ht="15.75" x14ac:dyDescent="0.25">
      <c r="A107" s="154"/>
      <c r="B107" s="139"/>
      <c r="C107" s="96"/>
      <c r="D107" s="96" t="s">
        <v>104</v>
      </c>
      <c r="E107" s="98"/>
      <c r="F107" s="98"/>
      <c r="G107" s="98">
        <f t="shared" si="0"/>
        <v>0</v>
      </c>
      <c r="H107" s="97">
        <f t="shared" si="1"/>
        <v>0</v>
      </c>
      <c r="I107" s="97">
        <f t="shared" si="2"/>
        <v>0</v>
      </c>
      <c r="J107" s="132" t="e">
        <f t="shared" si="3"/>
        <v>#DIV/0!</v>
      </c>
      <c r="K107" s="135"/>
      <c r="L107" s="147">
        <f t="shared" si="4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</row>
    <row r="108" spans="1:46" ht="15.75" x14ac:dyDescent="0.25">
      <c r="A108" s="154"/>
      <c r="B108" s="139"/>
      <c r="C108" s="96"/>
      <c r="D108" s="96" t="s">
        <v>104</v>
      </c>
      <c r="E108" s="98"/>
      <c r="F108" s="98"/>
      <c r="G108" s="98">
        <f t="shared" si="0"/>
        <v>0</v>
      </c>
      <c r="H108" s="97">
        <f t="shared" si="1"/>
        <v>0</v>
      </c>
      <c r="I108" s="97">
        <f t="shared" si="2"/>
        <v>0</v>
      </c>
      <c r="J108" s="132" t="e">
        <f t="shared" si="3"/>
        <v>#DIV/0!</v>
      </c>
      <c r="K108" s="135"/>
      <c r="L108" s="147">
        <f t="shared" si="4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46" ht="15.75" x14ac:dyDescent="0.25">
      <c r="A109" s="154"/>
      <c r="B109" s="139"/>
      <c r="C109" s="96"/>
      <c r="D109" s="96" t="s">
        <v>104</v>
      </c>
      <c r="E109" s="98"/>
      <c r="F109" s="98"/>
      <c r="G109" s="98">
        <f t="shared" si="0"/>
        <v>0</v>
      </c>
      <c r="H109" s="97">
        <f t="shared" si="1"/>
        <v>0</v>
      </c>
      <c r="I109" s="97">
        <f t="shared" si="2"/>
        <v>0</v>
      </c>
      <c r="J109" s="132" t="e">
        <f t="shared" si="3"/>
        <v>#DIV/0!</v>
      </c>
      <c r="K109" s="135"/>
      <c r="L109" s="147">
        <f t="shared" si="4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46" ht="15.75" x14ac:dyDescent="0.25">
      <c r="A110" s="154"/>
      <c r="B110" s="139"/>
      <c r="C110" s="96"/>
      <c r="D110" s="96" t="s">
        <v>104</v>
      </c>
      <c r="E110" s="98"/>
      <c r="F110" s="98"/>
      <c r="G110" s="98">
        <f t="shared" si="0"/>
        <v>0</v>
      </c>
      <c r="H110" s="97">
        <f t="shared" si="1"/>
        <v>0</v>
      </c>
      <c r="I110" s="97">
        <f t="shared" si="2"/>
        <v>0</v>
      </c>
      <c r="J110" s="132" t="e">
        <f t="shared" si="3"/>
        <v>#DIV/0!</v>
      </c>
      <c r="K110" s="135"/>
      <c r="L110" s="147">
        <f t="shared" si="4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46" ht="15.75" x14ac:dyDescent="0.25">
      <c r="A111" s="154"/>
      <c r="B111" s="139"/>
      <c r="C111" s="96"/>
      <c r="D111" s="96" t="s">
        <v>104</v>
      </c>
      <c r="E111" s="98"/>
      <c r="F111" s="98"/>
      <c r="G111" s="98">
        <f t="shared" si="0"/>
        <v>0</v>
      </c>
      <c r="H111" s="97">
        <f t="shared" si="1"/>
        <v>0</v>
      </c>
      <c r="I111" s="97">
        <f t="shared" si="2"/>
        <v>0</v>
      </c>
      <c r="J111" s="132" t="e">
        <f t="shared" si="3"/>
        <v>#DIV/0!</v>
      </c>
      <c r="K111" s="135"/>
      <c r="L111" s="147">
        <f t="shared" si="4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46" ht="15.75" x14ac:dyDescent="0.25">
      <c r="A112" s="154"/>
      <c r="B112" s="139"/>
      <c r="C112" s="96"/>
      <c r="D112" s="96" t="s">
        <v>104</v>
      </c>
      <c r="E112" s="98"/>
      <c r="F112" s="98"/>
      <c r="G112" s="98">
        <f t="shared" si="0"/>
        <v>0</v>
      </c>
      <c r="H112" s="97">
        <f t="shared" si="1"/>
        <v>0</v>
      </c>
      <c r="I112" s="97">
        <f t="shared" si="2"/>
        <v>0</v>
      </c>
      <c r="J112" s="132" t="e">
        <f t="shared" si="3"/>
        <v>#DIV/0!</v>
      </c>
      <c r="K112" s="135"/>
      <c r="L112" s="147">
        <f t="shared" si="4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104</v>
      </c>
      <c r="E113" s="98"/>
      <c r="F113" s="98"/>
      <c r="G113" s="98">
        <f t="shared" si="0"/>
        <v>0</v>
      </c>
      <c r="H113" s="97">
        <f t="shared" si="1"/>
        <v>0</v>
      </c>
      <c r="I113" s="97">
        <f t="shared" si="2"/>
        <v>0</v>
      </c>
      <c r="J113" s="132" t="e">
        <f t="shared" si="3"/>
        <v>#DIV/0!</v>
      </c>
      <c r="K113" s="135"/>
      <c r="L113" s="147">
        <f t="shared" si="4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104</v>
      </c>
      <c r="E114" s="98"/>
      <c r="F114" s="98"/>
      <c r="G114" s="98">
        <f t="shared" si="0"/>
        <v>0</v>
      </c>
      <c r="H114" s="97">
        <f t="shared" si="1"/>
        <v>0</v>
      </c>
      <c r="I114" s="97">
        <f t="shared" si="2"/>
        <v>0</v>
      </c>
      <c r="J114" s="132" t="e">
        <f t="shared" si="3"/>
        <v>#DIV/0!</v>
      </c>
      <c r="K114" s="135"/>
      <c r="L114" s="147">
        <f t="shared" si="4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104</v>
      </c>
      <c r="E115" s="98"/>
      <c r="F115" s="98"/>
      <c r="G115" s="98">
        <f t="shared" si="0"/>
        <v>0</v>
      </c>
      <c r="H115" s="97">
        <f t="shared" si="1"/>
        <v>0</v>
      </c>
      <c r="I115" s="97">
        <f t="shared" si="2"/>
        <v>0</v>
      </c>
      <c r="J115" s="132" t="e">
        <f t="shared" si="3"/>
        <v>#DIV/0!</v>
      </c>
      <c r="K115" s="135"/>
      <c r="L115" s="147">
        <f t="shared" si="4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104</v>
      </c>
      <c r="E116" s="98"/>
      <c r="F116" s="98"/>
      <c r="G116" s="98">
        <f t="shared" si="0"/>
        <v>0</v>
      </c>
      <c r="H116" s="97">
        <f t="shared" si="1"/>
        <v>0</v>
      </c>
      <c r="I116" s="97">
        <f t="shared" si="2"/>
        <v>0</v>
      </c>
      <c r="J116" s="132" t="e">
        <f t="shared" si="3"/>
        <v>#DIV/0!</v>
      </c>
      <c r="K116" s="135"/>
      <c r="L116" s="147">
        <f t="shared" si="4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104</v>
      </c>
      <c r="E117" s="98"/>
      <c r="F117" s="98"/>
      <c r="G117" s="98">
        <f t="shared" si="0"/>
        <v>0</v>
      </c>
      <c r="H117" s="97">
        <f t="shared" si="1"/>
        <v>0</v>
      </c>
      <c r="I117" s="97">
        <f t="shared" si="2"/>
        <v>0</v>
      </c>
      <c r="J117" s="132" t="e">
        <f t="shared" si="3"/>
        <v>#DIV/0!</v>
      </c>
      <c r="K117" s="135"/>
      <c r="L117" s="147">
        <f t="shared" si="4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104</v>
      </c>
      <c r="E118" s="98"/>
      <c r="F118" s="98"/>
      <c r="G118" s="98">
        <f t="shared" si="0"/>
        <v>0</v>
      </c>
      <c r="H118" s="97">
        <f t="shared" si="1"/>
        <v>0</v>
      </c>
      <c r="I118" s="97">
        <f t="shared" si="2"/>
        <v>0</v>
      </c>
      <c r="J118" s="132" t="e">
        <f t="shared" si="3"/>
        <v>#DIV/0!</v>
      </c>
      <c r="K118" s="97"/>
      <c r="L118" s="147">
        <f t="shared" si="4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104</v>
      </c>
      <c r="E119" s="98"/>
      <c r="F119" s="98"/>
      <c r="G119" s="98">
        <f t="shared" si="0"/>
        <v>0</v>
      </c>
      <c r="H119" s="97">
        <f t="shared" si="1"/>
        <v>0</v>
      </c>
      <c r="I119" s="97">
        <f t="shared" si="2"/>
        <v>0</v>
      </c>
      <c r="J119" s="132" t="e">
        <f t="shared" si="3"/>
        <v>#DIV/0!</v>
      </c>
      <c r="K119" s="97"/>
      <c r="L119" s="147">
        <f t="shared" si="4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104</v>
      </c>
      <c r="E120" s="98"/>
      <c r="F120" s="98"/>
      <c r="G120" s="98">
        <f t="shared" si="0"/>
        <v>0</v>
      </c>
      <c r="H120" s="97">
        <f t="shared" si="1"/>
        <v>0</v>
      </c>
      <c r="I120" s="97">
        <f t="shared" si="2"/>
        <v>0</v>
      </c>
      <c r="J120" s="132" t="e">
        <f t="shared" si="3"/>
        <v>#DIV/0!</v>
      </c>
      <c r="K120" s="97"/>
      <c r="L120" s="147">
        <f t="shared" si="4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104</v>
      </c>
      <c r="E121" s="98"/>
      <c r="F121" s="98"/>
      <c r="G121" s="98">
        <f t="shared" si="0"/>
        <v>0</v>
      </c>
      <c r="H121" s="97">
        <f t="shared" si="1"/>
        <v>0</v>
      </c>
      <c r="I121" s="97">
        <f t="shared" si="2"/>
        <v>0</v>
      </c>
      <c r="J121" s="132" t="e">
        <f t="shared" si="3"/>
        <v>#DIV/0!</v>
      </c>
      <c r="K121" s="97"/>
      <c r="L121" s="147">
        <f t="shared" si="4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104</v>
      </c>
      <c r="E122" s="98"/>
      <c r="F122" s="98"/>
      <c r="G122" s="98">
        <f t="shared" si="0"/>
        <v>0</v>
      </c>
      <c r="H122" s="97">
        <f t="shared" si="1"/>
        <v>0</v>
      </c>
      <c r="I122" s="97">
        <f t="shared" si="2"/>
        <v>0</v>
      </c>
      <c r="J122" s="132" t="e">
        <f t="shared" si="3"/>
        <v>#DIV/0!</v>
      </c>
      <c r="K122" s="97"/>
      <c r="L122" s="147">
        <f t="shared" si="4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104</v>
      </c>
      <c r="E123" s="98"/>
      <c r="F123" s="98"/>
      <c r="G123" s="98">
        <f t="shared" si="0"/>
        <v>0</v>
      </c>
      <c r="H123" s="97">
        <f t="shared" si="1"/>
        <v>0</v>
      </c>
      <c r="I123" s="97">
        <f t="shared" si="2"/>
        <v>0</v>
      </c>
      <c r="J123" s="132" t="e">
        <f t="shared" si="3"/>
        <v>#DIV/0!</v>
      </c>
      <c r="K123" s="97"/>
      <c r="L123" s="147">
        <f t="shared" si="4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104</v>
      </c>
      <c r="E124" s="98"/>
      <c r="F124" s="98"/>
      <c r="G124" s="98">
        <f t="shared" si="0"/>
        <v>0</v>
      </c>
      <c r="H124" s="97">
        <f t="shared" si="1"/>
        <v>0</v>
      </c>
      <c r="I124" s="97">
        <f t="shared" si="2"/>
        <v>0</v>
      </c>
      <c r="J124" s="132" t="e">
        <f t="shared" si="3"/>
        <v>#DIV/0!</v>
      </c>
      <c r="K124" s="97"/>
      <c r="L124" s="147">
        <f t="shared" si="4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104</v>
      </c>
      <c r="E125" s="98"/>
      <c r="F125" s="98"/>
      <c r="G125" s="98">
        <f t="shared" si="0"/>
        <v>0</v>
      </c>
      <c r="H125" s="97">
        <f t="shared" si="1"/>
        <v>0</v>
      </c>
      <c r="I125" s="97">
        <f t="shared" si="2"/>
        <v>0</v>
      </c>
      <c r="J125" s="132" t="e">
        <f t="shared" si="3"/>
        <v>#DIV/0!</v>
      </c>
      <c r="K125" s="97"/>
      <c r="L125" s="147">
        <f t="shared" si="4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104</v>
      </c>
      <c r="E126" s="98"/>
      <c r="F126" s="98"/>
      <c r="G126" s="98">
        <f t="shared" si="0"/>
        <v>0</v>
      </c>
      <c r="H126" s="97">
        <f t="shared" si="1"/>
        <v>0</v>
      </c>
      <c r="I126" s="97">
        <f t="shared" si="2"/>
        <v>0</v>
      </c>
      <c r="J126" s="132" t="e">
        <f t="shared" si="3"/>
        <v>#DIV/0!</v>
      </c>
      <c r="K126" s="97"/>
      <c r="L126" s="147">
        <f t="shared" si="4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104</v>
      </c>
      <c r="E127" s="98"/>
      <c r="F127" s="98"/>
      <c r="G127" s="98">
        <f t="shared" si="0"/>
        <v>0</v>
      </c>
      <c r="H127" s="97">
        <f t="shared" si="1"/>
        <v>0</v>
      </c>
      <c r="I127" s="97">
        <f t="shared" si="2"/>
        <v>0</v>
      </c>
      <c r="J127" s="132" t="e">
        <f t="shared" si="3"/>
        <v>#DIV/0!</v>
      </c>
      <c r="K127" s="97"/>
      <c r="L127" s="147">
        <f t="shared" si="4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104</v>
      </c>
      <c r="E128" s="98"/>
      <c r="F128" s="98"/>
      <c r="G128" s="98">
        <f t="shared" ref="G128:G191" si="5">F128-E128</f>
        <v>0</v>
      </c>
      <c r="H128" s="97">
        <f t="shared" si="1"/>
        <v>0</v>
      </c>
      <c r="I128" s="97">
        <f t="shared" si="2"/>
        <v>0</v>
      </c>
      <c r="J128" s="132" t="e">
        <f t="shared" si="3"/>
        <v>#DIV/0!</v>
      </c>
      <c r="K128" s="97"/>
      <c r="L128" s="147">
        <f t="shared" si="4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104</v>
      </c>
      <c r="E129" s="98"/>
      <c r="F129" s="98"/>
      <c r="G129" s="98">
        <f t="shared" si="5"/>
        <v>0</v>
      </c>
      <c r="H129" s="97">
        <f t="shared" ref="H129:H192" si="6">HOUR(G129)</f>
        <v>0</v>
      </c>
      <c r="I129" s="97">
        <f t="shared" ref="I129:I192" si="7">MINUTE(G129)</f>
        <v>0</v>
      </c>
      <c r="J129" s="132" t="e">
        <f t="shared" si="3"/>
        <v>#DIV/0!</v>
      </c>
      <c r="K129" s="97"/>
      <c r="L129" s="147">
        <f t="shared" si="4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104</v>
      </c>
      <c r="E130" s="98"/>
      <c r="F130" s="98"/>
      <c r="G130" s="98">
        <f t="shared" si="5"/>
        <v>0</v>
      </c>
      <c r="H130" s="97">
        <f t="shared" si="6"/>
        <v>0</v>
      </c>
      <c r="I130" s="97">
        <f t="shared" si="7"/>
        <v>0</v>
      </c>
      <c r="J130" s="132" t="e">
        <f t="shared" si="3"/>
        <v>#DIV/0!</v>
      </c>
      <c r="K130" s="97"/>
      <c r="L130" s="147">
        <f t="shared" ref="L130:L193" si="8">((60*H130)+I130)*K130</f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104</v>
      </c>
      <c r="E131" s="98"/>
      <c r="F131" s="98"/>
      <c r="G131" s="98">
        <f t="shared" si="5"/>
        <v>0</v>
      </c>
      <c r="H131" s="97">
        <f t="shared" si="6"/>
        <v>0</v>
      </c>
      <c r="I131" s="97">
        <f t="shared" si="7"/>
        <v>0</v>
      </c>
      <c r="J131" s="132" t="e">
        <f t="shared" si="3"/>
        <v>#DIV/0!</v>
      </c>
      <c r="K131" s="97"/>
      <c r="L131" s="147">
        <f t="shared" si="8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V131" s="127"/>
      <c r="W131" s="89"/>
      <c r="Y131" s="127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104</v>
      </c>
      <c r="E132" s="98"/>
      <c r="F132" s="98"/>
      <c r="G132" s="98">
        <f t="shared" si="5"/>
        <v>0</v>
      </c>
      <c r="H132" s="97">
        <f t="shared" si="6"/>
        <v>0</v>
      </c>
      <c r="I132" s="97">
        <f t="shared" si="7"/>
        <v>0</v>
      </c>
      <c r="J132" s="132" t="e">
        <f t="shared" si="3"/>
        <v>#DIV/0!</v>
      </c>
      <c r="K132" s="97"/>
      <c r="L132" s="147">
        <f t="shared" si="8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104</v>
      </c>
      <c r="E133" s="98"/>
      <c r="F133" s="98"/>
      <c r="G133" s="98">
        <f t="shared" si="5"/>
        <v>0</v>
      </c>
      <c r="H133" s="97">
        <f t="shared" si="6"/>
        <v>0</v>
      </c>
      <c r="I133" s="97">
        <f t="shared" si="7"/>
        <v>0</v>
      </c>
      <c r="J133" s="132" t="e">
        <f t="shared" si="3"/>
        <v>#DIV/0!</v>
      </c>
      <c r="K133" s="97"/>
      <c r="L133" s="147">
        <f t="shared" si="8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W133" s="89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104</v>
      </c>
      <c r="E134" s="98"/>
      <c r="F134" s="98"/>
      <c r="G134" s="98">
        <f t="shared" si="5"/>
        <v>0</v>
      </c>
      <c r="H134" s="97">
        <f t="shared" si="6"/>
        <v>0</v>
      </c>
      <c r="I134" s="97">
        <f t="shared" si="7"/>
        <v>0</v>
      </c>
      <c r="J134" s="132" t="e">
        <f t="shared" si="3"/>
        <v>#DIV/0!</v>
      </c>
      <c r="K134" s="97"/>
      <c r="L134" s="147">
        <f t="shared" si="8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104</v>
      </c>
      <c r="E135" s="98"/>
      <c r="F135" s="98"/>
      <c r="G135" s="98">
        <f t="shared" si="5"/>
        <v>0</v>
      </c>
      <c r="H135" s="97">
        <f t="shared" si="6"/>
        <v>0</v>
      </c>
      <c r="I135" s="97">
        <f t="shared" si="7"/>
        <v>0</v>
      </c>
      <c r="J135" s="132" t="e">
        <f t="shared" si="3"/>
        <v>#DIV/0!</v>
      </c>
      <c r="K135" s="97"/>
      <c r="L135" s="147">
        <f t="shared" si="8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104</v>
      </c>
      <c r="E136" s="98"/>
      <c r="F136" s="98"/>
      <c r="G136" s="98">
        <f t="shared" si="5"/>
        <v>0</v>
      </c>
      <c r="H136" s="97">
        <f t="shared" si="6"/>
        <v>0</v>
      </c>
      <c r="I136" s="97">
        <f t="shared" si="7"/>
        <v>0</v>
      </c>
      <c r="J136" s="132" t="e">
        <f t="shared" ref="J136:J199" si="9">L136/K136</f>
        <v>#DIV/0!</v>
      </c>
      <c r="K136" s="97"/>
      <c r="L136" s="147">
        <f t="shared" si="8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104</v>
      </c>
      <c r="E137" s="98"/>
      <c r="F137" s="98"/>
      <c r="G137" s="98">
        <f t="shared" si="5"/>
        <v>0</v>
      </c>
      <c r="H137" s="97">
        <f t="shared" si="6"/>
        <v>0</v>
      </c>
      <c r="I137" s="97">
        <f t="shared" si="7"/>
        <v>0</v>
      </c>
      <c r="J137" s="132" t="e">
        <f t="shared" si="9"/>
        <v>#DIV/0!</v>
      </c>
      <c r="K137" s="97"/>
      <c r="L137" s="147">
        <f t="shared" si="8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104</v>
      </c>
      <c r="E138" s="98"/>
      <c r="F138" s="98"/>
      <c r="G138" s="98">
        <f t="shared" si="5"/>
        <v>0</v>
      </c>
      <c r="H138" s="97">
        <f t="shared" si="6"/>
        <v>0</v>
      </c>
      <c r="I138" s="97">
        <f t="shared" si="7"/>
        <v>0</v>
      </c>
      <c r="J138" s="132" t="e">
        <f t="shared" si="9"/>
        <v>#DIV/0!</v>
      </c>
      <c r="K138" s="97"/>
      <c r="L138" s="147">
        <f t="shared" si="8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104</v>
      </c>
      <c r="E139" s="98"/>
      <c r="F139" s="98"/>
      <c r="G139" s="98">
        <f t="shared" si="5"/>
        <v>0</v>
      </c>
      <c r="H139" s="97">
        <f t="shared" si="6"/>
        <v>0</v>
      </c>
      <c r="I139" s="97">
        <f t="shared" si="7"/>
        <v>0</v>
      </c>
      <c r="J139" s="132" t="e">
        <f t="shared" si="9"/>
        <v>#DIV/0!</v>
      </c>
      <c r="K139" s="97"/>
      <c r="L139" s="147">
        <f t="shared" si="8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104</v>
      </c>
      <c r="E140" s="98"/>
      <c r="F140" s="98"/>
      <c r="G140" s="98">
        <f t="shared" si="5"/>
        <v>0</v>
      </c>
      <c r="H140" s="97">
        <f t="shared" si="6"/>
        <v>0</v>
      </c>
      <c r="I140" s="97">
        <f t="shared" si="7"/>
        <v>0</v>
      </c>
      <c r="J140" s="132" t="e">
        <f t="shared" si="9"/>
        <v>#DIV/0!</v>
      </c>
      <c r="K140" s="97"/>
      <c r="L140" s="147">
        <f t="shared" si="8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104</v>
      </c>
      <c r="E141" s="98"/>
      <c r="F141" s="98"/>
      <c r="G141" s="98">
        <f t="shared" si="5"/>
        <v>0</v>
      </c>
      <c r="H141" s="97">
        <f t="shared" si="6"/>
        <v>0</v>
      </c>
      <c r="I141" s="97">
        <f t="shared" si="7"/>
        <v>0</v>
      </c>
      <c r="J141" s="132" t="e">
        <f t="shared" si="9"/>
        <v>#DIV/0!</v>
      </c>
      <c r="K141" s="97"/>
      <c r="L141" s="147">
        <f t="shared" si="8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104</v>
      </c>
      <c r="E142" s="98"/>
      <c r="F142" s="98"/>
      <c r="G142" s="98">
        <f t="shared" si="5"/>
        <v>0</v>
      </c>
      <c r="H142" s="97">
        <f t="shared" si="6"/>
        <v>0</v>
      </c>
      <c r="I142" s="97">
        <f t="shared" si="7"/>
        <v>0</v>
      </c>
      <c r="J142" s="132" t="e">
        <f t="shared" si="9"/>
        <v>#DIV/0!</v>
      </c>
      <c r="K142" s="97"/>
      <c r="L142" s="147">
        <f t="shared" si="8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104</v>
      </c>
      <c r="E143" s="98"/>
      <c r="F143" s="98"/>
      <c r="G143" s="98">
        <f t="shared" si="5"/>
        <v>0</v>
      </c>
      <c r="H143" s="97">
        <f t="shared" si="6"/>
        <v>0</v>
      </c>
      <c r="I143" s="97">
        <f t="shared" si="7"/>
        <v>0</v>
      </c>
      <c r="J143" s="132" t="e">
        <f t="shared" si="9"/>
        <v>#DIV/0!</v>
      </c>
      <c r="K143" s="97"/>
      <c r="L143" s="147">
        <f t="shared" si="8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104</v>
      </c>
      <c r="E144" s="98"/>
      <c r="F144" s="98"/>
      <c r="G144" s="98">
        <f t="shared" si="5"/>
        <v>0</v>
      </c>
      <c r="H144" s="97">
        <f t="shared" si="6"/>
        <v>0</v>
      </c>
      <c r="I144" s="97">
        <f t="shared" si="7"/>
        <v>0</v>
      </c>
      <c r="J144" s="132" t="e">
        <f t="shared" si="9"/>
        <v>#DIV/0!</v>
      </c>
      <c r="K144" s="97"/>
      <c r="L144" s="147">
        <f t="shared" si="8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104</v>
      </c>
      <c r="E145" s="98"/>
      <c r="F145" s="98"/>
      <c r="G145" s="98">
        <f t="shared" si="5"/>
        <v>0</v>
      </c>
      <c r="H145" s="97">
        <f t="shared" si="6"/>
        <v>0</v>
      </c>
      <c r="I145" s="97">
        <f t="shared" si="7"/>
        <v>0</v>
      </c>
      <c r="J145" s="132" t="e">
        <f t="shared" si="9"/>
        <v>#DIV/0!</v>
      </c>
      <c r="K145" s="97"/>
      <c r="L145" s="147">
        <f t="shared" si="8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104</v>
      </c>
      <c r="E146" s="98"/>
      <c r="F146" s="98"/>
      <c r="G146" s="98">
        <f t="shared" si="5"/>
        <v>0</v>
      </c>
      <c r="H146" s="97">
        <f t="shared" si="6"/>
        <v>0</v>
      </c>
      <c r="I146" s="97">
        <f t="shared" si="7"/>
        <v>0</v>
      </c>
      <c r="J146" s="132" t="e">
        <f t="shared" si="9"/>
        <v>#DIV/0!</v>
      </c>
      <c r="K146" s="97"/>
      <c r="L146" s="147">
        <f t="shared" si="8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104</v>
      </c>
      <c r="E147" s="98"/>
      <c r="F147" s="98"/>
      <c r="G147" s="98">
        <f t="shared" si="5"/>
        <v>0</v>
      </c>
      <c r="H147" s="97">
        <f t="shared" si="6"/>
        <v>0</v>
      </c>
      <c r="I147" s="97">
        <f t="shared" si="7"/>
        <v>0</v>
      </c>
      <c r="J147" s="132" t="e">
        <f t="shared" si="9"/>
        <v>#DIV/0!</v>
      </c>
      <c r="K147" s="97"/>
      <c r="L147" s="147">
        <f t="shared" si="8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104</v>
      </c>
      <c r="E148" s="98"/>
      <c r="F148" s="98"/>
      <c r="G148" s="98">
        <f t="shared" si="5"/>
        <v>0</v>
      </c>
      <c r="H148" s="97">
        <f t="shared" si="6"/>
        <v>0</v>
      </c>
      <c r="I148" s="97">
        <f t="shared" si="7"/>
        <v>0</v>
      </c>
      <c r="J148" s="132" t="e">
        <f t="shared" si="9"/>
        <v>#DIV/0!</v>
      </c>
      <c r="K148" s="97"/>
      <c r="L148" s="147">
        <f t="shared" si="8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104</v>
      </c>
      <c r="E149" s="98"/>
      <c r="F149" s="98"/>
      <c r="G149" s="98">
        <f t="shared" si="5"/>
        <v>0</v>
      </c>
      <c r="H149" s="97">
        <f t="shared" si="6"/>
        <v>0</v>
      </c>
      <c r="I149" s="97">
        <f t="shared" si="7"/>
        <v>0</v>
      </c>
      <c r="J149" s="132" t="e">
        <f t="shared" si="9"/>
        <v>#DIV/0!</v>
      </c>
      <c r="K149" s="97"/>
      <c r="L149" s="147">
        <f t="shared" si="8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104</v>
      </c>
      <c r="E150" s="98"/>
      <c r="F150" s="98"/>
      <c r="G150" s="98">
        <f t="shared" si="5"/>
        <v>0</v>
      </c>
      <c r="H150" s="97">
        <f t="shared" si="6"/>
        <v>0</v>
      </c>
      <c r="I150" s="97">
        <f t="shared" si="7"/>
        <v>0</v>
      </c>
      <c r="J150" s="132" t="e">
        <f t="shared" si="9"/>
        <v>#DIV/0!</v>
      </c>
      <c r="K150" s="97"/>
      <c r="L150" s="147">
        <f t="shared" si="8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104</v>
      </c>
      <c r="E151" s="98"/>
      <c r="F151" s="98"/>
      <c r="G151" s="98">
        <f t="shared" si="5"/>
        <v>0</v>
      </c>
      <c r="H151" s="97">
        <f t="shared" si="6"/>
        <v>0</v>
      </c>
      <c r="I151" s="97">
        <f t="shared" si="7"/>
        <v>0</v>
      </c>
      <c r="J151" s="132" t="e">
        <f t="shared" si="9"/>
        <v>#DIV/0!</v>
      </c>
      <c r="K151" s="97"/>
      <c r="L151" s="147">
        <f t="shared" si="8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104</v>
      </c>
      <c r="E152" s="98"/>
      <c r="F152" s="98"/>
      <c r="G152" s="98">
        <f t="shared" si="5"/>
        <v>0</v>
      </c>
      <c r="H152" s="97">
        <f t="shared" si="6"/>
        <v>0</v>
      </c>
      <c r="I152" s="97">
        <f t="shared" si="7"/>
        <v>0</v>
      </c>
      <c r="J152" s="132" t="e">
        <f t="shared" si="9"/>
        <v>#DIV/0!</v>
      </c>
      <c r="K152" s="97"/>
      <c r="L152" s="147">
        <f t="shared" si="8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104</v>
      </c>
      <c r="E153" s="98"/>
      <c r="F153" s="98"/>
      <c r="G153" s="98">
        <f t="shared" si="5"/>
        <v>0</v>
      </c>
      <c r="H153" s="97">
        <f t="shared" si="6"/>
        <v>0</v>
      </c>
      <c r="I153" s="97">
        <f t="shared" si="7"/>
        <v>0</v>
      </c>
      <c r="J153" s="132" t="e">
        <f t="shared" si="9"/>
        <v>#DIV/0!</v>
      </c>
      <c r="K153" s="97"/>
      <c r="L153" s="147">
        <f t="shared" si="8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104</v>
      </c>
      <c r="E154" s="98"/>
      <c r="F154" s="98"/>
      <c r="G154" s="98">
        <f t="shared" si="5"/>
        <v>0</v>
      </c>
      <c r="H154" s="97">
        <f t="shared" si="6"/>
        <v>0</v>
      </c>
      <c r="I154" s="97">
        <f t="shared" si="7"/>
        <v>0</v>
      </c>
      <c r="J154" s="132" t="e">
        <f t="shared" si="9"/>
        <v>#DIV/0!</v>
      </c>
      <c r="K154" s="97"/>
      <c r="L154" s="147">
        <f t="shared" si="8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104</v>
      </c>
      <c r="E155" s="98"/>
      <c r="F155" s="98"/>
      <c r="G155" s="98">
        <f t="shared" si="5"/>
        <v>0</v>
      </c>
      <c r="H155" s="97">
        <f t="shared" si="6"/>
        <v>0</v>
      </c>
      <c r="I155" s="97">
        <f t="shared" si="7"/>
        <v>0</v>
      </c>
      <c r="J155" s="132" t="e">
        <f t="shared" si="9"/>
        <v>#DIV/0!</v>
      </c>
      <c r="K155" s="97"/>
      <c r="L155" s="147">
        <f t="shared" si="8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104</v>
      </c>
      <c r="E156" s="98"/>
      <c r="F156" s="98"/>
      <c r="G156" s="98">
        <f t="shared" si="5"/>
        <v>0</v>
      </c>
      <c r="H156" s="97">
        <f t="shared" si="6"/>
        <v>0</v>
      </c>
      <c r="I156" s="97">
        <f t="shared" si="7"/>
        <v>0</v>
      </c>
      <c r="J156" s="132" t="e">
        <f t="shared" si="9"/>
        <v>#DIV/0!</v>
      </c>
      <c r="K156" s="97"/>
      <c r="L156" s="147">
        <f t="shared" si="8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104</v>
      </c>
      <c r="E157" s="98"/>
      <c r="F157" s="98"/>
      <c r="G157" s="98">
        <f t="shared" si="5"/>
        <v>0</v>
      </c>
      <c r="H157" s="97">
        <f t="shared" si="6"/>
        <v>0</v>
      </c>
      <c r="I157" s="97">
        <f t="shared" si="7"/>
        <v>0</v>
      </c>
      <c r="J157" s="132" t="e">
        <f t="shared" si="9"/>
        <v>#DIV/0!</v>
      </c>
      <c r="K157" s="97"/>
      <c r="L157" s="147">
        <f t="shared" si="8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104</v>
      </c>
      <c r="E158" s="98"/>
      <c r="F158" s="98"/>
      <c r="G158" s="98">
        <f t="shared" si="5"/>
        <v>0</v>
      </c>
      <c r="H158" s="97">
        <f t="shared" si="6"/>
        <v>0</v>
      </c>
      <c r="I158" s="97">
        <f t="shared" si="7"/>
        <v>0</v>
      </c>
      <c r="J158" s="132" t="e">
        <f t="shared" si="9"/>
        <v>#DIV/0!</v>
      </c>
      <c r="K158" s="97"/>
      <c r="L158" s="147">
        <f t="shared" si="8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104</v>
      </c>
      <c r="E159" s="98"/>
      <c r="F159" s="98"/>
      <c r="G159" s="98">
        <f t="shared" si="5"/>
        <v>0</v>
      </c>
      <c r="H159" s="97">
        <f t="shared" si="6"/>
        <v>0</v>
      </c>
      <c r="I159" s="97">
        <f t="shared" si="7"/>
        <v>0</v>
      </c>
      <c r="J159" s="132" t="e">
        <f t="shared" si="9"/>
        <v>#DIV/0!</v>
      </c>
      <c r="K159" s="97"/>
      <c r="L159" s="147">
        <f t="shared" si="8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104</v>
      </c>
      <c r="E160" s="98"/>
      <c r="F160" s="98"/>
      <c r="G160" s="98">
        <f t="shared" si="5"/>
        <v>0</v>
      </c>
      <c r="H160" s="97">
        <f t="shared" si="6"/>
        <v>0</v>
      </c>
      <c r="I160" s="97">
        <f t="shared" si="7"/>
        <v>0</v>
      </c>
      <c r="J160" s="132" t="e">
        <f t="shared" si="9"/>
        <v>#DIV/0!</v>
      </c>
      <c r="K160" s="97"/>
      <c r="L160" s="147">
        <f t="shared" si="8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104</v>
      </c>
      <c r="E161" s="98"/>
      <c r="F161" s="98"/>
      <c r="G161" s="98">
        <f t="shared" si="5"/>
        <v>0</v>
      </c>
      <c r="H161" s="97">
        <f t="shared" si="6"/>
        <v>0</v>
      </c>
      <c r="I161" s="97">
        <f t="shared" si="7"/>
        <v>0</v>
      </c>
      <c r="J161" s="132" t="e">
        <f t="shared" si="9"/>
        <v>#DIV/0!</v>
      </c>
      <c r="K161" s="97"/>
      <c r="L161" s="147">
        <f t="shared" si="8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104</v>
      </c>
      <c r="E162" s="98"/>
      <c r="F162" s="98"/>
      <c r="G162" s="98">
        <f t="shared" si="5"/>
        <v>0</v>
      </c>
      <c r="H162" s="97">
        <f t="shared" si="6"/>
        <v>0</v>
      </c>
      <c r="I162" s="97">
        <f t="shared" si="7"/>
        <v>0</v>
      </c>
      <c r="J162" s="132" t="e">
        <f t="shared" si="9"/>
        <v>#DIV/0!</v>
      </c>
      <c r="K162" s="97"/>
      <c r="L162" s="147">
        <f t="shared" si="8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104</v>
      </c>
      <c r="E163" s="98"/>
      <c r="F163" s="98"/>
      <c r="G163" s="98">
        <f t="shared" si="5"/>
        <v>0</v>
      </c>
      <c r="H163" s="97">
        <f t="shared" si="6"/>
        <v>0</v>
      </c>
      <c r="I163" s="97">
        <f t="shared" si="7"/>
        <v>0</v>
      </c>
      <c r="J163" s="132" t="e">
        <f t="shared" si="9"/>
        <v>#DIV/0!</v>
      </c>
      <c r="K163" s="97"/>
      <c r="L163" s="147">
        <f t="shared" si="8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104</v>
      </c>
      <c r="E164" s="98"/>
      <c r="F164" s="98"/>
      <c r="G164" s="98">
        <f t="shared" si="5"/>
        <v>0</v>
      </c>
      <c r="H164" s="97">
        <f t="shared" si="6"/>
        <v>0</v>
      </c>
      <c r="I164" s="97">
        <f t="shared" si="7"/>
        <v>0</v>
      </c>
      <c r="J164" s="132" t="e">
        <f t="shared" si="9"/>
        <v>#DIV/0!</v>
      </c>
      <c r="K164" s="97"/>
      <c r="L164" s="147">
        <f t="shared" si="8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104</v>
      </c>
      <c r="E165" s="98"/>
      <c r="F165" s="98"/>
      <c r="G165" s="98">
        <f t="shared" si="5"/>
        <v>0</v>
      </c>
      <c r="H165" s="97">
        <f t="shared" si="6"/>
        <v>0</v>
      </c>
      <c r="I165" s="97">
        <f t="shared" si="7"/>
        <v>0</v>
      </c>
      <c r="J165" s="132" t="e">
        <f t="shared" si="9"/>
        <v>#DIV/0!</v>
      </c>
      <c r="K165" s="97"/>
      <c r="L165" s="147">
        <f t="shared" si="8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104</v>
      </c>
      <c r="E166" s="98"/>
      <c r="F166" s="98"/>
      <c r="G166" s="98">
        <f t="shared" si="5"/>
        <v>0</v>
      </c>
      <c r="H166" s="97">
        <f t="shared" si="6"/>
        <v>0</v>
      </c>
      <c r="I166" s="97">
        <f t="shared" si="7"/>
        <v>0</v>
      </c>
      <c r="J166" s="132" t="e">
        <f t="shared" si="9"/>
        <v>#DIV/0!</v>
      </c>
      <c r="K166" s="97"/>
      <c r="L166" s="147">
        <f t="shared" si="8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104</v>
      </c>
      <c r="E167" s="98"/>
      <c r="F167" s="98"/>
      <c r="G167" s="98">
        <f t="shared" si="5"/>
        <v>0</v>
      </c>
      <c r="H167" s="97">
        <f t="shared" si="6"/>
        <v>0</v>
      </c>
      <c r="I167" s="97">
        <f t="shared" si="7"/>
        <v>0</v>
      </c>
      <c r="J167" s="132" t="e">
        <f t="shared" si="9"/>
        <v>#DIV/0!</v>
      </c>
      <c r="K167" s="97"/>
      <c r="L167" s="147">
        <f t="shared" si="8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104</v>
      </c>
      <c r="E168" s="98"/>
      <c r="F168" s="98"/>
      <c r="G168" s="98">
        <f t="shared" si="5"/>
        <v>0</v>
      </c>
      <c r="H168" s="97">
        <f t="shared" si="6"/>
        <v>0</v>
      </c>
      <c r="I168" s="97">
        <f t="shared" si="7"/>
        <v>0</v>
      </c>
      <c r="J168" s="132" t="e">
        <f t="shared" si="9"/>
        <v>#DIV/0!</v>
      </c>
      <c r="K168" s="97"/>
      <c r="L168" s="147">
        <f t="shared" si="8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104</v>
      </c>
      <c r="E169" s="98"/>
      <c r="F169" s="98"/>
      <c r="G169" s="98">
        <f t="shared" si="5"/>
        <v>0</v>
      </c>
      <c r="H169" s="97">
        <f t="shared" si="6"/>
        <v>0</v>
      </c>
      <c r="I169" s="97">
        <f t="shared" si="7"/>
        <v>0</v>
      </c>
      <c r="J169" s="132" t="e">
        <f t="shared" si="9"/>
        <v>#DIV/0!</v>
      </c>
      <c r="K169" s="97"/>
      <c r="L169" s="147">
        <f t="shared" si="8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104</v>
      </c>
      <c r="E170" s="98"/>
      <c r="F170" s="98"/>
      <c r="G170" s="98">
        <f t="shared" si="5"/>
        <v>0</v>
      </c>
      <c r="H170" s="97">
        <f t="shared" si="6"/>
        <v>0</v>
      </c>
      <c r="I170" s="97">
        <f t="shared" si="7"/>
        <v>0</v>
      </c>
      <c r="J170" s="132" t="e">
        <f t="shared" si="9"/>
        <v>#DIV/0!</v>
      </c>
      <c r="K170" s="97"/>
      <c r="L170" s="147">
        <f t="shared" si="8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104</v>
      </c>
      <c r="E171" s="98"/>
      <c r="F171" s="98"/>
      <c r="G171" s="98">
        <f t="shared" si="5"/>
        <v>0</v>
      </c>
      <c r="H171" s="97">
        <f t="shared" si="6"/>
        <v>0</v>
      </c>
      <c r="I171" s="97">
        <f t="shared" si="7"/>
        <v>0</v>
      </c>
      <c r="J171" s="132" t="e">
        <f t="shared" si="9"/>
        <v>#DIV/0!</v>
      </c>
      <c r="K171" s="97"/>
      <c r="L171" s="147">
        <f t="shared" si="8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104</v>
      </c>
      <c r="E172" s="98"/>
      <c r="F172" s="98"/>
      <c r="G172" s="98">
        <f t="shared" si="5"/>
        <v>0</v>
      </c>
      <c r="H172" s="97">
        <f t="shared" si="6"/>
        <v>0</v>
      </c>
      <c r="I172" s="97">
        <f t="shared" si="7"/>
        <v>0</v>
      </c>
      <c r="J172" s="132" t="e">
        <f t="shared" si="9"/>
        <v>#DIV/0!</v>
      </c>
      <c r="K172" s="97"/>
      <c r="L172" s="147">
        <f t="shared" si="8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104</v>
      </c>
      <c r="E173" s="98"/>
      <c r="F173" s="98"/>
      <c r="G173" s="98">
        <f t="shared" si="5"/>
        <v>0</v>
      </c>
      <c r="H173" s="97">
        <f t="shared" si="6"/>
        <v>0</v>
      </c>
      <c r="I173" s="97">
        <f t="shared" si="7"/>
        <v>0</v>
      </c>
      <c r="J173" s="132" t="e">
        <f t="shared" si="9"/>
        <v>#DIV/0!</v>
      </c>
      <c r="K173" s="97"/>
      <c r="L173" s="147">
        <f t="shared" si="8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104</v>
      </c>
      <c r="E174" s="98"/>
      <c r="F174" s="98"/>
      <c r="G174" s="98">
        <f t="shared" si="5"/>
        <v>0</v>
      </c>
      <c r="H174" s="97">
        <f t="shared" si="6"/>
        <v>0</v>
      </c>
      <c r="I174" s="97">
        <f t="shared" si="7"/>
        <v>0</v>
      </c>
      <c r="J174" s="132" t="e">
        <f t="shared" si="9"/>
        <v>#DIV/0!</v>
      </c>
      <c r="K174" s="97"/>
      <c r="L174" s="147">
        <f t="shared" si="8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104</v>
      </c>
      <c r="E175" s="98"/>
      <c r="F175" s="98"/>
      <c r="G175" s="98">
        <f t="shared" si="5"/>
        <v>0</v>
      </c>
      <c r="H175" s="97">
        <f t="shared" si="6"/>
        <v>0</v>
      </c>
      <c r="I175" s="97">
        <f t="shared" si="7"/>
        <v>0</v>
      </c>
      <c r="J175" s="132" t="e">
        <f t="shared" si="9"/>
        <v>#DIV/0!</v>
      </c>
      <c r="K175" s="97"/>
      <c r="L175" s="147">
        <f t="shared" si="8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104</v>
      </c>
      <c r="E176" s="98"/>
      <c r="F176" s="98"/>
      <c r="G176" s="98">
        <f t="shared" si="5"/>
        <v>0</v>
      </c>
      <c r="H176" s="97">
        <f t="shared" si="6"/>
        <v>0</v>
      </c>
      <c r="I176" s="97">
        <f t="shared" si="7"/>
        <v>0</v>
      </c>
      <c r="J176" s="132" t="e">
        <f t="shared" si="9"/>
        <v>#DIV/0!</v>
      </c>
      <c r="K176" s="97"/>
      <c r="L176" s="147">
        <f t="shared" si="8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104</v>
      </c>
      <c r="E177" s="98"/>
      <c r="F177" s="98"/>
      <c r="G177" s="98">
        <f t="shared" si="5"/>
        <v>0</v>
      </c>
      <c r="H177" s="97">
        <f t="shared" si="6"/>
        <v>0</v>
      </c>
      <c r="I177" s="97">
        <f t="shared" si="7"/>
        <v>0</v>
      </c>
      <c r="J177" s="132" t="e">
        <f t="shared" si="9"/>
        <v>#DIV/0!</v>
      </c>
      <c r="K177" s="97"/>
      <c r="L177" s="147">
        <f t="shared" si="8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104</v>
      </c>
      <c r="E178" s="98"/>
      <c r="F178" s="98"/>
      <c r="G178" s="98">
        <f t="shared" si="5"/>
        <v>0</v>
      </c>
      <c r="H178" s="97">
        <f t="shared" si="6"/>
        <v>0</v>
      </c>
      <c r="I178" s="97">
        <f t="shared" si="7"/>
        <v>0</v>
      </c>
      <c r="J178" s="132" t="e">
        <f t="shared" si="9"/>
        <v>#DIV/0!</v>
      </c>
      <c r="K178" s="97"/>
      <c r="L178" s="147">
        <f t="shared" si="8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104</v>
      </c>
      <c r="E179" s="98"/>
      <c r="F179" s="98"/>
      <c r="G179" s="98">
        <f t="shared" si="5"/>
        <v>0</v>
      </c>
      <c r="H179" s="97">
        <f t="shared" si="6"/>
        <v>0</v>
      </c>
      <c r="I179" s="97">
        <f t="shared" si="7"/>
        <v>0</v>
      </c>
      <c r="J179" s="132" t="e">
        <f t="shared" si="9"/>
        <v>#DIV/0!</v>
      </c>
      <c r="K179" s="97"/>
      <c r="L179" s="147">
        <f t="shared" si="8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104</v>
      </c>
      <c r="E180" s="98"/>
      <c r="F180" s="98"/>
      <c r="G180" s="98">
        <f t="shared" si="5"/>
        <v>0</v>
      </c>
      <c r="H180" s="97">
        <f t="shared" si="6"/>
        <v>0</v>
      </c>
      <c r="I180" s="97">
        <f t="shared" si="7"/>
        <v>0</v>
      </c>
      <c r="J180" s="132" t="e">
        <f t="shared" si="9"/>
        <v>#DIV/0!</v>
      </c>
      <c r="K180" s="97"/>
      <c r="L180" s="147">
        <f t="shared" si="8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104</v>
      </c>
      <c r="E181" s="98"/>
      <c r="F181" s="98"/>
      <c r="G181" s="98">
        <f t="shared" si="5"/>
        <v>0</v>
      </c>
      <c r="H181" s="97">
        <f t="shared" si="6"/>
        <v>0</v>
      </c>
      <c r="I181" s="97">
        <f t="shared" si="7"/>
        <v>0</v>
      </c>
      <c r="J181" s="132" t="e">
        <f t="shared" si="9"/>
        <v>#DIV/0!</v>
      </c>
      <c r="K181" s="97"/>
      <c r="L181" s="147">
        <f t="shared" si="8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104</v>
      </c>
      <c r="E182" s="98"/>
      <c r="F182" s="98"/>
      <c r="G182" s="98">
        <f t="shared" si="5"/>
        <v>0</v>
      </c>
      <c r="H182" s="97">
        <f t="shared" si="6"/>
        <v>0</v>
      </c>
      <c r="I182" s="97">
        <f t="shared" si="7"/>
        <v>0</v>
      </c>
      <c r="J182" s="132" t="e">
        <f t="shared" si="9"/>
        <v>#DIV/0!</v>
      </c>
      <c r="K182" s="97"/>
      <c r="L182" s="147">
        <f t="shared" si="8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104</v>
      </c>
      <c r="E183" s="98"/>
      <c r="F183" s="98"/>
      <c r="G183" s="98">
        <f t="shared" si="5"/>
        <v>0</v>
      </c>
      <c r="H183" s="97">
        <f t="shared" si="6"/>
        <v>0</v>
      </c>
      <c r="I183" s="97">
        <f t="shared" si="7"/>
        <v>0</v>
      </c>
      <c r="J183" s="132" t="e">
        <f t="shared" si="9"/>
        <v>#DIV/0!</v>
      </c>
      <c r="K183" s="97"/>
      <c r="L183" s="147">
        <f t="shared" si="8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104</v>
      </c>
      <c r="E184" s="98"/>
      <c r="F184" s="98"/>
      <c r="G184" s="98">
        <f t="shared" si="5"/>
        <v>0</v>
      </c>
      <c r="H184" s="97">
        <f t="shared" si="6"/>
        <v>0</v>
      </c>
      <c r="I184" s="97">
        <f t="shared" si="7"/>
        <v>0</v>
      </c>
      <c r="J184" s="132" t="e">
        <f t="shared" si="9"/>
        <v>#DIV/0!</v>
      </c>
      <c r="K184" s="97"/>
      <c r="L184" s="147">
        <f t="shared" si="8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104</v>
      </c>
      <c r="E185" s="98"/>
      <c r="F185" s="98"/>
      <c r="G185" s="98">
        <f t="shared" si="5"/>
        <v>0</v>
      </c>
      <c r="H185" s="97">
        <f t="shared" si="6"/>
        <v>0</v>
      </c>
      <c r="I185" s="97">
        <f t="shared" si="7"/>
        <v>0</v>
      </c>
      <c r="J185" s="132" t="e">
        <f t="shared" si="9"/>
        <v>#DIV/0!</v>
      </c>
      <c r="K185" s="97"/>
      <c r="L185" s="147">
        <f t="shared" si="8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104</v>
      </c>
      <c r="E186" s="98"/>
      <c r="F186" s="98"/>
      <c r="G186" s="98">
        <f t="shared" si="5"/>
        <v>0</v>
      </c>
      <c r="H186" s="97">
        <f t="shared" si="6"/>
        <v>0</v>
      </c>
      <c r="I186" s="97">
        <f t="shared" si="7"/>
        <v>0</v>
      </c>
      <c r="J186" s="132" t="e">
        <f t="shared" si="9"/>
        <v>#DIV/0!</v>
      </c>
      <c r="K186" s="97"/>
      <c r="L186" s="147">
        <f t="shared" si="8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104</v>
      </c>
      <c r="E187" s="98"/>
      <c r="F187" s="98"/>
      <c r="G187" s="98">
        <f t="shared" si="5"/>
        <v>0</v>
      </c>
      <c r="H187" s="97">
        <f t="shared" si="6"/>
        <v>0</v>
      </c>
      <c r="I187" s="97">
        <f t="shared" si="7"/>
        <v>0</v>
      </c>
      <c r="J187" s="132" t="e">
        <f t="shared" si="9"/>
        <v>#DIV/0!</v>
      </c>
      <c r="K187" s="97"/>
      <c r="L187" s="147">
        <f t="shared" si="8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104</v>
      </c>
      <c r="E188" s="98"/>
      <c r="F188" s="98"/>
      <c r="G188" s="98">
        <f t="shared" si="5"/>
        <v>0</v>
      </c>
      <c r="H188" s="97">
        <f t="shared" si="6"/>
        <v>0</v>
      </c>
      <c r="I188" s="97">
        <f t="shared" si="7"/>
        <v>0</v>
      </c>
      <c r="J188" s="132" t="e">
        <f t="shared" si="9"/>
        <v>#DIV/0!</v>
      </c>
      <c r="K188" s="97"/>
      <c r="L188" s="147">
        <f t="shared" si="8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104</v>
      </c>
      <c r="E189" s="98"/>
      <c r="F189" s="98"/>
      <c r="G189" s="98">
        <f t="shared" si="5"/>
        <v>0</v>
      </c>
      <c r="H189" s="97">
        <f t="shared" si="6"/>
        <v>0</v>
      </c>
      <c r="I189" s="97">
        <f t="shared" si="7"/>
        <v>0</v>
      </c>
      <c r="J189" s="132" t="e">
        <f t="shared" si="9"/>
        <v>#DIV/0!</v>
      </c>
      <c r="K189" s="97"/>
      <c r="L189" s="147">
        <f t="shared" si="8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104</v>
      </c>
      <c r="E190" s="98"/>
      <c r="F190" s="98"/>
      <c r="G190" s="98">
        <f t="shared" si="5"/>
        <v>0</v>
      </c>
      <c r="H190" s="97">
        <f t="shared" si="6"/>
        <v>0</v>
      </c>
      <c r="I190" s="97">
        <f t="shared" si="7"/>
        <v>0</v>
      </c>
      <c r="J190" s="132" t="e">
        <f t="shared" si="9"/>
        <v>#DIV/0!</v>
      </c>
      <c r="K190" s="97"/>
      <c r="L190" s="147">
        <f t="shared" si="8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104</v>
      </c>
      <c r="E191" s="98"/>
      <c r="F191" s="98"/>
      <c r="G191" s="98">
        <f t="shared" si="5"/>
        <v>0</v>
      </c>
      <c r="H191" s="97">
        <f t="shared" si="6"/>
        <v>0</v>
      </c>
      <c r="I191" s="97">
        <f t="shared" si="7"/>
        <v>0</v>
      </c>
      <c r="J191" s="132" t="e">
        <f t="shared" si="9"/>
        <v>#DIV/0!</v>
      </c>
      <c r="K191" s="97"/>
      <c r="L191" s="147">
        <f t="shared" si="8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104</v>
      </c>
      <c r="E192" s="98"/>
      <c r="F192" s="98"/>
      <c r="G192" s="98">
        <f t="shared" ref="G192:G249" si="10">F192-E192</f>
        <v>0</v>
      </c>
      <c r="H192" s="97">
        <f t="shared" si="6"/>
        <v>0</v>
      </c>
      <c r="I192" s="97">
        <f t="shared" si="7"/>
        <v>0</v>
      </c>
      <c r="J192" s="132" t="e">
        <f t="shared" si="9"/>
        <v>#DIV/0!</v>
      </c>
      <c r="K192" s="97"/>
      <c r="L192" s="147">
        <f t="shared" si="8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104</v>
      </c>
      <c r="E193" s="98"/>
      <c r="F193" s="98"/>
      <c r="G193" s="98">
        <f t="shared" si="10"/>
        <v>0</v>
      </c>
      <c r="H193" s="97">
        <f t="shared" ref="H193:H249" si="11">HOUR(G193)</f>
        <v>0</v>
      </c>
      <c r="I193" s="97">
        <f t="shared" ref="I193:I249" si="12">MINUTE(G193)</f>
        <v>0</v>
      </c>
      <c r="J193" s="132" t="e">
        <f t="shared" si="9"/>
        <v>#DIV/0!</v>
      </c>
      <c r="K193" s="97"/>
      <c r="L193" s="147">
        <f t="shared" si="8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104</v>
      </c>
      <c r="E194" s="98"/>
      <c r="F194" s="98"/>
      <c r="G194" s="98">
        <f t="shared" si="10"/>
        <v>0</v>
      </c>
      <c r="H194" s="97">
        <f t="shared" si="11"/>
        <v>0</v>
      </c>
      <c r="I194" s="97">
        <f t="shared" si="12"/>
        <v>0</v>
      </c>
      <c r="J194" s="132" t="e">
        <f t="shared" si="9"/>
        <v>#DIV/0!</v>
      </c>
      <c r="K194" s="97"/>
      <c r="L194" s="147">
        <f t="shared" ref="L194:L249" si="13">((60*H194)+I194)*K194</f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104</v>
      </c>
      <c r="E195" s="98"/>
      <c r="F195" s="98"/>
      <c r="G195" s="98">
        <f t="shared" si="10"/>
        <v>0</v>
      </c>
      <c r="H195" s="97">
        <f t="shared" si="11"/>
        <v>0</v>
      </c>
      <c r="I195" s="97">
        <f t="shared" si="12"/>
        <v>0</v>
      </c>
      <c r="J195" s="132" t="e">
        <f t="shared" si="9"/>
        <v>#DIV/0!</v>
      </c>
      <c r="K195" s="97"/>
      <c r="L195" s="147">
        <f t="shared" si="13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104</v>
      </c>
      <c r="E196" s="98"/>
      <c r="F196" s="98"/>
      <c r="G196" s="98">
        <f t="shared" si="10"/>
        <v>0</v>
      </c>
      <c r="H196" s="97">
        <f t="shared" si="11"/>
        <v>0</v>
      </c>
      <c r="I196" s="97">
        <f t="shared" si="12"/>
        <v>0</v>
      </c>
      <c r="J196" s="132" t="e">
        <f t="shared" si="9"/>
        <v>#DIV/0!</v>
      </c>
      <c r="K196" s="97"/>
      <c r="L196" s="147">
        <f t="shared" si="13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104</v>
      </c>
      <c r="E197" s="98"/>
      <c r="F197" s="98"/>
      <c r="G197" s="98">
        <f t="shared" si="10"/>
        <v>0</v>
      </c>
      <c r="H197" s="97">
        <f t="shared" si="11"/>
        <v>0</v>
      </c>
      <c r="I197" s="97">
        <f t="shared" si="12"/>
        <v>0</v>
      </c>
      <c r="J197" s="132" t="e">
        <f t="shared" si="9"/>
        <v>#DIV/0!</v>
      </c>
      <c r="K197" s="97"/>
      <c r="L197" s="147">
        <f t="shared" si="13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104</v>
      </c>
      <c r="E198" s="98"/>
      <c r="F198" s="98"/>
      <c r="G198" s="98">
        <f t="shared" si="10"/>
        <v>0</v>
      </c>
      <c r="H198" s="97">
        <f t="shared" si="11"/>
        <v>0</v>
      </c>
      <c r="I198" s="97">
        <f t="shared" si="12"/>
        <v>0</v>
      </c>
      <c r="J198" s="132" t="e">
        <f t="shared" si="9"/>
        <v>#DIV/0!</v>
      </c>
      <c r="K198" s="97"/>
      <c r="L198" s="147">
        <f t="shared" si="13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104</v>
      </c>
      <c r="E199" s="98"/>
      <c r="F199" s="98"/>
      <c r="G199" s="98">
        <f t="shared" si="10"/>
        <v>0</v>
      </c>
      <c r="H199" s="97">
        <f t="shared" si="11"/>
        <v>0</v>
      </c>
      <c r="I199" s="97">
        <f t="shared" si="12"/>
        <v>0</v>
      </c>
      <c r="J199" s="132" t="e">
        <f t="shared" si="9"/>
        <v>#DIV/0!</v>
      </c>
      <c r="K199" s="97"/>
      <c r="L199" s="147">
        <f t="shared" si="13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104</v>
      </c>
      <c r="E200" s="98"/>
      <c r="F200" s="98"/>
      <c r="G200" s="98">
        <f t="shared" si="10"/>
        <v>0</v>
      </c>
      <c r="H200" s="97">
        <f t="shared" si="11"/>
        <v>0</v>
      </c>
      <c r="I200" s="97">
        <f t="shared" si="12"/>
        <v>0</v>
      </c>
      <c r="J200" s="132" t="e">
        <f t="shared" ref="J200:J249" si="14">L200/K200</f>
        <v>#DIV/0!</v>
      </c>
      <c r="K200" s="97"/>
      <c r="L200" s="147">
        <f t="shared" si="13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104</v>
      </c>
      <c r="E201" s="98"/>
      <c r="F201" s="98"/>
      <c r="G201" s="98">
        <f t="shared" si="10"/>
        <v>0</v>
      </c>
      <c r="H201" s="97">
        <f t="shared" si="11"/>
        <v>0</v>
      </c>
      <c r="I201" s="97">
        <f t="shared" si="12"/>
        <v>0</v>
      </c>
      <c r="J201" s="132" t="e">
        <f t="shared" si="14"/>
        <v>#DIV/0!</v>
      </c>
      <c r="K201" s="97"/>
      <c r="L201" s="147">
        <f t="shared" si="13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104</v>
      </c>
      <c r="E202" s="98"/>
      <c r="F202" s="98"/>
      <c r="G202" s="98">
        <f t="shared" si="10"/>
        <v>0</v>
      </c>
      <c r="H202" s="97">
        <f t="shared" si="11"/>
        <v>0</v>
      </c>
      <c r="I202" s="97">
        <f t="shared" si="12"/>
        <v>0</v>
      </c>
      <c r="J202" s="132" t="e">
        <f t="shared" si="14"/>
        <v>#DIV/0!</v>
      </c>
      <c r="K202" s="97"/>
      <c r="L202" s="147">
        <f t="shared" si="13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104</v>
      </c>
      <c r="E203" s="98"/>
      <c r="F203" s="98"/>
      <c r="G203" s="98">
        <f t="shared" si="10"/>
        <v>0</v>
      </c>
      <c r="H203" s="97">
        <f t="shared" si="11"/>
        <v>0</v>
      </c>
      <c r="I203" s="97">
        <f t="shared" si="12"/>
        <v>0</v>
      </c>
      <c r="J203" s="132" t="e">
        <f t="shared" si="14"/>
        <v>#DIV/0!</v>
      </c>
      <c r="K203" s="97"/>
      <c r="L203" s="147">
        <f t="shared" si="13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104</v>
      </c>
      <c r="E204" s="98"/>
      <c r="F204" s="98"/>
      <c r="G204" s="98">
        <f t="shared" si="10"/>
        <v>0</v>
      </c>
      <c r="H204" s="97">
        <f t="shared" si="11"/>
        <v>0</v>
      </c>
      <c r="I204" s="97">
        <f t="shared" si="12"/>
        <v>0</v>
      </c>
      <c r="J204" s="132" t="e">
        <f t="shared" si="14"/>
        <v>#DIV/0!</v>
      </c>
      <c r="K204" s="97"/>
      <c r="L204" s="147">
        <f t="shared" si="13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104</v>
      </c>
      <c r="E205" s="98"/>
      <c r="F205" s="98"/>
      <c r="G205" s="98">
        <f t="shared" si="10"/>
        <v>0</v>
      </c>
      <c r="H205" s="97">
        <f t="shared" si="11"/>
        <v>0</v>
      </c>
      <c r="I205" s="97">
        <f t="shared" si="12"/>
        <v>0</v>
      </c>
      <c r="J205" s="132" t="e">
        <f t="shared" si="14"/>
        <v>#DIV/0!</v>
      </c>
      <c r="K205" s="97"/>
      <c r="L205" s="147">
        <f t="shared" si="13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104</v>
      </c>
      <c r="E206" s="98"/>
      <c r="F206" s="98"/>
      <c r="G206" s="98">
        <f t="shared" si="10"/>
        <v>0</v>
      </c>
      <c r="H206" s="97">
        <f t="shared" si="11"/>
        <v>0</v>
      </c>
      <c r="I206" s="97">
        <f t="shared" si="12"/>
        <v>0</v>
      </c>
      <c r="J206" s="132" t="e">
        <f t="shared" si="14"/>
        <v>#DIV/0!</v>
      </c>
      <c r="K206" s="97"/>
      <c r="L206" s="147">
        <f t="shared" si="13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104</v>
      </c>
      <c r="E207" s="98"/>
      <c r="F207" s="98"/>
      <c r="G207" s="98">
        <f t="shared" si="10"/>
        <v>0</v>
      </c>
      <c r="H207" s="97">
        <f t="shared" si="11"/>
        <v>0</v>
      </c>
      <c r="I207" s="97">
        <f t="shared" si="12"/>
        <v>0</v>
      </c>
      <c r="J207" s="132" t="e">
        <f t="shared" si="14"/>
        <v>#DIV/0!</v>
      </c>
      <c r="K207" s="97"/>
      <c r="L207" s="147">
        <f t="shared" si="13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104</v>
      </c>
      <c r="E208" s="98"/>
      <c r="F208" s="98"/>
      <c r="G208" s="98">
        <f t="shared" si="10"/>
        <v>0</v>
      </c>
      <c r="H208" s="97">
        <f t="shared" si="11"/>
        <v>0</v>
      </c>
      <c r="I208" s="97">
        <f t="shared" si="12"/>
        <v>0</v>
      </c>
      <c r="J208" s="132" t="e">
        <f t="shared" si="14"/>
        <v>#DIV/0!</v>
      </c>
      <c r="K208" s="97"/>
      <c r="L208" s="147">
        <f t="shared" si="13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104</v>
      </c>
      <c r="E209" s="98"/>
      <c r="F209" s="98"/>
      <c r="G209" s="98">
        <f t="shared" si="10"/>
        <v>0</v>
      </c>
      <c r="H209" s="97">
        <f t="shared" si="11"/>
        <v>0</v>
      </c>
      <c r="I209" s="97">
        <f t="shared" si="12"/>
        <v>0</v>
      </c>
      <c r="J209" s="132" t="e">
        <f t="shared" si="14"/>
        <v>#DIV/0!</v>
      </c>
      <c r="K209" s="97"/>
      <c r="L209" s="147">
        <f t="shared" si="13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104</v>
      </c>
      <c r="E210" s="98"/>
      <c r="F210" s="98"/>
      <c r="G210" s="98">
        <f t="shared" si="10"/>
        <v>0</v>
      </c>
      <c r="H210" s="97">
        <f t="shared" si="11"/>
        <v>0</v>
      </c>
      <c r="I210" s="97">
        <f t="shared" si="12"/>
        <v>0</v>
      </c>
      <c r="J210" s="132" t="e">
        <f t="shared" si="14"/>
        <v>#DIV/0!</v>
      </c>
      <c r="K210" s="97"/>
      <c r="L210" s="147">
        <f t="shared" si="13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104</v>
      </c>
      <c r="E211" s="98"/>
      <c r="F211" s="98"/>
      <c r="G211" s="98">
        <f t="shared" si="10"/>
        <v>0</v>
      </c>
      <c r="H211" s="97">
        <f t="shared" si="11"/>
        <v>0</v>
      </c>
      <c r="I211" s="97">
        <f t="shared" si="12"/>
        <v>0</v>
      </c>
      <c r="J211" s="132" t="e">
        <f t="shared" si="14"/>
        <v>#DIV/0!</v>
      </c>
      <c r="K211" s="97"/>
      <c r="L211" s="147">
        <f t="shared" si="13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104</v>
      </c>
      <c r="E212" s="98"/>
      <c r="F212" s="98"/>
      <c r="G212" s="98">
        <f t="shared" si="10"/>
        <v>0</v>
      </c>
      <c r="H212" s="97">
        <f t="shared" si="11"/>
        <v>0</v>
      </c>
      <c r="I212" s="97">
        <f t="shared" si="12"/>
        <v>0</v>
      </c>
      <c r="J212" s="132" t="e">
        <f t="shared" si="14"/>
        <v>#DIV/0!</v>
      </c>
      <c r="K212" s="97"/>
      <c r="L212" s="147">
        <f t="shared" si="13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104</v>
      </c>
      <c r="E213" s="98"/>
      <c r="F213" s="98"/>
      <c r="G213" s="98">
        <f t="shared" si="10"/>
        <v>0</v>
      </c>
      <c r="H213" s="97">
        <f t="shared" si="11"/>
        <v>0</v>
      </c>
      <c r="I213" s="97">
        <f t="shared" si="12"/>
        <v>0</v>
      </c>
      <c r="J213" s="132" t="e">
        <f t="shared" si="14"/>
        <v>#DIV/0!</v>
      </c>
      <c r="K213" s="97"/>
      <c r="L213" s="147">
        <f t="shared" si="13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104</v>
      </c>
      <c r="E214" s="98"/>
      <c r="F214" s="98"/>
      <c r="G214" s="98">
        <f t="shared" si="10"/>
        <v>0</v>
      </c>
      <c r="H214" s="97">
        <f t="shared" si="11"/>
        <v>0</v>
      </c>
      <c r="I214" s="97">
        <f t="shared" si="12"/>
        <v>0</v>
      </c>
      <c r="J214" s="132" t="e">
        <f t="shared" si="14"/>
        <v>#DIV/0!</v>
      </c>
      <c r="K214" s="97"/>
      <c r="L214" s="147">
        <f t="shared" si="13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104</v>
      </c>
      <c r="E215" s="98"/>
      <c r="F215" s="98"/>
      <c r="G215" s="98">
        <f t="shared" si="10"/>
        <v>0</v>
      </c>
      <c r="H215" s="97">
        <f t="shared" si="11"/>
        <v>0</v>
      </c>
      <c r="I215" s="97">
        <f t="shared" si="12"/>
        <v>0</v>
      </c>
      <c r="J215" s="132" t="e">
        <f t="shared" si="14"/>
        <v>#DIV/0!</v>
      </c>
      <c r="K215" s="97"/>
      <c r="L215" s="147">
        <f t="shared" si="13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104</v>
      </c>
      <c r="E216" s="98"/>
      <c r="F216" s="98"/>
      <c r="G216" s="98">
        <f t="shared" si="10"/>
        <v>0</v>
      </c>
      <c r="H216" s="97">
        <f t="shared" si="11"/>
        <v>0</v>
      </c>
      <c r="I216" s="97">
        <f t="shared" si="12"/>
        <v>0</v>
      </c>
      <c r="J216" s="132" t="e">
        <f t="shared" si="14"/>
        <v>#DIV/0!</v>
      </c>
      <c r="K216" s="97"/>
      <c r="L216" s="147">
        <f t="shared" si="13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104</v>
      </c>
      <c r="E217" s="98"/>
      <c r="F217" s="98"/>
      <c r="G217" s="98">
        <f t="shared" si="10"/>
        <v>0</v>
      </c>
      <c r="H217" s="97">
        <f t="shared" si="11"/>
        <v>0</v>
      </c>
      <c r="I217" s="97">
        <f t="shared" si="12"/>
        <v>0</v>
      </c>
      <c r="J217" s="132" t="e">
        <f t="shared" si="14"/>
        <v>#DIV/0!</v>
      </c>
      <c r="K217" s="97"/>
      <c r="L217" s="147">
        <f t="shared" si="13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</row>
    <row r="218" spans="1:46" ht="15.75" x14ac:dyDescent="0.25">
      <c r="A218" s="154"/>
      <c r="B218" s="139"/>
      <c r="C218" s="96"/>
      <c r="D218" s="96" t="s">
        <v>104</v>
      </c>
      <c r="E218" s="98"/>
      <c r="F218" s="98"/>
      <c r="G218" s="98">
        <f t="shared" si="10"/>
        <v>0</v>
      </c>
      <c r="H218" s="97">
        <f t="shared" si="11"/>
        <v>0</v>
      </c>
      <c r="I218" s="97">
        <f t="shared" si="12"/>
        <v>0</v>
      </c>
      <c r="J218" s="132" t="e">
        <f t="shared" si="14"/>
        <v>#DIV/0!</v>
      </c>
      <c r="K218" s="97"/>
      <c r="L218" s="147">
        <f t="shared" si="13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104</v>
      </c>
      <c r="E219" s="98"/>
      <c r="F219" s="98"/>
      <c r="G219" s="98">
        <f t="shared" si="10"/>
        <v>0</v>
      </c>
      <c r="H219" s="97">
        <f t="shared" si="11"/>
        <v>0</v>
      </c>
      <c r="I219" s="97">
        <f t="shared" si="12"/>
        <v>0</v>
      </c>
      <c r="J219" s="132" t="e">
        <f t="shared" si="14"/>
        <v>#DIV/0!</v>
      </c>
      <c r="K219" s="97"/>
      <c r="L219" s="147">
        <f t="shared" si="13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104</v>
      </c>
      <c r="E220" s="98"/>
      <c r="F220" s="98"/>
      <c r="G220" s="98">
        <f t="shared" si="10"/>
        <v>0</v>
      </c>
      <c r="H220" s="97">
        <f t="shared" si="11"/>
        <v>0</v>
      </c>
      <c r="I220" s="97">
        <f t="shared" si="12"/>
        <v>0</v>
      </c>
      <c r="J220" s="132" t="e">
        <f t="shared" si="14"/>
        <v>#DIV/0!</v>
      </c>
      <c r="K220" s="97"/>
      <c r="L220" s="147">
        <f t="shared" si="13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104</v>
      </c>
      <c r="E221" s="98"/>
      <c r="F221" s="98"/>
      <c r="G221" s="98">
        <f t="shared" si="10"/>
        <v>0</v>
      </c>
      <c r="H221" s="97">
        <f t="shared" si="11"/>
        <v>0</v>
      </c>
      <c r="I221" s="97">
        <f t="shared" si="12"/>
        <v>0</v>
      </c>
      <c r="J221" s="132" t="e">
        <f t="shared" si="14"/>
        <v>#DIV/0!</v>
      </c>
      <c r="K221" s="97"/>
      <c r="L221" s="147">
        <f t="shared" si="13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104</v>
      </c>
      <c r="E222" s="98"/>
      <c r="F222" s="98"/>
      <c r="G222" s="98">
        <f t="shared" si="10"/>
        <v>0</v>
      </c>
      <c r="H222" s="97">
        <f t="shared" si="11"/>
        <v>0</v>
      </c>
      <c r="I222" s="97">
        <f t="shared" si="12"/>
        <v>0</v>
      </c>
      <c r="J222" s="132" t="e">
        <f t="shared" si="14"/>
        <v>#DIV/0!</v>
      </c>
      <c r="K222" s="97"/>
      <c r="L222" s="147">
        <f t="shared" si="13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104</v>
      </c>
      <c r="E223" s="98"/>
      <c r="F223" s="98"/>
      <c r="G223" s="98">
        <f t="shared" si="10"/>
        <v>0</v>
      </c>
      <c r="H223" s="97">
        <f t="shared" si="11"/>
        <v>0</v>
      </c>
      <c r="I223" s="97">
        <f t="shared" si="12"/>
        <v>0</v>
      </c>
      <c r="J223" s="132" t="e">
        <f t="shared" si="14"/>
        <v>#DIV/0!</v>
      </c>
      <c r="K223" s="97"/>
      <c r="L223" s="147">
        <f t="shared" si="13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104</v>
      </c>
      <c r="E224" s="98"/>
      <c r="F224" s="98"/>
      <c r="G224" s="98">
        <f t="shared" si="10"/>
        <v>0</v>
      </c>
      <c r="H224" s="97">
        <f t="shared" si="11"/>
        <v>0</v>
      </c>
      <c r="I224" s="97">
        <f t="shared" si="12"/>
        <v>0</v>
      </c>
      <c r="J224" s="132" t="e">
        <f t="shared" si="14"/>
        <v>#DIV/0!</v>
      </c>
      <c r="K224" s="97"/>
      <c r="L224" s="147">
        <f t="shared" si="13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104</v>
      </c>
      <c r="E225" s="98"/>
      <c r="F225" s="98"/>
      <c r="G225" s="98">
        <f t="shared" si="10"/>
        <v>0</v>
      </c>
      <c r="H225" s="97">
        <f t="shared" si="11"/>
        <v>0</v>
      </c>
      <c r="I225" s="97">
        <f t="shared" si="12"/>
        <v>0</v>
      </c>
      <c r="J225" s="132" t="e">
        <f t="shared" si="14"/>
        <v>#DIV/0!</v>
      </c>
      <c r="K225" s="97"/>
      <c r="L225" s="147">
        <f t="shared" si="13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104</v>
      </c>
      <c r="E226" s="98"/>
      <c r="F226" s="98"/>
      <c r="G226" s="98">
        <f t="shared" si="10"/>
        <v>0</v>
      </c>
      <c r="H226" s="97">
        <f t="shared" si="11"/>
        <v>0</v>
      </c>
      <c r="I226" s="97">
        <f t="shared" si="12"/>
        <v>0</v>
      </c>
      <c r="J226" s="132" t="e">
        <f t="shared" si="14"/>
        <v>#DIV/0!</v>
      </c>
      <c r="K226" s="97"/>
      <c r="L226" s="147">
        <f t="shared" si="13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104</v>
      </c>
      <c r="E227" s="98"/>
      <c r="F227" s="98"/>
      <c r="G227" s="98">
        <f t="shared" si="10"/>
        <v>0</v>
      </c>
      <c r="H227" s="97">
        <f t="shared" si="11"/>
        <v>0</v>
      </c>
      <c r="I227" s="97">
        <f t="shared" si="12"/>
        <v>0</v>
      </c>
      <c r="J227" s="132" t="e">
        <f t="shared" si="14"/>
        <v>#DIV/0!</v>
      </c>
      <c r="K227" s="97"/>
      <c r="L227" s="147">
        <f t="shared" si="13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104</v>
      </c>
      <c r="E228" s="98"/>
      <c r="F228" s="98"/>
      <c r="G228" s="98">
        <f t="shared" si="10"/>
        <v>0</v>
      </c>
      <c r="H228" s="97">
        <f t="shared" si="11"/>
        <v>0</v>
      </c>
      <c r="I228" s="97">
        <f t="shared" si="12"/>
        <v>0</v>
      </c>
      <c r="J228" s="132" t="e">
        <f t="shared" si="14"/>
        <v>#DIV/0!</v>
      </c>
      <c r="K228" s="97"/>
      <c r="L228" s="147">
        <f t="shared" si="13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104</v>
      </c>
      <c r="E229" s="98"/>
      <c r="F229" s="98"/>
      <c r="G229" s="98">
        <f t="shared" si="10"/>
        <v>0</v>
      </c>
      <c r="H229" s="97">
        <f t="shared" si="11"/>
        <v>0</v>
      </c>
      <c r="I229" s="97">
        <f t="shared" si="12"/>
        <v>0</v>
      </c>
      <c r="J229" s="132" t="e">
        <f t="shared" si="14"/>
        <v>#DIV/0!</v>
      </c>
      <c r="K229" s="97"/>
      <c r="L229" s="147">
        <f t="shared" si="13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104</v>
      </c>
      <c r="E230" s="98"/>
      <c r="F230" s="98"/>
      <c r="G230" s="98">
        <f t="shared" si="10"/>
        <v>0</v>
      </c>
      <c r="H230" s="97">
        <f t="shared" si="11"/>
        <v>0</v>
      </c>
      <c r="I230" s="97">
        <f t="shared" si="12"/>
        <v>0</v>
      </c>
      <c r="J230" s="132" t="e">
        <f t="shared" si="14"/>
        <v>#DIV/0!</v>
      </c>
      <c r="K230" s="97"/>
      <c r="L230" s="147">
        <f t="shared" si="13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104</v>
      </c>
      <c r="E231" s="98"/>
      <c r="F231" s="98"/>
      <c r="G231" s="98">
        <f t="shared" si="10"/>
        <v>0</v>
      </c>
      <c r="H231" s="97">
        <f t="shared" si="11"/>
        <v>0</v>
      </c>
      <c r="I231" s="97">
        <f t="shared" si="12"/>
        <v>0</v>
      </c>
      <c r="J231" s="132" t="e">
        <f t="shared" si="14"/>
        <v>#DIV/0!</v>
      </c>
      <c r="K231" s="97"/>
      <c r="L231" s="147">
        <f t="shared" si="13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104</v>
      </c>
      <c r="E232" s="98"/>
      <c r="F232" s="98"/>
      <c r="G232" s="98">
        <f t="shared" si="10"/>
        <v>0</v>
      </c>
      <c r="H232" s="97">
        <f t="shared" si="11"/>
        <v>0</v>
      </c>
      <c r="I232" s="97">
        <f t="shared" si="12"/>
        <v>0</v>
      </c>
      <c r="J232" s="132" t="e">
        <f t="shared" si="14"/>
        <v>#DIV/0!</v>
      </c>
      <c r="K232" s="97"/>
      <c r="L232" s="147">
        <f t="shared" si="13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104</v>
      </c>
      <c r="E233" s="98"/>
      <c r="F233" s="98"/>
      <c r="G233" s="98">
        <f t="shared" si="10"/>
        <v>0</v>
      </c>
      <c r="H233" s="97">
        <f t="shared" si="11"/>
        <v>0</v>
      </c>
      <c r="I233" s="97">
        <f t="shared" si="12"/>
        <v>0</v>
      </c>
      <c r="J233" s="132" t="e">
        <f t="shared" si="14"/>
        <v>#DIV/0!</v>
      </c>
      <c r="K233" s="97"/>
      <c r="L233" s="147">
        <f t="shared" si="13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104</v>
      </c>
      <c r="E234" s="98"/>
      <c r="F234" s="98"/>
      <c r="G234" s="98">
        <f t="shared" si="10"/>
        <v>0</v>
      </c>
      <c r="H234" s="97">
        <f t="shared" si="11"/>
        <v>0</v>
      </c>
      <c r="I234" s="97">
        <f t="shared" si="12"/>
        <v>0</v>
      </c>
      <c r="J234" s="132" t="e">
        <f t="shared" si="14"/>
        <v>#DIV/0!</v>
      </c>
      <c r="K234" s="97"/>
      <c r="L234" s="147">
        <f t="shared" si="13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104</v>
      </c>
      <c r="E235" s="98"/>
      <c r="F235" s="98"/>
      <c r="G235" s="98">
        <f t="shared" si="10"/>
        <v>0</v>
      </c>
      <c r="H235" s="97">
        <f t="shared" si="11"/>
        <v>0</v>
      </c>
      <c r="I235" s="97">
        <f t="shared" si="12"/>
        <v>0</v>
      </c>
      <c r="J235" s="132" t="e">
        <f t="shared" si="14"/>
        <v>#DIV/0!</v>
      </c>
      <c r="K235" s="97"/>
      <c r="L235" s="147">
        <f t="shared" si="13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104</v>
      </c>
      <c r="E236" s="98"/>
      <c r="F236" s="98"/>
      <c r="G236" s="98">
        <f t="shared" si="10"/>
        <v>0</v>
      </c>
      <c r="H236" s="97">
        <f t="shared" si="11"/>
        <v>0</v>
      </c>
      <c r="I236" s="97">
        <f t="shared" si="12"/>
        <v>0</v>
      </c>
      <c r="J236" s="132" t="e">
        <f t="shared" si="14"/>
        <v>#DIV/0!</v>
      </c>
      <c r="K236" s="97"/>
      <c r="L236" s="147">
        <f t="shared" si="13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104</v>
      </c>
      <c r="E237" s="98"/>
      <c r="F237" s="98"/>
      <c r="G237" s="98">
        <f t="shared" si="10"/>
        <v>0</v>
      </c>
      <c r="H237" s="97">
        <f t="shared" si="11"/>
        <v>0</v>
      </c>
      <c r="I237" s="97">
        <f t="shared" si="12"/>
        <v>0</v>
      </c>
      <c r="J237" s="132" t="e">
        <f t="shared" si="14"/>
        <v>#DIV/0!</v>
      </c>
      <c r="K237" s="97"/>
      <c r="L237" s="147">
        <f t="shared" si="13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104</v>
      </c>
      <c r="E238" s="98"/>
      <c r="F238" s="98"/>
      <c r="G238" s="98">
        <f t="shared" si="10"/>
        <v>0</v>
      </c>
      <c r="H238" s="97">
        <f t="shared" si="11"/>
        <v>0</v>
      </c>
      <c r="I238" s="97">
        <f t="shared" si="12"/>
        <v>0</v>
      </c>
      <c r="J238" s="132" t="e">
        <f t="shared" si="14"/>
        <v>#DIV/0!</v>
      </c>
      <c r="K238" s="97"/>
      <c r="L238" s="147">
        <f t="shared" si="13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104</v>
      </c>
      <c r="E239" s="98"/>
      <c r="F239" s="98"/>
      <c r="G239" s="98">
        <f t="shared" si="10"/>
        <v>0</v>
      </c>
      <c r="H239" s="97">
        <f t="shared" si="11"/>
        <v>0</v>
      </c>
      <c r="I239" s="97">
        <f t="shared" si="12"/>
        <v>0</v>
      </c>
      <c r="J239" s="132" t="e">
        <f t="shared" si="14"/>
        <v>#DIV/0!</v>
      </c>
      <c r="K239" s="97"/>
      <c r="L239" s="147">
        <f t="shared" si="13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104</v>
      </c>
      <c r="E240" s="98"/>
      <c r="F240" s="98"/>
      <c r="G240" s="98">
        <f t="shared" si="10"/>
        <v>0</v>
      </c>
      <c r="H240" s="97">
        <f t="shared" si="11"/>
        <v>0</v>
      </c>
      <c r="I240" s="97">
        <f t="shared" si="12"/>
        <v>0</v>
      </c>
      <c r="J240" s="132" t="e">
        <f t="shared" si="14"/>
        <v>#DIV/0!</v>
      </c>
      <c r="K240" s="97"/>
      <c r="L240" s="147">
        <f t="shared" si="13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104</v>
      </c>
      <c r="E241" s="98"/>
      <c r="F241" s="98"/>
      <c r="G241" s="98">
        <f t="shared" si="10"/>
        <v>0</v>
      </c>
      <c r="H241" s="97">
        <f t="shared" si="11"/>
        <v>0</v>
      </c>
      <c r="I241" s="97">
        <f t="shared" si="12"/>
        <v>0</v>
      </c>
      <c r="J241" s="132" t="e">
        <f t="shared" si="14"/>
        <v>#DIV/0!</v>
      </c>
      <c r="K241" s="97"/>
      <c r="L241" s="147">
        <f t="shared" si="13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104</v>
      </c>
      <c r="E242" s="98"/>
      <c r="F242" s="98"/>
      <c r="G242" s="98">
        <f t="shared" si="10"/>
        <v>0</v>
      </c>
      <c r="H242" s="97">
        <f t="shared" si="11"/>
        <v>0</v>
      </c>
      <c r="I242" s="97">
        <f t="shared" si="12"/>
        <v>0</v>
      </c>
      <c r="J242" s="132" t="e">
        <f t="shared" si="14"/>
        <v>#DIV/0!</v>
      </c>
      <c r="K242" s="97"/>
      <c r="L242" s="147">
        <f t="shared" si="13"/>
        <v>0</v>
      </c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 t="s">
        <v>104</v>
      </c>
      <c r="E243" s="98"/>
      <c r="F243" s="98"/>
      <c r="G243" s="98">
        <f t="shared" si="10"/>
        <v>0</v>
      </c>
      <c r="H243" s="97">
        <f t="shared" si="11"/>
        <v>0</v>
      </c>
      <c r="I243" s="97">
        <f t="shared" si="12"/>
        <v>0</v>
      </c>
      <c r="J243" s="132" t="e">
        <f t="shared" si="14"/>
        <v>#DIV/0!</v>
      </c>
      <c r="K243" s="97"/>
      <c r="L243" s="147">
        <f t="shared" si="13"/>
        <v>0</v>
      </c>
      <c r="M243" s="99"/>
      <c r="N243" s="151"/>
      <c r="O243" s="133"/>
      <c r="P243" s="744"/>
      <c r="Q243" s="97"/>
      <c r="R243" s="99"/>
      <c r="S243" s="97" t="e">
        <f>VLOOKUP(B243,Table1[],21,FALSE)</f>
        <v>#N/A</v>
      </c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 t="s">
        <v>104</v>
      </c>
      <c r="E244" s="98"/>
      <c r="F244" s="98"/>
      <c r="G244" s="98">
        <f t="shared" si="10"/>
        <v>0</v>
      </c>
      <c r="H244" s="97">
        <f t="shared" si="11"/>
        <v>0</v>
      </c>
      <c r="I244" s="97">
        <f t="shared" si="12"/>
        <v>0</v>
      </c>
      <c r="J244" s="132" t="e">
        <f t="shared" si="14"/>
        <v>#DIV/0!</v>
      </c>
      <c r="K244" s="97"/>
      <c r="L244" s="147">
        <f t="shared" si="13"/>
        <v>0</v>
      </c>
      <c r="M244" s="99"/>
      <c r="N244" s="151"/>
      <c r="O244" s="133"/>
      <c r="P244" s="744"/>
      <c r="Q244" s="97"/>
      <c r="R244" s="99"/>
      <c r="S244" s="97" t="e">
        <f>VLOOKUP(B244,Table1[],21,FALSE)</f>
        <v>#N/A</v>
      </c>
    </row>
    <row r="245" spans="1:42" ht="15.75" x14ac:dyDescent="0.25">
      <c r="A245" s="154"/>
      <c r="B245" s="139"/>
      <c r="C245" s="96"/>
      <c r="D245" s="96" t="s">
        <v>104</v>
      </c>
      <c r="E245" s="98"/>
      <c r="F245" s="98"/>
      <c r="G245" s="98">
        <f t="shared" si="10"/>
        <v>0</v>
      </c>
      <c r="H245" s="97">
        <f t="shared" si="11"/>
        <v>0</v>
      </c>
      <c r="I245" s="97">
        <f t="shared" si="12"/>
        <v>0</v>
      </c>
      <c r="J245" s="132" t="e">
        <f t="shared" si="14"/>
        <v>#DIV/0!</v>
      </c>
      <c r="K245" s="97"/>
      <c r="L245" s="147">
        <f t="shared" si="13"/>
        <v>0</v>
      </c>
      <c r="M245" s="99"/>
      <c r="N245" s="151"/>
      <c r="O245" s="133"/>
      <c r="P245" s="744"/>
      <c r="Q245" s="97"/>
      <c r="R245" s="99"/>
      <c r="S245" s="97" t="e">
        <f>VLOOKUP(B245,Table1[],21,FALSE)</f>
        <v>#N/A</v>
      </c>
    </row>
    <row r="246" spans="1:42" ht="15.75" x14ac:dyDescent="0.25">
      <c r="A246" s="154"/>
      <c r="B246" s="139"/>
      <c r="C246" s="96"/>
      <c r="D246" s="96" t="s">
        <v>104</v>
      </c>
      <c r="E246" s="98"/>
      <c r="F246" s="98"/>
      <c r="G246" s="98">
        <f t="shared" si="10"/>
        <v>0</v>
      </c>
      <c r="H246" s="97">
        <f t="shared" si="11"/>
        <v>0</v>
      </c>
      <c r="I246" s="97">
        <f t="shared" si="12"/>
        <v>0</v>
      </c>
      <c r="J246" s="132" t="e">
        <f t="shared" si="14"/>
        <v>#DIV/0!</v>
      </c>
      <c r="K246" s="97"/>
      <c r="L246" s="147">
        <f t="shared" si="13"/>
        <v>0</v>
      </c>
      <c r="M246" s="99"/>
      <c r="N246" s="151"/>
      <c r="O246" s="133"/>
      <c r="P246" s="744"/>
      <c r="Q246" s="97"/>
      <c r="R246" s="99"/>
      <c r="S246" s="97" t="e">
        <f>VLOOKUP(B246,Table1[],21,FALSE)</f>
        <v>#N/A</v>
      </c>
      <c r="AN246" s="89"/>
      <c r="AO246" s="88"/>
      <c r="AP246" s="88"/>
    </row>
    <row r="247" spans="1:42" ht="15.75" x14ac:dyDescent="0.25">
      <c r="A247" s="154"/>
      <c r="B247" s="139"/>
      <c r="C247" s="96"/>
      <c r="D247" s="96" t="s">
        <v>104</v>
      </c>
      <c r="E247" s="98"/>
      <c r="F247" s="98"/>
      <c r="G247" s="98">
        <f t="shared" si="10"/>
        <v>0</v>
      </c>
      <c r="H247" s="97">
        <f t="shared" si="11"/>
        <v>0</v>
      </c>
      <c r="I247" s="97">
        <f t="shared" si="12"/>
        <v>0</v>
      </c>
      <c r="J247" s="132" t="e">
        <f t="shared" si="14"/>
        <v>#DIV/0!</v>
      </c>
      <c r="K247" s="97"/>
      <c r="L247" s="147">
        <f t="shared" si="13"/>
        <v>0</v>
      </c>
      <c r="M247" s="99"/>
      <c r="N247" s="151"/>
      <c r="O247" s="133"/>
      <c r="P247" s="744"/>
      <c r="Q247" s="97"/>
      <c r="R247" s="99"/>
      <c r="S247" s="97" t="e">
        <f>VLOOKUP(B247,Table1[],21,FALSE)</f>
        <v>#N/A</v>
      </c>
      <c r="AN247" s="89"/>
      <c r="AO247" s="88"/>
      <c r="AP247" s="88"/>
    </row>
    <row r="248" spans="1:42" ht="15.75" x14ac:dyDescent="0.25">
      <c r="A248" s="154"/>
      <c r="B248" s="139"/>
      <c r="C248" s="96"/>
      <c r="D248" s="96" t="s">
        <v>104</v>
      </c>
      <c r="E248" s="98"/>
      <c r="F248" s="98"/>
      <c r="G248" s="98">
        <f t="shared" si="10"/>
        <v>0</v>
      </c>
      <c r="H248" s="97">
        <f t="shared" si="11"/>
        <v>0</v>
      </c>
      <c r="I248" s="97">
        <f t="shared" si="12"/>
        <v>0</v>
      </c>
      <c r="J248" s="132" t="e">
        <f t="shared" si="14"/>
        <v>#DIV/0!</v>
      </c>
      <c r="K248" s="97"/>
      <c r="L248" s="147">
        <f t="shared" si="13"/>
        <v>0</v>
      </c>
      <c r="M248" s="99"/>
      <c r="N248" s="151"/>
      <c r="O248" s="133"/>
      <c r="P248" s="744"/>
      <c r="Q248" s="97"/>
      <c r="R248" s="99"/>
      <c r="S248" s="97" t="e">
        <f>VLOOKUP(B248,Table1[],21,FALSE)</f>
        <v>#N/A</v>
      </c>
      <c r="AN248" s="89"/>
      <c r="AO248" s="88"/>
      <c r="AP248" s="88"/>
    </row>
    <row r="249" spans="1:42" ht="15.75" x14ac:dyDescent="0.25">
      <c r="A249" s="154"/>
      <c r="B249" s="139"/>
      <c r="C249" s="96"/>
      <c r="D249" s="96" t="s">
        <v>104</v>
      </c>
      <c r="E249" s="98"/>
      <c r="F249" s="98"/>
      <c r="G249" s="98">
        <f t="shared" si="10"/>
        <v>0</v>
      </c>
      <c r="H249" s="97">
        <f t="shared" si="11"/>
        <v>0</v>
      </c>
      <c r="I249" s="97">
        <f t="shared" si="12"/>
        <v>0</v>
      </c>
      <c r="J249" s="132" t="e">
        <f t="shared" si="14"/>
        <v>#DIV/0!</v>
      </c>
      <c r="K249" s="97"/>
      <c r="L249" s="147">
        <f t="shared" si="13"/>
        <v>0</v>
      </c>
      <c r="M249" s="99"/>
      <c r="N249" s="151"/>
      <c r="O249" s="133"/>
      <c r="P249" s="744"/>
      <c r="Q249" s="97"/>
      <c r="R249" s="99"/>
      <c r="S249" s="97" t="e">
        <f>VLOOKUP(B249,Table1[],21,FALSE)</f>
        <v>#N/A</v>
      </c>
      <c r="AN249" s="89"/>
      <c r="AO249" s="88"/>
      <c r="AP249" s="88"/>
    </row>
  </sheetData>
  <sheetProtection formatCells="0" formatColumns="0" formatRows="0" insertColumns="0" insertRows="0" insertHyperlinks="0" deleteColumns="0" deleteRows="0" sort="0" autoFilter="0" pivotTables="0"/>
  <autoFilter ref="A1:U249" xr:uid="{00000000-0001-0000-0600-000000000000}"/>
  <mergeCells count="3">
    <mergeCell ref="AL17:AO17"/>
    <mergeCell ref="AQ17:AT17"/>
    <mergeCell ref="AV17:AY17"/>
  </mergeCells>
  <conditionalFormatting sqref="J2:J249">
    <cfRule type="cellIs" dxfId="58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2000000}">
          <x14:formula1>
            <xm:f>Lists!$O$2:$O$11</xm:f>
          </x14:formula1>
          <xm:sqref>R2:R249</xm:sqref>
        </x14:dataValidation>
        <x14:dataValidation type="list" allowBlank="1" showInputMessage="1" showErrorMessage="1" xr:uid="{00000000-0002-0000-0600-000005000000}">
          <x14:formula1>
            <xm:f>Lists!$S$2:$S$4</xm:f>
          </x14:formula1>
          <xm:sqref>S2:S249</xm:sqref>
        </x14:dataValidation>
        <x14:dataValidation type="list" allowBlank="1" showInputMessage="1" showErrorMessage="1" xr:uid="{00000000-0002-0000-0600-000006000000}">
          <x14:formula1>
            <xm:f>Lists!$L$2:$L$20</xm:f>
          </x14:formula1>
          <xm:sqref>M11:M249</xm:sqref>
        </x14:dataValidation>
        <x14:dataValidation type="list" allowBlank="1" showInputMessage="1" showErrorMessage="1" xr:uid="{00000000-0002-0000-0600-000001000000}">
          <x14:formula1>
            <xm:f>Lists!$N$2:$N$35</xm:f>
          </x14:formula1>
          <xm:sqref>O2:P249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C249"/>
  <sheetViews>
    <sheetView zoomScale="60" zoomScaleNormal="60" workbookViewId="0">
      <pane ySplit="1" topLeftCell="A28" activePane="bottomLeft" state="frozen"/>
      <selection pane="bottomLeft" activeCell="A2" sqref="A2:S68"/>
    </sheetView>
  </sheetViews>
  <sheetFormatPr defaultRowHeight="15" x14ac:dyDescent="0.25"/>
  <cols>
    <col min="1" max="1" width="14" style="95" bestFit="1" customWidth="1"/>
    <col min="2" max="2" width="7.42578125" style="140" customWidth="1"/>
    <col min="3" max="3" width="15.85546875" style="170" bestFit="1" customWidth="1"/>
    <col min="4" max="4" width="9.85546875" customWidth="1"/>
    <col min="5" max="5" width="20" customWidth="1"/>
    <col min="6" max="6" width="18" customWidth="1"/>
    <col min="7" max="7" width="19.140625" customWidth="1"/>
    <col min="8" max="8" width="4.5703125" customWidth="1"/>
    <col min="9" max="9" width="4.42578125" customWidth="1"/>
    <col min="10" max="10" width="9.85546875" customWidth="1"/>
    <col min="11" max="11" width="6.5703125" bestFit="1" customWidth="1"/>
    <col min="12" max="12" width="13" bestFit="1" customWidth="1"/>
    <col min="13" max="13" width="18.42578125" style="104" bestFit="1" customWidth="1"/>
    <col min="14" max="14" width="73.85546875" style="153" customWidth="1"/>
    <col min="15" max="16" width="23" style="104" customWidth="1"/>
    <col min="17" max="17" width="13.140625" customWidth="1"/>
    <col min="18" max="18" width="23.140625" style="104" bestFit="1" customWidth="1"/>
    <col min="19" max="19" width="13.140625" customWidth="1"/>
    <col min="20" max="20" width="21.140625" customWidth="1"/>
    <col min="21" max="21" width="14.85546875" customWidth="1"/>
    <col min="23" max="23" width="16.28515625" bestFit="1" customWidth="1"/>
    <col min="24" max="24" width="14" bestFit="1" customWidth="1"/>
    <col min="25" max="25" width="16.5703125" bestFit="1" customWidth="1"/>
    <col min="26" max="37" width="11" customWidth="1"/>
    <col min="38" max="38" width="16.42578125" bestFit="1" customWidth="1"/>
    <col min="39" max="39" width="14.5703125" bestFit="1" customWidth="1"/>
    <col min="40" max="40" width="5.5703125" bestFit="1" customWidth="1"/>
    <col min="41" max="41" width="10.140625" bestFit="1" customWidth="1"/>
    <col min="42" max="42" width="8.5703125" bestFit="1" customWidth="1"/>
    <col min="43" max="43" width="8" bestFit="1" customWidth="1"/>
    <col min="44" max="44" width="6" bestFit="1" customWidth="1"/>
    <col min="45" max="45" width="12.85546875" customWidth="1"/>
    <col min="46" max="46" width="14.42578125" bestFit="1" customWidth="1"/>
    <col min="47" max="47" width="10.140625" bestFit="1" customWidth="1"/>
    <col min="48" max="48" width="7.5703125" bestFit="1" customWidth="1"/>
    <col min="49" max="49" width="8" bestFit="1" customWidth="1"/>
    <col min="50" max="50" width="5.140625" bestFit="1" customWidth="1"/>
    <col min="51" max="51" width="9.42578125" bestFit="1" customWidth="1"/>
    <col min="52" max="52" width="13.42578125" bestFit="1" customWidth="1"/>
    <col min="53" max="54" width="10.140625" bestFit="1" customWidth="1"/>
    <col min="55" max="55" width="8" bestFit="1" customWidth="1"/>
    <col min="56" max="56" width="6" bestFit="1" customWidth="1"/>
    <col min="58" max="58" width="7" bestFit="1" customWidth="1"/>
    <col min="59" max="60" width="10.42578125" bestFit="1" customWidth="1"/>
    <col min="61" max="61" width="9.5703125" bestFit="1" customWidth="1"/>
    <col min="63" max="63" width="13.85546875" bestFit="1" customWidth="1"/>
    <col min="65" max="65" width="10.5703125" bestFit="1" customWidth="1"/>
    <col min="67" max="67" width="14.85546875" bestFit="1" customWidth="1"/>
    <col min="68" max="68" width="13.140625" bestFit="1" customWidth="1"/>
  </cols>
  <sheetData>
    <row r="1" spans="1:8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s="146" t="s">
        <v>548</v>
      </c>
      <c r="U1" s="146" t="s">
        <v>549</v>
      </c>
      <c r="W1" s="94" t="s">
        <v>80</v>
      </c>
      <c r="X1" t="s">
        <v>114</v>
      </c>
    </row>
    <row r="2" spans="1:81" ht="15.75" x14ac:dyDescent="0.25">
      <c r="A2" s="428">
        <v>120053508</v>
      </c>
      <c r="B2" s="428" t="s">
        <v>408</v>
      </c>
      <c r="C2" s="429">
        <v>45809</v>
      </c>
      <c r="D2" s="404" t="s">
        <v>104</v>
      </c>
      <c r="E2" s="430">
        <v>0.52638888888888891</v>
      </c>
      <c r="F2" s="430">
        <v>0.58611111111111114</v>
      </c>
      <c r="G2" s="448">
        <v>5.9722222222222225E-2</v>
      </c>
      <c r="H2" s="406">
        <v>1</v>
      </c>
      <c r="I2" s="406">
        <v>26</v>
      </c>
      <c r="J2" s="132">
        <v>86</v>
      </c>
      <c r="K2" s="428">
        <v>632</v>
      </c>
      <c r="L2" s="428">
        <v>54352.2</v>
      </c>
      <c r="M2" s="428" t="s">
        <v>463</v>
      </c>
      <c r="N2" s="428" t="s">
        <v>774</v>
      </c>
      <c r="O2" s="428" t="s">
        <v>523</v>
      </c>
      <c r="P2" s="742" t="s">
        <v>524</v>
      </c>
      <c r="Q2" s="406" t="s">
        <v>449</v>
      </c>
      <c r="R2" s="409" t="s">
        <v>171</v>
      </c>
      <c r="S2" s="443" t="s">
        <v>456</v>
      </c>
      <c r="T2" s="93" t="b">
        <v>0</v>
      </c>
      <c r="U2" s="93" t="b">
        <v>1</v>
      </c>
      <c r="V2" s="93"/>
      <c r="BI2" s="138"/>
    </row>
    <row r="3" spans="1:81" ht="15.75" x14ac:dyDescent="0.25">
      <c r="A3" s="428">
        <v>231084420</v>
      </c>
      <c r="B3" s="428" t="s">
        <v>412</v>
      </c>
      <c r="C3" s="429">
        <v>45810</v>
      </c>
      <c r="D3" s="404" t="s">
        <v>104</v>
      </c>
      <c r="E3" s="430">
        <v>0</v>
      </c>
      <c r="F3" s="430">
        <v>0.8125</v>
      </c>
      <c r="G3" s="448">
        <v>0.8125</v>
      </c>
      <c r="H3" s="406">
        <v>19</v>
      </c>
      <c r="I3" s="406">
        <v>30</v>
      </c>
      <c r="J3" s="132">
        <v>1170</v>
      </c>
      <c r="K3" s="428">
        <v>39</v>
      </c>
      <c r="L3" s="428">
        <v>45630</v>
      </c>
      <c r="M3" s="428"/>
      <c r="N3" s="428" t="s">
        <v>775</v>
      </c>
      <c r="O3" s="428" t="s">
        <v>238</v>
      </c>
      <c r="P3" s="742" t="s">
        <v>228</v>
      </c>
      <c r="Q3" s="406" t="s">
        <v>449</v>
      </c>
      <c r="R3" s="409" t="s">
        <v>136</v>
      </c>
      <c r="S3" s="443" t="s">
        <v>456</v>
      </c>
      <c r="T3" s="93" t="b">
        <v>0</v>
      </c>
      <c r="U3" s="93" t="b">
        <v>1</v>
      </c>
      <c r="V3" s="93"/>
      <c r="W3" t="s">
        <v>117</v>
      </c>
      <c r="X3" t="s">
        <v>1</v>
      </c>
      <c r="Y3" t="s">
        <v>2</v>
      </c>
      <c r="Z3" s="111" t="s">
        <v>10</v>
      </c>
      <c r="AA3" s="111" t="s">
        <v>11</v>
      </c>
      <c r="AB3" s="111" t="s">
        <v>12</v>
      </c>
      <c r="AC3" s="111" t="s">
        <v>26</v>
      </c>
      <c r="AD3" s="111" t="s">
        <v>28</v>
      </c>
      <c r="AG3" s="92"/>
      <c r="AJ3" s="92"/>
    </row>
    <row r="4" spans="1:81" ht="15.75" x14ac:dyDescent="0.25">
      <c r="A4" s="428">
        <v>231084424</v>
      </c>
      <c r="B4" s="428" t="s">
        <v>412</v>
      </c>
      <c r="C4" s="429">
        <v>45810</v>
      </c>
      <c r="D4" s="404" t="s">
        <v>104</v>
      </c>
      <c r="E4" s="430">
        <v>0.45833333333333331</v>
      </c>
      <c r="F4" s="430">
        <v>0.8125</v>
      </c>
      <c r="G4" s="448">
        <v>0.35416666666666669</v>
      </c>
      <c r="H4" s="406">
        <v>8</v>
      </c>
      <c r="I4" s="406">
        <v>30</v>
      </c>
      <c r="J4" s="132">
        <v>510</v>
      </c>
      <c r="K4" s="428">
        <v>19</v>
      </c>
      <c r="L4" s="428">
        <v>9690</v>
      </c>
      <c r="M4" s="428" t="s">
        <v>453</v>
      </c>
      <c r="N4" s="428" t="s">
        <v>776</v>
      </c>
      <c r="O4" s="428" t="s">
        <v>238</v>
      </c>
      <c r="P4" s="742" t="s">
        <v>228</v>
      </c>
      <c r="Q4" s="406" t="s">
        <v>449</v>
      </c>
      <c r="R4" s="409" t="s">
        <v>136</v>
      </c>
      <c r="S4" s="443" t="s">
        <v>456</v>
      </c>
      <c r="T4" s="93" t="b">
        <v>0</v>
      </c>
      <c r="U4" s="93" t="b">
        <v>1</v>
      </c>
      <c r="V4" s="93"/>
      <c r="W4" s="105">
        <v>67</v>
      </c>
      <c r="X4" s="445">
        <v>29034</v>
      </c>
      <c r="Y4" s="445">
        <v>4140614.9999999986</v>
      </c>
      <c r="Z4" s="112">
        <v>49165</v>
      </c>
      <c r="AA4" s="106">
        <f>Y4/Z4</f>
        <v>84.218753178073811</v>
      </c>
      <c r="AB4" s="106">
        <f>X4/Z4</f>
        <v>0.59054205227295842</v>
      </c>
      <c r="AC4" s="106">
        <f>Y4/X4</f>
        <v>142.61262657573874</v>
      </c>
      <c r="AD4" s="106">
        <f>X4/W4</f>
        <v>433.34328358208955</v>
      </c>
    </row>
    <row r="5" spans="1:81" ht="15.75" x14ac:dyDescent="0.25">
      <c r="A5" s="428">
        <v>231084433</v>
      </c>
      <c r="B5" s="428" t="s">
        <v>378</v>
      </c>
      <c r="C5" s="429">
        <v>45810</v>
      </c>
      <c r="D5" s="404" t="s">
        <v>104</v>
      </c>
      <c r="E5" s="430">
        <v>0.50069444444444444</v>
      </c>
      <c r="F5" s="430">
        <v>0.50694444444444442</v>
      </c>
      <c r="G5" s="448">
        <v>6.2499999999999995E-3</v>
      </c>
      <c r="H5" s="406">
        <v>0</v>
      </c>
      <c r="I5" s="406">
        <v>9</v>
      </c>
      <c r="J5" s="132">
        <v>9</v>
      </c>
      <c r="K5" s="428">
        <v>5</v>
      </c>
      <c r="L5" s="428">
        <v>45</v>
      </c>
      <c r="M5" s="428"/>
      <c r="N5" s="428" t="s">
        <v>777</v>
      </c>
      <c r="O5" s="428" t="s">
        <v>237</v>
      </c>
      <c r="P5" s="742" t="s">
        <v>222</v>
      </c>
      <c r="Q5" s="406" t="s">
        <v>449</v>
      </c>
      <c r="R5" s="409" t="s">
        <v>167</v>
      </c>
      <c r="S5" s="443" t="s">
        <v>460</v>
      </c>
      <c r="T5" s="93" t="b">
        <v>0</v>
      </c>
      <c r="U5" s="93" t="b">
        <v>1</v>
      </c>
      <c r="V5" s="93"/>
    </row>
    <row r="6" spans="1:81" ht="15.75" x14ac:dyDescent="0.25">
      <c r="A6" s="428">
        <v>120053556</v>
      </c>
      <c r="B6" s="428" t="s">
        <v>380</v>
      </c>
      <c r="C6" s="429">
        <v>45810</v>
      </c>
      <c r="D6" s="404" t="s">
        <v>104</v>
      </c>
      <c r="E6" s="430">
        <v>0.50486111111111109</v>
      </c>
      <c r="F6" s="430">
        <v>0.71037037037037043</v>
      </c>
      <c r="G6" s="448">
        <v>0.20486111111111113</v>
      </c>
      <c r="H6" s="406">
        <v>4</v>
      </c>
      <c r="I6" s="406">
        <v>55</v>
      </c>
      <c r="J6" s="132">
        <v>295.93</v>
      </c>
      <c r="K6" s="428">
        <v>1</v>
      </c>
      <c r="L6" s="428">
        <v>91.2</v>
      </c>
      <c r="M6" s="428" t="s">
        <v>492</v>
      </c>
      <c r="N6" s="428" t="s">
        <v>778</v>
      </c>
      <c r="O6" s="428" t="s">
        <v>237</v>
      </c>
      <c r="P6" s="742" t="s">
        <v>222</v>
      </c>
      <c r="Q6" s="406" t="s">
        <v>449</v>
      </c>
      <c r="R6" s="409" t="s">
        <v>167</v>
      </c>
      <c r="S6" s="443" t="s">
        <v>460</v>
      </c>
      <c r="T6" s="93" t="b">
        <v>0</v>
      </c>
      <c r="U6" s="93" t="b">
        <v>0</v>
      </c>
      <c r="V6" s="93"/>
      <c r="W6" s="94" t="s">
        <v>80</v>
      </c>
      <c r="X6" t="s">
        <v>136</v>
      </c>
      <c r="AL6" s="89"/>
      <c r="AM6" s="88"/>
      <c r="AN6" s="88"/>
      <c r="AQ6" s="89"/>
      <c r="AR6" s="88"/>
      <c r="AS6" s="88"/>
      <c r="AV6" s="89"/>
      <c r="AW6" s="88"/>
      <c r="AX6" s="88"/>
      <c r="BA6" s="89"/>
      <c r="BB6" s="88"/>
      <c r="BC6" s="88"/>
      <c r="BF6" s="89"/>
      <c r="BG6" s="88"/>
      <c r="BH6" s="88"/>
      <c r="BK6" s="89"/>
      <c r="BL6" s="88"/>
      <c r="BM6" s="88"/>
      <c r="BP6" s="89"/>
      <c r="BQ6" s="88"/>
      <c r="BR6" s="88"/>
      <c r="BU6" s="89"/>
      <c r="BV6" s="88"/>
      <c r="BW6" s="88"/>
      <c r="BZ6" s="89"/>
      <c r="CA6" s="88"/>
      <c r="CB6" s="88"/>
    </row>
    <row r="7" spans="1:81" ht="15.75" x14ac:dyDescent="0.25">
      <c r="A7" s="428">
        <v>120053608</v>
      </c>
      <c r="B7" s="428" t="s">
        <v>406</v>
      </c>
      <c r="C7" s="429">
        <v>45811</v>
      </c>
      <c r="D7" s="404" t="s">
        <v>104</v>
      </c>
      <c r="E7" s="430">
        <v>0.48888888888888887</v>
      </c>
      <c r="F7" s="430">
        <v>0.66597222222222219</v>
      </c>
      <c r="G7" s="448">
        <v>0.17708333333333334</v>
      </c>
      <c r="H7" s="406">
        <v>4</v>
      </c>
      <c r="I7" s="406">
        <v>15</v>
      </c>
      <c r="J7" s="132">
        <v>255</v>
      </c>
      <c r="K7" s="428">
        <v>15</v>
      </c>
      <c r="L7" s="428">
        <v>3825</v>
      </c>
      <c r="M7" s="428"/>
      <c r="N7" s="428" t="s">
        <v>779</v>
      </c>
      <c r="O7" s="428" t="s">
        <v>238</v>
      </c>
      <c r="P7" s="742" t="s">
        <v>228</v>
      </c>
      <c r="Q7" s="406" t="s">
        <v>449</v>
      </c>
      <c r="R7" s="409" t="s">
        <v>136</v>
      </c>
      <c r="S7" s="443" t="s">
        <v>456</v>
      </c>
      <c r="T7" s="93" t="b">
        <v>0</v>
      </c>
      <c r="U7" s="93" t="b">
        <v>1</v>
      </c>
      <c r="V7" s="93"/>
      <c r="AL7" s="179"/>
      <c r="AM7" s="179"/>
      <c r="AN7" s="179"/>
      <c r="AO7" s="180"/>
      <c r="AQ7" s="179"/>
      <c r="AR7" s="179"/>
      <c r="AS7" s="179"/>
      <c r="AT7" s="180"/>
      <c r="AV7" s="179"/>
      <c r="AW7" s="179"/>
      <c r="AX7" s="179"/>
      <c r="AY7" s="180"/>
      <c r="BA7" s="179"/>
      <c r="BB7" s="179"/>
      <c r="BC7" s="179"/>
      <c r="BD7" s="180"/>
      <c r="BF7" s="179"/>
      <c r="BG7" s="179"/>
      <c r="BH7" s="179"/>
      <c r="BI7" s="180"/>
      <c r="BK7" s="179"/>
      <c r="BL7" s="179"/>
      <c r="BM7" s="179"/>
      <c r="BN7" s="180"/>
      <c r="BP7" s="179"/>
      <c r="BQ7" s="179"/>
      <c r="BR7" s="179"/>
      <c r="BS7" s="180"/>
      <c r="BU7" s="179"/>
      <c r="BV7" s="179"/>
      <c r="BW7" s="179"/>
      <c r="BX7" s="180"/>
      <c r="BZ7" s="179"/>
      <c r="CA7" s="179"/>
      <c r="CB7" s="179"/>
      <c r="CC7" s="180"/>
    </row>
    <row r="8" spans="1:81" ht="15.75" x14ac:dyDescent="0.25">
      <c r="A8" s="428">
        <v>120053645</v>
      </c>
      <c r="B8" s="428" t="s">
        <v>394</v>
      </c>
      <c r="C8" s="429">
        <v>45811</v>
      </c>
      <c r="D8" s="404" t="s">
        <v>104</v>
      </c>
      <c r="E8" s="430">
        <v>0.7767708333333333</v>
      </c>
      <c r="F8" s="430">
        <v>0.37222222222222223</v>
      </c>
      <c r="G8" s="448">
        <v>0.59513888888888888</v>
      </c>
      <c r="H8" s="406">
        <v>14</v>
      </c>
      <c r="I8" s="406">
        <v>17</v>
      </c>
      <c r="J8" s="132">
        <v>857.47</v>
      </c>
      <c r="K8" s="892">
        <f>3679-2895</f>
        <v>784</v>
      </c>
      <c r="L8" s="428">
        <v>113171.4</v>
      </c>
      <c r="M8" s="428" t="s">
        <v>780</v>
      </c>
      <c r="N8" s="428" t="s">
        <v>781</v>
      </c>
      <c r="O8" s="428" t="s">
        <v>237</v>
      </c>
      <c r="P8" s="742" t="s">
        <v>222</v>
      </c>
      <c r="Q8" s="406" t="s">
        <v>617</v>
      </c>
      <c r="R8" s="409" t="s">
        <v>167</v>
      </c>
      <c r="S8" s="443" t="s">
        <v>460</v>
      </c>
      <c r="T8" s="93" t="b">
        <v>0</v>
      </c>
      <c r="U8" s="93" t="b">
        <v>0</v>
      </c>
      <c r="V8" s="93"/>
      <c r="W8" t="s">
        <v>117</v>
      </c>
      <c r="X8" t="s">
        <v>1</v>
      </c>
      <c r="Y8" t="s">
        <v>2</v>
      </c>
      <c r="Z8" s="111" t="s">
        <v>10</v>
      </c>
      <c r="AA8" s="111" t="s">
        <v>11</v>
      </c>
      <c r="AB8" s="111" t="s">
        <v>12</v>
      </c>
      <c r="AC8" s="111" t="s">
        <v>26</v>
      </c>
      <c r="AD8" s="111" t="s">
        <v>28</v>
      </c>
      <c r="AG8" s="92"/>
      <c r="AJ8" s="92"/>
      <c r="AL8" s="157"/>
      <c r="AM8" s="157"/>
      <c r="AN8" s="156"/>
    </row>
    <row r="9" spans="1:81" ht="15.75" x14ac:dyDescent="0.25">
      <c r="A9" s="428">
        <v>120053662</v>
      </c>
      <c r="B9" s="428" t="s">
        <v>404</v>
      </c>
      <c r="C9" s="429">
        <v>45811</v>
      </c>
      <c r="D9" s="404" t="s">
        <v>104</v>
      </c>
      <c r="E9" s="430">
        <v>0.88446759259259267</v>
      </c>
      <c r="F9" s="430">
        <v>0.15208333333333332</v>
      </c>
      <c r="G9" s="448">
        <v>0.2673611111111111</v>
      </c>
      <c r="H9" s="406">
        <v>6</v>
      </c>
      <c r="I9" s="406">
        <v>25</v>
      </c>
      <c r="J9" s="132">
        <v>385.37</v>
      </c>
      <c r="K9" s="428">
        <v>12</v>
      </c>
      <c r="L9" s="428">
        <v>4263.6000000000004</v>
      </c>
      <c r="M9" s="428"/>
      <c r="N9" s="428" t="s">
        <v>782</v>
      </c>
      <c r="O9" s="428" t="s">
        <v>238</v>
      </c>
      <c r="P9" s="742" t="s">
        <v>228</v>
      </c>
      <c r="Q9" s="406" t="s">
        <v>449</v>
      </c>
      <c r="R9" s="409" t="s">
        <v>136</v>
      </c>
      <c r="S9" s="443" t="s">
        <v>456</v>
      </c>
      <c r="T9" s="93" t="b">
        <v>0</v>
      </c>
      <c r="U9" s="93" t="b">
        <v>0</v>
      </c>
      <c r="V9" s="93"/>
      <c r="W9" s="105">
        <v>28</v>
      </c>
      <c r="X9" s="105">
        <v>1679</v>
      </c>
      <c r="Y9" s="105">
        <v>383646.60000000003</v>
      </c>
      <c r="Z9" s="105">
        <f>$Z$4</f>
        <v>49165</v>
      </c>
      <c r="AA9" s="106">
        <f>Y9/Z9</f>
        <v>7.803246211735992</v>
      </c>
      <c r="AB9" s="106">
        <f>X9/Z9</f>
        <v>3.4150310180006103E-2</v>
      </c>
      <c r="AC9" s="106">
        <f>Y9/X9</f>
        <v>228.49708159618822</v>
      </c>
      <c r="AD9" s="106">
        <f>X9/W9</f>
        <v>59.964285714285715</v>
      </c>
      <c r="AL9" s="157"/>
      <c r="AM9" s="157"/>
      <c r="AN9" s="157"/>
      <c r="AO9" s="156"/>
    </row>
    <row r="10" spans="1:81" ht="15.75" x14ac:dyDescent="0.25">
      <c r="A10" s="428">
        <v>120053823</v>
      </c>
      <c r="B10" s="428" t="s">
        <v>385</v>
      </c>
      <c r="C10" s="429">
        <v>45812</v>
      </c>
      <c r="D10" s="404" t="s">
        <v>104</v>
      </c>
      <c r="E10" s="430">
        <v>0.52822916666666664</v>
      </c>
      <c r="F10" s="430">
        <v>0.6480555555555555</v>
      </c>
      <c r="G10" s="448">
        <v>0.11944444444444445</v>
      </c>
      <c r="H10" s="406">
        <v>2</v>
      </c>
      <c r="I10" s="406">
        <v>52</v>
      </c>
      <c r="J10" s="132">
        <v>172.55</v>
      </c>
      <c r="K10" s="428">
        <v>32</v>
      </c>
      <c r="L10" s="428">
        <v>5521.8</v>
      </c>
      <c r="M10" s="428" t="s">
        <v>457</v>
      </c>
      <c r="N10" s="428" t="s">
        <v>783</v>
      </c>
      <c r="O10" s="428" t="s">
        <v>238</v>
      </c>
      <c r="P10" s="742" t="s">
        <v>228</v>
      </c>
      <c r="Q10" s="406" t="s">
        <v>449</v>
      </c>
      <c r="R10" s="409" t="s">
        <v>136</v>
      </c>
      <c r="S10" s="443" t="s">
        <v>460</v>
      </c>
      <c r="T10" s="93" t="b">
        <v>0</v>
      </c>
      <c r="U10" s="93" t="b">
        <v>1</v>
      </c>
      <c r="V10" s="93"/>
    </row>
    <row r="11" spans="1:81" ht="15.75" x14ac:dyDescent="0.25">
      <c r="A11" s="428">
        <v>120053934</v>
      </c>
      <c r="B11" s="428" t="s">
        <v>396</v>
      </c>
      <c r="C11" s="429">
        <v>45813</v>
      </c>
      <c r="D11" s="404" t="s">
        <v>104</v>
      </c>
      <c r="E11" s="430">
        <v>0.63274305555555554</v>
      </c>
      <c r="F11" s="430">
        <v>0.6875</v>
      </c>
      <c r="G11" s="448">
        <v>5.4166666666666669E-2</v>
      </c>
      <c r="H11" s="406">
        <v>1</v>
      </c>
      <c r="I11" s="406">
        <v>18</v>
      </c>
      <c r="J11" s="132">
        <v>78.87</v>
      </c>
      <c r="K11" s="428">
        <v>25</v>
      </c>
      <c r="L11" s="428">
        <v>1971</v>
      </c>
      <c r="M11" s="428" t="s">
        <v>474</v>
      </c>
      <c r="N11" s="428" t="s">
        <v>784</v>
      </c>
      <c r="O11" s="428" t="s">
        <v>447</v>
      </c>
      <c r="P11" s="742" t="s">
        <v>227</v>
      </c>
      <c r="Q11" s="406" t="s">
        <v>449</v>
      </c>
      <c r="R11" s="409" t="s">
        <v>450</v>
      </c>
      <c r="S11" s="443" t="s">
        <v>460</v>
      </c>
      <c r="T11" s="93" t="b">
        <v>0</v>
      </c>
      <c r="U11" s="93" t="b">
        <v>1</v>
      </c>
      <c r="V11" s="93"/>
      <c r="W11" s="94" t="s">
        <v>80</v>
      </c>
      <c r="X11" t="s">
        <v>171</v>
      </c>
      <c r="AG11" s="92"/>
      <c r="AJ11" s="92"/>
    </row>
    <row r="12" spans="1:81" ht="15.75" x14ac:dyDescent="0.25">
      <c r="A12" s="428">
        <v>120053944</v>
      </c>
      <c r="B12" s="428" t="s">
        <v>408</v>
      </c>
      <c r="C12" s="429">
        <v>45813</v>
      </c>
      <c r="D12" s="404" t="s">
        <v>104</v>
      </c>
      <c r="E12" s="430">
        <v>0.77013888888888893</v>
      </c>
      <c r="F12" s="430">
        <v>0.8125</v>
      </c>
      <c r="G12" s="448">
        <v>4.2361111111111106E-2</v>
      </c>
      <c r="H12" s="406">
        <v>1</v>
      </c>
      <c r="I12" s="406">
        <v>1</v>
      </c>
      <c r="J12" s="132">
        <v>61</v>
      </c>
      <c r="K12" s="428">
        <v>632</v>
      </c>
      <c r="L12" s="428">
        <v>38551.799999999901</v>
      </c>
      <c r="M12" s="428" t="s">
        <v>463</v>
      </c>
      <c r="N12" s="428" t="s">
        <v>785</v>
      </c>
      <c r="O12" s="428" t="s">
        <v>523</v>
      </c>
      <c r="P12" s="742" t="s">
        <v>524</v>
      </c>
      <c r="Q12" s="406" t="s">
        <v>449</v>
      </c>
      <c r="R12" s="409" t="s">
        <v>171</v>
      </c>
      <c r="S12" s="443" t="s">
        <v>456</v>
      </c>
      <c r="T12" s="93" t="b">
        <v>0</v>
      </c>
      <c r="U12" s="93" t="b">
        <v>1</v>
      </c>
      <c r="V12" s="93"/>
      <c r="BI12" s="88"/>
    </row>
    <row r="13" spans="1:81" ht="15.75" x14ac:dyDescent="0.25">
      <c r="A13" s="428">
        <v>120053966</v>
      </c>
      <c r="B13" s="428" t="s">
        <v>370</v>
      </c>
      <c r="C13" s="429">
        <v>45813</v>
      </c>
      <c r="D13" s="404" t="s">
        <v>104</v>
      </c>
      <c r="E13" s="430">
        <v>0.9145833333333333</v>
      </c>
      <c r="F13" s="430">
        <v>0.95347222222222217</v>
      </c>
      <c r="G13" s="448">
        <v>3.888888888888889E-2</v>
      </c>
      <c r="H13" s="406">
        <v>0</v>
      </c>
      <c r="I13" s="406">
        <v>56</v>
      </c>
      <c r="J13" s="132">
        <v>56</v>
      </c>
      <c r="K13" s="428">
        <v>96</v>
      </c>
      <c r="L13" s="428">
        <v>5376</v>
      </c>
      <c r="M13" s="428" t="s">
        <v>611</v>
      </c>
      <c r="N13" s="428" t="s">
        <v>786</v>
      </c>
      <c r="O13" s="428" t="s">
        <v>523</v>
      </c>
      <c r="P13" s="742" t="s">
        <v>524</v>
      </c>
      <c r="Q13" s="406" t="s">
        <v>449</v>
      </c>
      <c r="R13" s="409" t="s">
        <v>171</v>
      </c>
      <c r="S13" s="443" t="s">
        <v>460</v>
      </c>
      <c r="T13" s="93" t="b">
        <v>0</v>
      </c>
      <c r="U13" s="93" t="b">
        <v>1</v>
      </c>
      <c r="V13" s="93"/>
      <c r="W13" t="s">
        <v>117</v>
      </c>
      <c r="X13" t="s">
        <v>1</v>
      </c>
      <c r="Y13" t="s">
        <v>2</v>
      </c>
      <c r="Z13" s="111" t="s">
        <v>10</v>
      </c>
      <c r="AA13" s="111" t="s">
        <v>11</v>
      </c>
      <c r="AB13" s="111" t="s">
        <v>12</v>
      </c>
      <c r="AC13" s="111" t="s">
        <v>26</v>
      </c>
      <c r="AD13" s="111" t="s">
        <v>28</v>
      </c>
    </row>
    <row r="14" spans="1:81" ht="15.75" x14ac:dyDescent="0.25">
      <c r="A14" s="428">
        <v>120053969</v>
      </c>
      <c r="B14" s="428" t="s">
        <v>401</v>
      </c>
      <c r="C14" s="429">
        <v>45813</v>
      </c>
      <c r="D14" s="404" t="s">
        <v>104</v>
      </c>
      <c r="E14" s="430">
        <v>0.9145833333333333</v>
      </c>
      <c r="F14" s="430">
        <v>0.95347222222222217</v>
      </c>
      <c r="G14" s="448">
        <v>3.888888888888889E-2</v>
      </c>
      <c r="H14" s="406">
        <v>0</v>
      </c>
      <c r="I14" s="406">
        <v>56</v>
      </c>
      <c r="J14" s="132">
        <v>56</v>
      </c>
      <c r="K14" s="428">
        <v>55</v>
      </c>
      <c r="L14" s="428">
        <v>3079.7999999999902</v>
      </c>
      <c r="M14" s="428" t="s">
        <v>490</v>
      </c>
      <c r="N14" s="428" t="s">
        <v>786</v>
      </c>
      <c r="O14" s="428" t="s">
        <v>523</v>
      </c>
      <c r="P14" s="742" t="s">
        <v>524</v>
      </c>
      <c r="Q14" s="406" t="s">
        <v>449</v>
      </c>
      <c r="R14" s="409" t="s">
        <v>171</v>
      </c>
      <c r="S14" s="443" t="s">
        <v>460</v>
      </c>
      <c r="T14" s="93" t="b">
        <v>0</v>
      </c>
      <c r="U14" s="93" t="b">
        <v>1</v>
      </c>
      <c r="V14" s="93"/>
      <c r="W14" s="105">
        <v>22</v>
      </c>
      <c r="X14" s="105">
        <v>26250</v>
      </c>
      <c r="Y14" s="105">
        <v>3600323.4</v>
      </c>
      <c r="Z14" s="105">
        <f>$Z$4</f>
        <v>49165</v>
      </c>
      <c r="AA14" s="106">
        <f>Y14/Z14</f>
        <v>73.229398962676697</v>
      </c>
      <c r="AB14" s="106">
        <f>X14/Z14</f>
        <v>0.53391640394589646</v>
      </c>
      <c r="AC14" s="106">
        <f>Y14/X14</f>
        <v>137.15517714285713</v>
      </c>
      <c r="AD14" s="106">
        <f>X14/W14</f>
        <v>1193.1818181818182</v>
      </c>
      <c r="AG14" s="92"/>
      <c r="AJ14" s="92"/>
    </row>
    <row r="15" spans="1:81" ht="51.75" customHeight="1" x14ac:dyDescent="0.25">
      <c r="A15" s="428">
        <v>120053976</v>
      </c>
      <c r="B15" s="428" t="s">
        <v>414</v>
      </c>
      <c r="C15" s="429">
        <v>45814</v>
      </c>
      <c r="D15" s="404" t="s">
        <v>104</v>
      </c>
      <c r="E15" s="430">
        <v>4.2361111111111106E-2</v>
      </c>
      <c r="F15" s="430">
        <v>0.15555555555555556</v>
      </c>
      <c r="G15" s="448">
        <v>0.11319444444444444</v>
      </c>
      <c r="H15" s="406">
        <v>2</v>
      </c>
      <c r="I15" s="406">
        <v>43</v>
      </c>
      <c r="J15" s="132">
        <v>163</v>
      </c>
      <c r="K15" s="428">
        <v>595</v>
      </c>
      <c r="L15" s="428">
        <v>96985.2</v>
      </c>
      <c r="M15" s="428" t="s">
        <v>454</v>
      </c>
      <c r="N15" s="428" t="s">
        <v>787</v>
      </c>
      <c r="O15" s="428" t="s">
        <v>238</v>
      </c>
      <c r="P15" s="742" t="s">
        <v>228</v>
      </c>
      <c r="Q15" s="406" t="s">
        <v>449</v>
      </c>
      <c r="R15" s="409" t="s">
        <v>136</v>
      </c>
      <c r="S15" s="443" t="s">
        <v>456</v>
      </c>
      <c r="T15" s="93" t="b">
        <v>0</v>
      </c>
      <c r="U15" s="93" t="b">
        <v>1</v>
      </c>
      <c r="V15" s="93"/>
      <c r="AF15">
        <f>K15/$Z$4</f>
        <v>1.2102105156106987E-2</v>
      </c>
      <c r="AG15" s="92">
        <f>AF15/$AB$39</f>
        <v>0.55092592592592593</v>
      </c>
      <c r="AI15">
        <f>L15/$Z$4</f>
        <v>1.9726472083799451</v>
      </c>
      <c r="AJ15" s="92">
        <f>AI15/$AA$39</f>
        <v>0.62702975289964702</v>
      </c>
      <c r="AL15" s="89"/>
      <c r="AM15" s="88"/>
      <c r="AN15" s="88"/>
      <c r="AQ15" s="89"/>
      <c r="AR15" s="88"/>
      <c r="AS15" s="88"/>
    </row>
    <row r="16" spans="1:81" ht="15.75" x14ac:dyDescent="0.25">
      <c r="A16" s="428">
        <v>120054056</v>
      </c>
      <c r="B16" s="428" t="s">
        <v>412</v>
      </c>
      <c r="C16" s="429">
        <v>45814</v>
      </c>
      <c r="D16" s="404" t="s">
        <v>104</v>
      </c>
      <c r="E16" s="430">
        <v>0.4850694444444445</v>
      </c>
      <c r="F16" s="430">
        <v>0.49440972222222218</v>
      </c>
      <c r="G16" s="448">
        <v>9.0277777777777787E-3</v>
      </c>
      <c r="H16" s="406">
        <v>0</v>
      </c>
      <c r="I16" s="406">
        <v>13</v>
      </c>
      <c r="J16" s="132">
        <v>13.43</v>
      </c>
      <c r="K16" s="428">
        <v>38</v>
      </c>
      <c r="L16" s="428">
        <v>510.599999999999</v>
      </c>
      <c r="M16" s="428"/>
      <c r="N16" s="428" t="s">
        <v>788</v>
      </c>
      <c r="O16" s="428" t="s">
        <v>237</v>
      </c>
      <c r="P16" s="742" t="s">
        <v>222</v>
      </c>
      <c r="Q16" s="406" t="s">
        <v>449</v>
      </c>
      <c r="R16" s="409" t="s">
        <v>167</v>
      </c>
      <c r="S16" s="443" t="s">
        <v>456</v>
      </c>
      <c r="T16" s="93" t="b">
        <v>0</v>
      </c>
      <c r="U16" s="93" t="b">
        <v>1</v>
      </c>
      <c r="V16" s="93"/>
      <c r="W16" s="94" t="s">
        <v>80</v>
      </c>
      <c r="X16" t="s">
        <v>450</v>
      </c>
      <c r="AL16" s="179"/>
      <c r="AM16" s="179"/>
      <c r="AN16" s="179"/>
      <c r="AO16" s="180"/>
      <c r="AQ16" s="179"/>
      <c r="AR16" s="179"/>
      <c r="AS16" s="179"/>
      <c r="AT16" s="180"/>
    </row>
    <row r="17" spans="1:74" ht="15.75" x14ac:dyDescent="0.25">
      <c r="A17" s="428">
        <v>231085189</v>
      </c>
      <c r="B17" s="428" t="s">
        <v>392</v>
      </c>
      <c r="C17" s="429">
        <v>45814</v>
      </c>
      <c r="D17" s="404" t="s">
        <v>104</v>
      </c>
      <c r="E17" s="430">
        <v>0.4861111111111111</v>
      </c>
      <c r="F17" s="430">
        <v>0.54861111111111105</v>
      </c>
      <c r="G17" s="448">
        <v>6.25E-2</v>
      </c>
      <c r="H17" s="406">
        <v>1</v>
      </c>
      <c r="I17" s="406">
        <v>30</v>
      </c>
      <c r="J17" s="132">
        <v>90</v>
      </c>
      <c r="K17" s="428">
        <v>96</v>
      </c>
      <c r="L17" s="428">
        <v>8640</v>
      </c>
      <c r="M17" s="428"/>
      <c r="N17" s="428" t="s">
        <v>789</v>
      </c>
      <c r="O17" s="428" t="s">
        <v>238</v>
      </c>
      <c r="P17" s="742" t="s">
        <v>228</v>
      </c>
      <c r="Q17" s="406" t="s">
        <v>449</v>
      </c>
      <c r="R17" s="409" t="s">
        <v>136</v>
      </c>
      <c r="S17" s="443" t="s">
        <v>460</v>
      </c>
      <c r="T17" s="93" t="b">
        <v>0</v>
      </c>
      <c r="U17" s="93" t="b">
        <v>1</v>
      </c>
      <c r="V17" s="93"/>
      <c r="AG17" s="92"/>
      <c r="AJ17" s="92"/>
      <c r="AL17" s="157"/>
      <c r="AM17" s="157"/>
      <c r="AN17" s="156"/>
    </row>
    <row r="18" spans="1:74" ht="15.75" x14ac:dyDescent="0.25">
      <c r="A18" s="428">
        <v>120054165</v>
      </c>
      <c r="B18" s="428" t="s">
        <v>394</v>
      </c>
      <c r="C18" s="429">
        <v>45815</v>
      </c>
      <c r="D18" s="404" t="s">
        <v>104</v>
      </c>
      <c r="E18" s="430">
        <v>0.46319444444444446</v>
      </c>
      <c r="F18" s="430">
        <v>0.77361111111111114</v>
      </c>
      <c r="G18" s="448">
        <v>0.31041666666666667</v>
      </c>
      <c r="H18" s="406">
        <v>7</v>
      </c>
      <c r="I18" s="406">
        <v>27</v>
      </c>
      <c r="J18" s="132">
        <v>447</v>
      </c>
      <c r="K18" s="428">
        <v>6</v>
      </c>
      <c r="L18" s="428">
        <v>2682</v>
      </c>
      <c r="M18" s="428" t="s">
        <v>474</v>
      </c>
      <c r="N18" s="428" t="s">
        <v>790</v>
      </c>
      <c r="O18" s="428" t="s">
        <v>237</v>
      </c>
      <c r="P18" s="742" t="s">
        <v>222</v>
      </c>
      <c r="Q18" s="406" t="s">
        <v>449</v>
      </c>
      <c r="R18" s="409" t="s">
        <v>167</v>
      </c>
      <c r="S18" s="443" t="s">
        <v>460</v>
      </c>
      <c r="T18" s="93" t="b">
        <v>0</v>
      </c>
      <c r="U18" s="93" t="b">
        <v>1</v>
      </c>
      <c r="V18" s="93"/>
      <c r="W18" t="s">
        <v>117</v>
      </c>
      <c r="X18" t="s">
        <v>1</v>
      </c>
      <c r="Y18" t="s">
        <v>2</v>
      </c>
      <c r="Z18" s="111" t="s">
        <v>10</v>
      </c>
      <c r="AA18" s="111" t="s">
        <v>11</v>
      </c>
      <c r="AB18" s="111" t="s">
        <v>12</v>
      </c>
      <c r="AC18" s="111" t="s">
        <v>26</v>
      </c>
      <c r="AD18" s="111" t="s">
        <v>28</v>
      </c>
      <c r="AL18" s="157"/>
      <c r="AM18" s="157"/>
      <c r="AN18" s="157"/>
      <c r="AO18" s="156"/>
    </row>
    <row r="19" spans="1:74" ht="15.75" x14ac:dyDescent="0.25">
      <c r="A19" s="428">
        <v>120054499</v>
      </c>
      <c r="B19" s="428" t="s">
        <v>385</v>
      </c>
      <c r="C19" s="429">
        <v>45817</v>
      </c>
      <c r="D19" s="404" t="s">
        <v>104</v>
      </c>
      <c r="E19" s="430">
        <v>0.45833333333333331</v>
      </c>
      <c r="F19" s="430">
        <v>0.55555555555555558</v>
      </c>
      <c r="G19" s="448">
        <v>9.7222222222222224E-2</v>
      </c>
      <c r="H19" s="406">
        <v>2</v>
      </c>
      <c r="I19" s="406">
        <v>20</v>
      </c>
      <c r="J19" s="132">
        <v>140</v>
      </c>
      <c r="K19" s="428">
        <v>11</v>
      </c>
      <c r="L19" s="428">
        <v>1540.2</v>
      </c>
      <c r="M19" s="428"/>
      <c r="N19" s="428" t="s">
        <v>791</v>
      </c>
      <c r="O19" s="428" t="s">
        <v>238</v>
      </c>
      <c r="P19" s="742" t="s">
        <v>228</v>
      </c>
      <c r="Q19" s="406" t="s">
        <v>449</v>
      </c>
      <c r="R19" s="409" t="s">
        <v>136</v>
      </c>
      <c r="S19" s="443" t="s">
        <v>460</v>
      </c>
      <c r="T19" s="93" t="b">
        <v>0</v>
      </c>
      <c r="U19" s="93" t="b">
        <v>1</v>
      </c>
      <c r="V19" s="93"/>
      <c r="W19" s="105">
        <v>1</v>
      </c>
      <c r="X19" s="105">
        <v>25</v>
      </c>
      <c r="Y19" s="105">
        <v>1971</v>
      </c>
      <c r="Z19" s="105">
        <f>$Z$4</f>
        <v>49165</v>
      </c>
      <c r="AA19" s="106">
        <f>Y19/Z19</f>
        <v>4.0089494559137601E-2</v>
      </c>
      <c r="AB19" s="106">
        <f>X19/Z19</f>
        <v>5.0849181328180618E-4</v>
      </c>
      <c r="AC19" s="106">
        <f>Y19/X19</f>
        <v>78.84</v>
      </c>
      <c r="AD19" s="106">
        <f>X19/W19</f>
        <v>25</v>
      </c>
      <c r="AE19" s="88"/>
      <c r="AG19" s="92"/>
      <c r="AJ19" s="92"/>
    </row>
    <row r="20" spans="1:74" ht="15.75" x14ac:dyDescent="0.25">
      <c r="A20" s="428">
        <v>231085484</v>
      </c>
      <c r="B20" s="428" t="s">
        <v>406</v>
      </c>
      <c r="C20" s="429">
        <v>45817</v>
      </c>
      <c r="D20" s="404" t="s">
        <v>104</v>
      </c>
      <c r="E20" s="430">
        <v>0.48888888888888887</v>
      </c>
      <c r="F20" s="430">
        <v>0.55208333333333337</v>
      </c>
      <c r="G20" s="448">
        <v>6.3194444444444442E-2</v>
      </c>
      <c r="H20" s="406">
        <v>1</v>
      </c>
      <c r="I20" s="406">
        <v>31</v>
      </c>
      <c r="J20" s="132">
        <v>91</v>
      </c>
      <c r="K20" s="428">
        <v>3</v>
      </c>
      <c r="L20" s="428">
        <v>273</v>
      </c>
      <c r="M20" s="428"/>
      <c r="N20" s="428" t="s">
        <v>792</v>
      </c>
      <c r="O20" s="428" t="s">
        <v>238</v>
      </c>
      <c r="P20" s="742" t="s">
        <v>228</v>
      </c>
      <c r="Q20" s="406" t="s">
        <v>449</v>
      </c>
      <c r="R20" s="409" t="s">
        <v>136</v>
      </c>
      <c r="S20" s="443" t="s">
        <v>456</v>
      </c>
      <c r="T20" s="93" t="b">
        <v>0</v>
      </c>
      <c r="U20" s="93" t="b">
        <v>1</v>
      </c>
      <c r="V20" s="93"/>
      <c r="W20" s="89"/>
      <c r="X20" s="88"/>
      <c r="Y20" s="88"/>
      <c r="Z20" s="88"/>
      <c r="AA20" s="88"/>
      <c r="AB20" s="88"/>
      <c r="AC20" s="88"/>
      <c r="AD20" s="88"/>
      <c r="AE20" s="88"/>
      <c r="AG20" s="138"/>
      <c r="AH20" s="138"/>
      <c r="AI20" s="138"/>
      <c r="AK20" s="138"/>
    </row>
    <row r="21" spans="1:74" ht="15.75" x14ac:dyDescent="0.25">
      <c r="A21" s="428">
        <v>120054579</v>
      </c>
      <c r="B21" s="428" t="s">
        <v>408</v>
      </c>
      <c r="C21" s="429">
        <v>45817</v>
      </c>
      <c r="D21" s="404" t="s">
        <v>104</v>
      </c>
      <c r="E21" s="430">
        <v>0.95277777777777783</v>
      </c>
      <c r="F21" s="430">
        <v>4.0972222222222222E-2</v>
      </c>
      <c r="G21" s="448">
        <v>8.819444444444445E-2</v>
      </c>
      <c r="H21" s="406">
        <v>2</v>
      </c>
      <c r="I21" s="406">
        <v>7</v>
      </c>
      <c r="J21" s="132">
        <v>127</v>
      </c>
      <c r="K21" s="428">
        <v>633</v>
      </c>
      <c r="L21" s="428">
        <v>80391</v>
      </c>
      <c r="M21" s="428" t="s">
        <v>463</v>
      </c>
      <c r="N21" s="428" t="s">
        <v>793</v>
      </c>
      <c r="O21" s="428" t="s">
        <v>523</v>
      </c>
      <c r="P21" s="742" t="s">
        <v>524</v>
      </c>
      <c r="Q21" s="406" t="s">
        <v>449</v>
      </c>
      <c r="R21" s="409" t="s">
        <v>171</v>
      </c>
      <c r="S21" s="443" t="s">
        <v>456</v>
      </c>
      <c r="T21" s="93" t="b">
        <v>0</v>
      </c>
      <c r="U21" s="93" t="b">
        <v>1</v>
      </c>
      <c r="V21" s="93"/>
      <c r="W21" s="94" t="s">
        <v>80</v>
      </c>
      <c r="X21" t="s">
        <v>173</v>
      </c>
      <c r="AE21" s="88"/>
      <c r="AF21" s="88"/>
      <c r="AG21" s="88"/>
      <c r="AH21" s="88"/>
      <c r="AI21" s="88"/>
      <c r="AJ21" s="88"/>
      <c r="AZ21" s="138"/>
    </row>
    <row r="22" spans="1:74" ht="15.75" x14ac:dyDescent="0.25">
      <c r="A22" s="428">
        <v>231085731</v>
      </c>
      <c r="B22" s="428" t="s">
        <v>373</v>
      </c>
      <c r="C22" s="429">
        <v>45818</v>
      </c>
      <c r="D22" s="404" t="s">
        <v>104</v>
      </c>
      <c r="E22" s="430">
        <v>0.57013888888888886</v>
      </c>
      <c r="F22" s="430">
        <v>0.61458333333333337</v>
      </c>
      <c r="G22" s="448">
        <v>4.4444444444444446E-2</v>
      </c>
      <c r="H22" s="406">
        <v>1</v>
      </c>
      <c r="I22" s="406">
        <v>4</v>
      </c>
      <c r="J22" s="132">
        <v>64</v>
      </c>
      <c r="K22" s="428">
        <v>10</v>
      </c>
      <c r="L22" s="428">
        <v>640.20000000000005</v>
      </c>
      <c r="M22" s="428"/>
      <c r="N22" s="428" t="s">
        <v>794</v>
      </c>
      <c r="O22" s="428" t="s">
        <v>238</v>
      </c>
      <c r="P22" s="742" t="s">
        <v>228</v>
      </c>
      <c r="Q22" s="406" t="s">
        <v>449</v>
      </c>
      <c r="R22" s="409" t="s">
        <v>136</v>
      </c>
      <c r="S22" s="443" t="s">
        <v>460</v>
      </c>
      <c r="T22" s="93" t="b">
        <v>0</v>
      </c>
      <c r="U22" s="93" t="b">
        <v>1</v>
      </c>
      <c r="V22" s="93"/>
      <c r="AE22" s="88"/>
      <c r="AF22" s="88"/>
      <c r="AG22" s="88"/>
      <c r="AH22" s="88"/>
      <c r="AI22" s="88"/>
      <c r="AJ22" s="88"/>
      <c r="AK22" s="88"/>
    </row>
    <row r="23" spans="1:74" ht="15.75" x14ac:dyDescent="0.25">
      <c r="A23" s="428">
        <v>231085795</v>
      </c>
      <c r="B23" s="428" t="s">
        <v>374</v>
      </c>
      <c r="C23" s="429">
        <v>45818</v>
      </c>
      <c r="D23" s="404" t="s">
        <v>104</v>
      </c>
      <c r="E23" s="430">
        <v>0.68402777777777779</v>
      </c>
      <c r="F23" s="430">
        <v>0.69097222222222221</v>
      </c>
      <c r="G23" s="448">
        <v>6.9444444444444441E-3</v>
      </c>
      <c r="H23" s="406">
        <v>0</v>
      </c>
      <c r="I23" s="406">
        <v>10</v>
      </c>
      <c r="J23" s="132">
        <v>10</v>
      </c>
      <c r="K23" s="428">
        <v>1</v>
      </c>
      <c r="L23" s="428">
        <v>10.199999999999999</v>
      </c>
      <c r="M23" s="428"/>
      <c r="N23" s="428" t="s">
        <v>795</v>
      </c>
      <c r="O23" s="428" t="s">
        <v>238</v>
      </c>
      <c r="P23" s="742" t="s">
        <v>228</v>
      </c>
      <c r="Q23" s="406" t="s">
        <v>449</v>
      </c>
      <c r="R23" s="409" t="s">
        <v>136</v>
      </c>
      <c r="S23" s="443" t="s">
        <v>460</v>
      </c>
      <c r="T23" s="93" t="b">
        <v>0</v>
      </c>
      <c r="U23" s="93" t="b">
        <v>1</v>
      </c>
      <c r="V23" s="93"/>
      <c r="W23" t="s">
        <v>117</v>
      </c>
      <c r="X23" t="s">
        <v>1</v>
      </c>
      <c r="Y23" t="s">
        <v>2</v>
      </c>
      <c r="Z23" s="111" t="s">
        <v>10</v>
      </c>
      <c r="AA23" s="111" t="s">
        <v>11</v>
      </c>
      <c r="AB23" s="111" t="s">
        <v>12</v>
      </c>
      <c r="AC23" s="111" t="s">
        <v>26</v>
      </c>
      <c r="AD23" s="111" t="s">
        <v>28</v>
      </c>
      <c r="AE23" s="88"/>
      <c r="AF23" s="88"/>
      <c r="AG23" s="88"/>
      <c r="AH23" s="88"/>
      <c r="AI23" s="88"/>
      <c r="AJ23" s="88"/>
      <c r="AK23" s="88"/>
      <c r="AN23" s="449"/>
      <c r="AO23" s="449"/>
      <c r="AP23" s="449"/>
      <c r="AQ23" s="449"/>
      <c r="AR23" s="449"/>
      <c r="AS23" s="449"/>
      <c r="AT23" s="449"/>
      <c r="AU23" s="449"/>
      <c r="AV23" s="449"/>
      <c r="AW23" s="449"/>
      <c r="AX23" s="449"/>
      <c r="AY23" s="449"/>
      <c r="AZ23" s="449"/>
      <c r="BA23" s="449"/>
      <c r="BB23" s="449"/>
      <c r="BC23" s="449"/>
      <c r="BD23" s="449"/>
      <c r="BE23" s="449"/>
      <c r="BF23" s="449"/>
      <c r="BG23" s="449"/>
      <c r="BH23" s="449"/>
      <c r="BI23" s="449"/>
      <c r="BJ23" s="449"/>
      <c r="BK23" s="449"/>
      <c r="BL23" s="449"/>
      <c r="BM23" s="449"/>
      <c r="BN23" s="449"/>
      <c r="BO23" s="449"/>
      <c r="BP23" s="449"/>
      <c r="BQ23" s="449"/>
      <c r="BR23" s="449"/>
      <c r="BS23" s="449"/>
      <c r="BT23" s="449"/>
      <c r="BU23" s="449"/>
      <c r="BV23" s="449"/>
    </row>
    <row r="24" spans="1:74" ht="15.75" x14ac:dyDescent="0.25">
      <c r="A24" s="428">
        <v>120054673</v>
      </c>
      <c r="B24" s="428" t="s">
        <v>388</v>
      </c>
      <c r="C24" s="429">
        <v>45818</v>
      </c>
      <c r="D24" s="404" t="s">
        <v>104</v>
      </c>
      <c r="E24" s="430">
        <v>0.89907407407407414</v>
      </c>
      <c r="F24" s="430">
        <v>0.91111111111111109</v>
      </c>
      <c r="G24" s="448">
        <v>1.1805555555555555E-2</v>
      </c>
      <c r="H24" s="406">
        <v>0</v>
      </c>
      <c r="I24" s="406">
        <v>17</v>
      </c>
      <c r="J24" s="132">
        <v>17.350000000000001</v>
      </c>
      <c r="K24" s="428">
        <v>3</v>
      </c>
      <c r="L24" s="428">
        <v>52.2</v>
      </c>
      <c r="M24" s="428" t="s">
        <v>796</v>
      </c>
      <c r="N24" s="428" t="s">
        <v>797</v>
      </c>
      <c r="O24" s="428" t="s">
        <v>523</v>
      </c>
      <c r="P24" s="742" t="s">
        <v>524</v>
      </c>
      <c r="Q24" s="406" t="s">
        <v>449</v>
      </c>
      <c r="R24" s="409" t="s">
        <v>171</v>
      </c>
      <c r="S24" s="443" t="s">
        <v>460</v>
      </c>
      <c r="T24" s="93" t="b">
        <v>0</v>
      </c>
      <c r="U24" s="93" t="b">
        <v>1</v>
      </c>
      <c r="V24" s="93"/>
      <c r="W24" s="105"/>
      <c r="X24" s="105"/>
      <c r="Y24" s="105">
        <v>0</v>
      </c>
      <c r="Z24" s="105">
        <f>$Z$4</f>
        <v>49165</v>
      </c>
      <c r="AA24" s="106">
        <f>Y24/Z24</f>
        <v>0</v>
      </c>
      <c r="AB24" s="106">
        <f>X24/Z24</f>
        <v>0</v>
      </c>
      <c r="AC24" s="106" t="e">
        <f>Y24/X24</f>
        <v>#DIV/0!</v>
      </c>
      <c r="AD24" s="106" t="e">
        <f>X24/W24</f>
        <v>#DIV/0!</v>
      </c>
      <c r="AE24" s="88"/>
      <c r="AF24" s="88"/>
      <c r="AG24" s="88"/>
      <c r="AH24" s="88"/>
      <c r="AI24" s="88"/>
      <c r="AJ24" s="88"/>
      <c r="AK24" s="88"/>
      <c r="AN24" s="449"/>
      <c r="AO24" s="449"/>
      <c r="AP24" s="449"/>
      <c r="AQ24" s="449"/>
      <c r="AR24" s="449"/>
      <c r="AS24" s="449"/>
      <c r="AT24" s="449"/>
      <c r="AU24" s="449"/>
      <c r="AV24" s="449"/>
      <c r="AW24" s="449"/>
      <c r="AX24" s="449"/>
      <c r="AY24" s="449"/>
      <c r="AZ24" s="450"/>
      <c r="BA24" s="449"/>
      <c r="BB24" s="449"/>
      <c r="BC24" s="449"/>
      <c r="BD24" s="449"/>
      <c r="BE24" s="449"/>
      <c r="BF24" s="449"/>
      <c r="BG24" s="449"/>
      <c r="BH24" s="449"/>
      <c r="BI24" s="449"/>
      <c r="BJ24" s="449"/>
      <c r="BK24" s="449"/>
      <c r="BL24" s="449"/>
      <c r="BM24" s="449"/>
      <c r="BN24" s="449"/>
      <c r="BO24" s="449"/>
      <c r="BP24" s="449"/>
      <c r="BQ24" s="449"/>
      <c r="BR24" s="449"/>
      <c r="BS24" s="449"/>
      <c r="BT24" s="449"/>
      <c r="BU24" s="449"/>
      <c r="BV24" s="449"/>
    </row>
    <row r="25" spans="1:74" ht="15.75" x14ac:dyDescent="0.25">
      <c r="A25" s="428">
        <v>231085854</v>
      </c>
      <c r="B25" s="428" t="s">
        <v>395</v>
      </c>
      <c r="C25" s="429">
        <v>45819</v>
      </c>
      <c r="D25" s="404" t="s">
        <v>104</v>
      </c>
      <c r="E25" s="430">
        <v>0.45833333333333331</v>
      </c>
      <c r="F25" s="430">
        <v>0.6381944444444444</v>
      </c>
      <c r="G25" s="448">
        <v>0.17986111111111111</v>
      </c>
      <c r="H25" s="406">
        <v>4</v>
      </c>
      <c r="I25" s="406">
        <v>19</v>
      </c>
      <c r="J25" s="132">
        <v>259</v>
      </c>
      <c r="K25" s="428">
        <v>225</v>
      </c>
      <c r="L25" s="428">
        <v>58275</v>
      </c>
      <c r="M25" s="428" t="s">
        <v>474</v>
      </c>
      <c r="N25" s="428" t="s">
        <v>798</v>
      </c>
      <c r="O25" s="428" t="s">
        <v>238</v>
      </c>
      <c r="P25" s="742" t="s">
        <v>228</v>
      </c>
      <c r="Q25" s="406" t="s">
        <v>449</v>
      </c>
      <c r="R25" s="409" t="s">
        <v>136</v>
      </c>
      <c r="S25" s="443" t="s">
        <v>460</v>
      </c>
      <c r="T25" s="93" t="b">
        <v>0</v>
      </c>
      <c r="U25" s="93" t="b">
        <v>1</v>
      </c>
      <c r="V25" s="93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N25" s="449"/>
      <c r="AO25" s="449"/>
      <c r="AP25" s="449"/>
      <c r="AQ25" s="449"/>
      <c r="AR25" s="449"/>
      <c r="AS25" s="449"/>
      <c r="AT25" s="449"/>
      <c r="AU25" s="449"/>
      <c r="AV25" s="449"/>
      <c r="AW25" s="449"/>
      <c r="AX25" s="449"/>
      <c r="AY25" s="449"/>
      <c r="AZ25" s="449"/>
      <c r="BA25" s="449"/>
      <c r="BB25" s="449"/>
      <c r="BC25" s="449"/>
      <c r="BD25" s="449"/>
      <c r="BE25" s="449"/>
      <c r="BF25" s="449"/>
      <c r="BG25" s="449"/>
      <c r="BH25" s="449"/>
      <c r="BI25" s="449"/>
      <c r="BJ25" s="449"/>
      <c r="BK25" s="449"/>
      <c r="BL25" s="449"/>
      <c r="BM25" s="449"/>
      <c r="BN25" s="449"/>
      <c r="BO25" s="449"/>
      <c r="BP25" s="449"/>
      <c r="BQ25" s="449"/>
      <c r="BR25" s="449"/>
      <c r="BS25" s="449"/>
      <c r="BT25" s="449"/>
      <c r="BU25" s="449"/>
      <c r="BV25" s="449"/>
    </row>
    <row r="26" spans="1:74" ht="15.75" x14ac:dyDescent="0.25">
      <c r="A26" s="428">
        <v>231085950</v>
      </c>
      <c r="B26" s="428" t="s">
        <v>404</v>
      </c>
      <c r="C26" s="429">
        <v>45820</v>
      </c>
      <c r="D26" s="404" t="s">
        <v>104</v>
      </c>
      <c r="E26" s="430">
        <v>6.805555555555555E-2</v>
      </c>
      <c r="F26" s="430">
        <v>0.125</v>
      </c>
      <c r="G26" s="448">
        <v>5.6944444444444443E-2</v>
      </c>
      <c r="H26" s="406">
        <v>1</v>
      </c>
      <c r="I26" s="406">
        <v>22</v>
      </c>
      <c r="J26" s="132">
        <v>82</v>
      </c>
      <c r="K26" s="428">
        <v>2</v>
      </c>
      <c r="L26" s="428">
        <v>163.80000000000001</v>
      </c>
      <c r="M26" s="428"/>
      <c r="N26" s="428" t="s">
        <v>799</v>
      </c>
      <c r="O26" s="428" t="s">
        <v>238</v>
      </c>
      <c r="P26" s="742" t="s">
        <v>228</v>
      </c>
      <c r="Q26" s="406" t="s">
        <v>449</v>
      </c>
      <c r="R26" s="409" t="s">
        <v>136</v>
      </c>
      <c r="S26" s="443" t="s">
        <v>456</v>
      </c>
      <c r="T26" s="355" t="b">
        <v>0</v>
      </c>
      <c r="U26" s="93" t="b">
        <v>1</v>
      </c>
      <c r="V26" s="93"/>
      <c r="W26" s="94" t="s">
        <v>80</v>
      </c>
      <c r="X26" t="s">
        <v>173</v>
      </c>
      <c r="AE26" s="88"/>
      <c r="AF26" s="88"/>
      <c r="AG26" s="88"/>
      <c r="AH26" s="88"/>
      <c r="AI26" s="88"/>
      <c r="AJ26" s="88"/>
      <c r="AK26" s="88"/>
      <c r="AN26" s="449"/>
      <c r="AO26" s="449"/>
      <c r="AP26" s="449"/>
      <c r="AQ26" s="449"/>
      <c r="AR26" s="449"/>
      <c r="AS26" s="449"/>
      <c r="AT26" s="449"/>
      <c r="AU26" s="449"/>
      <c r="AV26" s="449"/>
      <c r="AW26" s="449"/>
      <c r="AX26" s="449"/>
      <c r="AY26" s="449"/>
      <c r="AZ26" s="449"/>
      <c r="BA26" s="449"/>
      <c r="BB26" s="449"/>
      <c r="BC26" s="449"/>
      <c r="BD26" s="449"/>
      <c r="BE26" s="449"/>
      <c r="BF26" s="449"/>
      <c r="BG26" s="449"/>
      <c r="BH26" s="449"/>
      <c r="BI26" s="449"/>
      <c r="BJ26" s="449"/>
      <c r="BK26" s="449"/>
      <c r="BL26" s="449"/>
      <c r="BM26" s="449"/>
      <c r="BN26" s="449"/>
      <c r="BO26" s="449"/>
      <c r="BP26" s="449"/>
      <c r="BQ26" s="449"/>
      <c r="BR26" s="449"/>
      <c r="BS26" s="449"/>
      <c r="BT26" s="449"/>
      <c r="BU26" s="449"/>
      <c r="BV26" s="449"/>
    </row>
    <row r="27" spans="1:74" ht="15.75" x14ac:dyDescent="0.25">
      <c r="A27" s="428">
        <v>120054941</v>
      </c>
      <c r="B27" s="428" t="s">
        <v>389</v>
      </c>
      <c r="C27" s="429">
        <v>45821</v>
      </c>
      <c r="D27" s="404" t="s">
        <v>104</v>
      </c>
      <c r="E27" s="430">
        <v>0.48947916666666669</v>
      </c>
      <c r="F27" s="430">
        <v>0.61461805555555549</v>
      </c>
      <c r="G27" s="448">
        <v>0.125</v>
      </c>
      <c r="H27" s="406">
        <v>3</v>
      </c>
      <c r="I27" s="406">
        <v>0</v>
      </c>
      <c r="J27" s="132">
        <v>180.2</v>
      </c>
      <c r="K27" s="428">
        <v>96</v>
      </c>
      <c r="L27" s="428">
        <v>17299.2</v>
      </c>
      <c r="M27" s="428"/>
      <c r="N27" s="428" t="s">
        <v>800</v>
      </c>
      <c r="O27" s="428" t="s">
        <v>238</v>
      </c>
      <c r="P27" s="742" t="s">
        <v>228</v>
      </c>
      <c r="Q27" s="406" t="s">
        <v>449</v>
      </c>
      <c r="R27" s="409" t="s">
        <v>136</v>
      </c>
      <c r="S27" s="443" t="s">
        <v>460</v>
      </c>
      <c r="T27" s="93" t="b">
        <v>0</v>
      </c>
      <c r="U27" s="93" t="b">
        <v>1</v>
      </c>
      <c r="V27" s="93"/>
      <c r="AE27" s="88"/>
      <c r="AF27" s="88"/>
      <c r="AG27" s="88"/>
      <c r="AH27" s="88"/>
      <c r="AI27" s="88"/>
      <c r="AJ27" s="88"/>
      <c r="AK27" s="88"/>
      <c r="AL27" s="89"/>
      <c r="AM27" s="88"/>
      <c r="AN27" s="451"/>
      <c r="AO27" s="449"/>
      <c r="AP27" s="449"/>
      <c r="AQ27" s="452"/>
      <c r="AR27" s="451"/>
      <c r="AS27" s="451"/>
      <c r="AT27" s="449"/>
      <c r="AU27" s="449"/>
      <c r="AV27" s="449"/>
      <c r="AW27" s="449"/>
      <c r="AX27" s="449"/>
      <c r="AY27" s="449"/>
      <c r="AZ27" s="450"/>
      <c r="BA27" s="449"/>
      <c r="BB27" s="449"/>
      <c r="BC27" s="449"/>
      <c r="BD27" s="449"/>
      <c r="BE27" s="449"/>
      <c r="BF27" s="449"/>
      <c r="BG27" s="449"/>
      <c r="BH27" s="449"/>
      <c r="BI27" s="449"/>
      <c r="BJ27" s="449"/>
      <c r="BK27" s="449"/>
      <c r="BL27" s="449"/>
      <c r="BM27" s="449"/>
      <c r="BN27" s="449"/>
      <c r="BO27" s="449"/>
      <c r="BP27" s="449"/>
      <c r="BQ27" s="449"/>
      <c r="BR27" s="449"/>
      <c r="BS27" s="449"/>
      <c r="BT27" s="449"/>
      <c r="BU27" s="449"/>
      <c r="BV27" s="449"/>
    </row>
    <row r="28" spans="1:74" ht="15.75" x14ac:dyDescent="0.25">
      <c r="A28" s="428">
        <v>120055062</v>
      </c>
      <c r="B28" s="428" t="s">
        <v>392</v>
      </c>
      <c r="C28" s="429">
        <v>45823</v>
      </c>
      <c r="D28" s="404" t="s">
        <v>104</v>
      </c>
      <c r="E28" s="430">
        <v>0.48125000000000001</v>
      </c>
      <c r="F28" s="430">
        <v>0.60555555555555551</v>
      </c>
      <c r="G28" s="448">
        <v>0.12430555555555556</v>
      </c>
      <c r="H28" s="406">
        <v>2</v>
      </c>
      <c r="I28" s="406">
        <v>59</v>
      </c>
      <c r="J28" s="132">
        <v>179</v>
      </c>
      <c r="K28" s="428">
        <v>158</v>
      </c>
      <c r="L28" s="428">
        <v>28282.2</v>
      </c>
      <c r="M28" s="428" t="s">
        <v>477</v>
      </c>
      <c r="N28" s="428" t="s">
        <v>801</v>
      </c>
      <c r="O28" s="428" t="s">
        <v>235</v>
      </c>
      <c r="P28" s="742" t="s">
        <v>220</v>
      </c>
      <c r="Q28" s="406" t="s">
        <v>449</v>
      </c>
      <c r="R28" s="409" t="s">
        <v>167</v>
      </c>
      <c r="S28" s="443" t="s">
        <v>460</v>
      </c>
      <c r="T28" s="93" t="b">
        <v>0</v>
      </c>
      <c r="U28" s="93" t="b">
        <v>1</v>
      </c>
      <c r="V28" s="93"/>
      <c r="W28" t="s">
        <v>117</v>
      </c>
      <c r="X28" t="s">
        <v>1</v>
      </c>
      <c r="Y28" t="s">
        <v>2</v>
      </c>
      <c r="Z28" s="111" t="s">
        <v>10</v>
      </c>
      <c r="AA28" s="111" t="s">
        <v>11</v>
      </c>
      <c r="AB28" s="111" t="s">
        <v>12</v>
      </c>
      <c r="AC28" s="111" t="s">
        <v>26</v>
      </c>
      <c r="AD28" s="111" t="s">
        <v>28</v>
      </c>
      <c r="AE28" s="88"/>
      <c r="AF28" s="88"/>
      <c r="AG28" s="88"/>
      <c r="AH28" s="88"/>
      <c r="AI28" s="88"/>
      <c r="AJ28" s="88"/>
      <c r="AK28" s="88"/>
      <c r="AL28" s="179"/>
      <c r="AM28" s="179"/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/>
      <c r="AY28" s="449"/>
      <c r="AZ28" s="451"/>
      <c r="BA28" s="449"/>
      <c r="BB28" s="449"/>
      <c r="BC28" s="449"/>
      <c r="BD28" s="449"/>
      <c r="BE28" s="449"/>
      <c r="BF28" s="449"/>
      <c r="BG28" s="449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  <c r="BR28" s="449"/>
      <c r="BS28" s="449"/>
      <c r="BT28" s="449"/>
      <c r="BU28" s="449"/>
      <c r="BV28" s="449"/>
    </row>
    <row r="29" spans="1:74" ht="15.75" x14ac:dyDescent="0.25">
      <c r="A29" s="428">
        <v>120055088</v>
      </c>
      <c r="B29" s="428" t="s">
        <v>406</v>
      </c>
      <c r="C29" s="429">
        <v>45823</v>
      </c>
      <c r="D29" s="404" t="s">
        <v>104</v>
      </c>
      <c r="E29" s="430">
        <v>0.89207175925925919</v>
      </c>
      <c r="F29" s="430">
        <v>0.92152777777777783</v>
      </c>
      <c r="G29" s="448">
        <v>2.9166666666666664E-2</v>
      </c>
      <c r="H29" s="406">
        <v>0</v>
      </c>
      <c r="I29" s="406">
        <v>42</v>
      </c>
      <c r="J29" s="132">
        <v>42.42</v>
      </c>
      <c r="K29" s="428">
        <v>23</v>
      </c>
      <c r="L29" s="428">
        <v>975.6</v>
      </c>
      <c r="M29" s="428" t="s">
        <v>453</v>
      </c>
      <c r="N29" s="428" t="s">
        <v>802</v>
      </c>
      <c r="O29" s="428" t="s">
        <v>235</v>
      </c>
      <c r="P29" s="742" t="s">
        <v>459</v>
      </c>
      <c r="Q29" s="406" t="s">
        <v>449</v>
      </c>
      <c r="R29" s="409" t="s">
        <v>167</v>
      </c>
      <c r="S29" s="443" t="s">
        <v>456</v>
      </c>
      <c r="T29" s="93" t="b">
        <v>0</v>
      </c>
      <c r="U29" s="93" t="b">
        <v>1</v>
      </c>
      <c r="V29" s="93"/>
      <c r="W29" s="105"/>
      <c r="X29" s="105"/>
      <c r="Y29" s="105">
        <v>0</v>
      </c>
      <c r="Z29" s="105">
        <f>$Z$4</f>
        <v>49165</v>
      </c>
      <c r="AA29" s="106">
        <f>Y29/Z29</f>
        <v>0</v>
      </c>
      <c r="AB29" s="106">
        <f>X29/Z29</f>
        <v>0</v>
      </c>
      <c r="AC29" s="106" t="e">
        <f>Y29/X29</f>
        <v>#DIV/0!</v>
      </c>
      <c r="AD29" s="106" t="e">
        <f>X29/W29</f>
        <v>#DIV/0!</v>
      </c>
      <c r="AE29" s="88"/>
      <c r="AG29" s="92"/>
      <c r="AJ29" s="92"/>
      <c r="AK29" s="88"/>
      <c r="AL29" s="157"/>
      <c r="AM29" s="157"/>
      <c r="AN29" s="453"/>
      <c r="AO29" s="454"/>
      <c r="AP29" s="454"/>
      <c r="AQ29" s="451"/>
      <c r="AR29" s="455"/>
      <c r="AS29" s="451"/>
      <c r="AT29" s="453"/>
      <c r="AU29" s="452"/>
      <c r="AV29" s="454"/>
      <c r="AW29" s="451"/>
      <c r="AX29" s="455"/>
      <c r="AY29" s="449"/>
      <c r="AZ29" s="449"/>
      <c r="BA29" s="449"/>
      <c r="BB29" s="449"/>
      <c r="BC29" s="449"/>
      <c r="BD29" s="449"/>
      <c r="BE29" s="449"/>
      <c r="BF29" s="449"/>
      <c r="BG29" s="449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  <c r="BR29" s="449"/>
      <c r="BS29" s="449"/>
      <c r="BT29" s="449"/>
      <c r="BU29" s="449"/>
      <c r="BV29" s="449"/>
    </row>
    <row r="30" spans="1:74" ht="15.75" x14ac:dyDescent="0.25">
      <c r="A30" s="428">
        <v>231086422</v>
      </c>
      <c r="B30" s="428" t="s">
        <v>398</v>
      </c>
      <c r="C30" s="429">
        <v>45824</v>
      </c>
      <c r="D30" s="404" t="s">
        <v>104</v>
      </c>
      <c r="E30" s="430">
        <v>0.64930555555555558</v>
      </c>
      <c r="F30" s="430">
        <v>0.66041666666666665</v>
      </c>
      <c r="G30" s="448">
        <v>1.1111111111111112E-2</v>
      </c>
      <c r="H30" s="406">
        <v>0</v>
      </c>
      <c r="I30" s="406">
        <v>16</v>
      </c>
      <c r="J30" s="132">
        <v>16</v>
      </c>
      <c r="K30" s="428">
        <v>4</v>
      </c>
      <c r="L30" s="428">
        <v>64.2</v>
      </c>
      <c r="M30" s="428"/>
      <c r="N30" s="428" t="s">
        <v>803</v>
      </c>
      <c r="O30" s="428" t="s">
        <v>237</v>
      </c>
      <c r="P30" s="742" t="s">
        <v>233</v>
      </c>
      <c r="Q30" s="406" t="s">
        <v>449</v>
      </c>
      <c r="R30" s="409" t="s">
        <v>167</v>
      </c>
      <c r="S30" s="443" t="s">
        <v>460</v>
      </c>
      <c r="T30" s="93" t="b">
        <v>0</v>
      </c>
      <c r="U30" s="93" t="b">
        <v>1</v>
      </c>
      <c r="V30" s="93"/>
      <c r="W30" s="89"/>
      <c r="X30" s="88"/>
      <c r="Y30" s="88"/>
      <c r="Z30" s="88"/>
      <c r="AA30" s="88"/>
      <c r="AB30" s="88"/>
      <c r="AC30" s="88"/>
      <c r="AD30" s="88"/>
      <c r="AE30" s="88"/>
      <c r="AG30" s="92"/>
      <c r="AJ30" s="92"/>
      <c r="AK30" s="88"/>
      <c r="AL30" s="157"/>
      <c r="AM30" s="157"/>
      <c r="AN30" s="451"/>
      <c r="AO30" s="455"/>
      <c r="AP30" s="455"/>
      <c r="AQ30" s="455"/>
      <c r="AR30" s="455"/>
      <c r="AS30" s="451"/>
      <c r="AT30" s="451"/>
      <c r="AU30" s="455"/>
      <c r="AV30" s="455"/>
      <c r="AW30" s="455"/>
      <c r="AX30" s="455"/>
      <c r="AY30" s="449"/>
      <c r="AZ30" s="455"/>
      <c r="BA30" s="449"/>
      <c r="BB30" s="449"/>
      <c r="BC30" s="449"/>
      <c r="BD30" s="449"/>
      <c r="BE30" s="449"/>
      <c r="BF30" s="449"/>
      <c r="BG30" s="449"/>
      <c r="BH30" s="449"/>
      <c r="BI30" s="449"/>
      <c r="BJ30" s="449"/>
      <c r="BK30" s="449"/>
      <c r="BL30" s="449"/>
      <c r="BM30" s="449"/>
      <c r="BN30" s="449"/>
      <c r="BO30" s="449"/>
      <c r="BP30" s="449"/>
      <c r="BQ30" s="449"/>
      <c r="BR30" s="449"/>
      <c r="BS30" s="449"/>
      <c r="BT30" s="449"/>
      <c r="BU30" s="449"/>
      <c r="BV30" s="449"/>
    </row>
    <row r="31" spans="1:74" ht="15.75" x14ac:dyDescent="0.25">
      <c r="A31" s="428">
        <v>120055186</v>
      </c>
      <c r="B31" s="428" t="s">
        <v>413</v>
      </c>
      <c r="C31" s="429">
        <v>45825</v>
      </c>
      <c r="D31" s="404" t="s">
        <v>104</v>
      </c>
      <c r="E31" s="430">
        <v>0.46666666666666662</v>
      </c>
      <c r="F31" s="430">
        <v>0.70921296296296299</v>
      </c>
      <c r="G31" s="448">
        <v>0.24236111111111111</v>
      </c>
      <c r="H31" s="406">
        <v>5</v>
      </c>
      <c r="I31" s="406">
        <v>49</v>
      </c>
      <c r="J31" s="132">
        <v>349.27</v>
      </c>
      <c r="K31" s="428">
        <v>1</v>
      </c>
      <c r="L31" s="428">
        <v>349.2</v>
      </c>
      <c r="M31" s="428"/>
      <c r="N31" s="428" t="s">
        <v>804</v>
      </c>
      <c r="O31" s="428" t="s">
        <v>238</v>
      </c>
      <c r="P31" s="742" t="s">
        <v>228</v>
      </c>
      <c r="Q31" s="406" t="s">
        <v>449</v>
      </c>
      <c r="R31" s="409" t="s">
        <v>136</v>
      </c>
      <c r="S31" s="443" t="s">
        <v>456</v>
      </c>
      <c r="T31" s="93" t="b">
        <v>0</v>
      </c>
      <c r="U31" s="93" t="b">
        <v>1</v>
      </c>
      <c r="V31" s="93"/>
      <c r="W31" s="94" t="s">
        <v>80</v>
      </c>
      <c r="X31" t="s">
        <v>173</v>
      </c>
      <c r="AE31" s="88"/>
      <c r="AF31" s="88"/>
      <c r="AG31" s="88"/>
      <c r="AH31" s="88"/>
      <c r="AI31" s="88"/>
      <c r="AJ31" s="88"/>
      <c r="AK31" s="88"/>
      <c r="AN31" s="449"/>
      <c r="AO31" s="449"/>
      <c r="AP31" s="449"/>
      <c r="AQ31" s="449"/>
      <c r="AR31" s="449"/>
      <c r="AS31" s="449"/>
      <c r="AT31" s="449"/>
      <c r="AU31" s="449"/>
      <c r="AV31" s="449"/>
      <c r="AW31" s="449"/>
      <c r="AX31" s="449"/>
      <c r="AY31" s="449"/>
      <c r="AZ31" s="449"/>
      <c r="BA31" s="449"/>
      <c r="BB31" s="449"/>
      <c r="BC31" s="449"/>
      <c r="BD31" s="449"/>
      <c r="BE31" s="449"/>
      <c r="BF31" s="449"/>
      <c r="BG31" s="449"/>
      <c r="BH31" s="449"/>
      <c r="BI31" s="449"/>
      <c r="BJ31" s="449"/>
      <c r="BK31" s="449"/>
      <c r="BL31" s="449"/>
      <c r="BM31" s="449"/>
      <c r="BN31" s="449"/>
      <c r="BO31" s="449"/>
      <c r="BP31" s="449"/>
      <c r="BQ31" s="449"/>
      <c r="BR31" s="449"/>
      <c r="BS31" s="449"/>
      <c r="BT31" s="449"/>
      <c r="BU31" s="449"/>
      <c r="BV31" s="449"/>
    </row>
    <row r="32" spans="1:74" ht="15.75" x14ac:dyDescent="0.25">
      <c r="A32" s="428">
        <v>120055392</v>
      </c>
      <c r="B32" s="428" t="s">
        <v>384</v>
      </c>
      <c r="C32" s="429">
        <v>45826</v>
      </c>
      <c r="D32" s="404" t="s">
        <v>104</v>
      </c>
      <c r="E32" s="430">
        <v>0.4826388888888889</v>
      </c>
      <c r="F32" s="430">
        <v>0.72763888888888895</v>
      </c>
      <c r="G32" s="448">
        <v>0.24444444444444446</v>
      </c>
      <c r="H32" s="406">
        <v>5</v>
      </c>
      <c r="I32" s="406">
        <v>52</v>
      </c>
      <c r="J32" s="132">
        <v>352.78</v>
      </c>
      <c r="K32" s="428">
        <v>201</v>
      </c>
      <c r="L32" s="428">
        <v>70842</v>
      </c>
      <c r="M32" s="428" t="s">
        <v>457</v>
      </c>
      <c r="N32" s="428" t="s">
        <v>805</v>
      </c>
      <c r="O32" s="428" t="s">
        <v>238</v>
      </c>
      <c r="P32" s="742" t="s">
        <v>228</v>
      </c>
      <c r="Q32" s="406" t="s">
        <v>449</v>
      </c>
      <c r="R32" s="409" t="s">
        <v>136</v>
      </c>
      <c r="S32" s="443" t="s">
        <v>460</v>
      </c>
      <c r="T32" s="93" t="b">
        <v>0</v>
      </c>
      <c r="U32" s="93" t="b">
        <v>0</v>
      </c>
      <c r="V32" s="93"/>
      <c r="AE32" s="88"/>
      <c r="AG32" s="92"/>
      <c r="AJ32" s="92"/>
      <c r="AK32" s="88"/>
      <c r="AN32" s="449"/>
      <c r="AO32" s="449"/>
      <c r="AP32" s="449"/>
      <c r="AQ32" s="449"/>
      <c r="AR32" s="449"/>
      <c r="AS32" s="449"/>
      <c r="AT32" s="449"/>
      <c r="AU32" s="449"/>
      <c r="AV32" s="449"/>
      <c r="AW32" s="449"/>
      <c r="AX32" s="449"/>
      <c r="AY32" s="449"/>
      <c r="AZ32" s="449"/>
      <c r="BA32" s="449"/>
      <c r="BB32" s="449"/>
      <c r="BC32" s="449"/>
      <c r="BD32" s="449"/>
      <c r="BE32" s="449"/>
      <c r="BF32" s="449"/>
      <c r="BG32" s="449"/>
      <c r="BH32" s="449"/>
      <c r="BI32" s="449"/>
      <c r="BJ32" s="449"/>
      <c r="BK32" s="449"/>
      <c r="BL32" s="449"/>
      <c r="BM32" s="449"/>
      <c r="BN32" s="449"/>
      <c r="BO32" s="449"/>
      <c r="BP32" s="449"/>
      <c r="BQ32" s="449"/>
      <c r="BR32" s="449"/>
      <c r="BS32" s="449"/>
      <c r="BT32" s="449"/>
      <c r="BU32" s="449"/>
      <c r="BV32" s="449"/>
    </row>
    <row r="33" spans="1:74" ht="15.75" x14ac:dyDescent="0.25">
      <c r="A33" s="428">
        <v>231086902</v>
      </c>
      <c r="B33" s="428" t="s">
        <v>414</v>
      </c>
      <c r="C33" s="429">
        <v>45827</v>
      </c>
      <c r="D33" s="404" t="s">
        <v>104</v>
      </c>
      <c r="E33" s="430">
        <v>4.9444444444444437E-2</v>
      </c>
      <c r="F33" s="430">
        <v>0.16666666666666666</v>
      </c>
      <c r="G33" s="448">
        <v>0.11666666666666665</v>
      </c>
      <c r="H33" s="406">
        <v>2</v>
      </c>
      <c r="I33" s="406">
        <v>48</v>
      </c>
      <c r="J33" s="132">
        <v>168.82</v>
      </c>
      <c r="K33" s="428">
        <v>8</v>
      </c>
      <c r="L33" s="428">
        <v>1350.6</v>
      </c>
      <c r="M33" s="428" t="s">
        <v>454</v>
      </c>
      <c r="N33" s="428" t="s">
        <v>806</v>
      </c>
      <c r="O33" s="428" t="s">
        <v>238</v>
      </c>
      <c r="P33" s="742" t="s">
        <v>228</v>
      </c>
      <c r="Q33" s="406" t="s">
        <v>449</v>
      </c>
      <c r="R33" s="409" t="s">
        <v>136</v>
      </c>
      <c r="S33" s="443" t="s">
        <v>456</v>
      </c>
      <c r="T33" s="93" t="b">
        <v>0</v>
      </c>
      <c r="U33" s="93" t="b">
        <v>1</v>
      </c>
      <c r="V33" s="93"/>
      <c r="W33" t="s">
        <v>117</v>
      </c>
      <c r="X33" t="s">
        <v>1</v>
      </c>
      <c r="Y33" t="s">
        <v>2</v>
      </c>
      <c r="Z33" s="111" t="s">
        <v>10</v>
      </c>
      <c r="AA33" s="111" t="s">
        <v>11</v>
      </c>
      <c r="AB33" s="111" t="s">
        <v>12</v>
      </c>
      <c r="AC33" s="111" t="s">
        <v>26</v>
      </c>
      <c r="AD33" s="111" t="s">
        <v>28</v>
      </c>
      <c r="AE33" s="88"/>
      <c r="AG33" s="138"/>
      <c r="AH33" s="138"/>
      <c r="AI33" s="138"/>
      <c r="AK33" s="138"/>
      <c r="AN33" s="449"/>
      <c r="AO33" s="449"/>
      <c r="AP33" s="449"/>
      <c r="AQ33" s="449"/>
      <c r="AR33" s="449"/>
      <c r="AS33" s="449"/>
      <c r="AT33" s="449"/>
      <c r="AU33" s="449"/>
      <c r="AV33" s="449"/>
      <c r="AW33" s="449"/>
      <c r="AX33" s="449"/>
      <c r="AY33" s="449"/>
      <c r="AZ33" s="449"/>
      <c r="BA33" s="449"/>
      <c r="BB33" s="449"/>
      <c r="BC33" s="449"/>
      <c r="BD33" s="449"/>
      <c r="BE33" s="449"/>
      <c r="BF33" s="449"/>
      <c r="BG33" s="449"/>
      <c r="BH33" s="449"/>
      <c r="BI33" s="449"/>
      <c r="BJ33" s="449"/>
      <c r="BK33" s="449"/>
      <c r="BL33" s="449"/>
      <c r="BM33" s="449"/>
      <c r="BN33" s="449"/>
      <c r="BO33" s="456"/>
      <c r="BP33" s="449"/>
      <c r="BQ33" s="449"/>
      <c r="BR33" s="449"/>
      <c r="BS33" s="449"/>
      <c r="BT33" s="449"/>
      <c r="BU33" s="449"/>
      <c r="BV33" s="449"/>
    </row>
    <row r="34" spans="1:74" ht="15.75" x14ac:dyDescent="0.25">
      <c r="A34" s="428">
        <v>120055466</v>
      </c>
      <c r="B34" s="428" t="s">
        <v>385</v>
      </c>
      <c r="C34" s="429">
        <v>45827</v>
      </c>
      <c r="D34" s="404" t="s">
        <v>104</v>
      </c>
      <c r="E34" s="430">
        <v>0.47465277777777781</v>
      </c>
      <c r="F34" s="430">
        <v>0.71831018518518519</v>
      </c>
      <c r="G34" s="448">
        <v>0.24305555555555555</v>
      </c>
      <c r="H34" s="406">
        <v>5</v>
      </c>
      <c r="I34" s="406">
        <v>50</v>
      </c>
      <c r="J34" s="132">
        <v>350.85</v>
      </c>
      <c r="K34" s="428">
        <v>24</v>
      </c>
      <c r="L34" s="428">
        <v>8420.4</v>
      </c>
      <c r="M34" s="428"/>
      <c r="N34" s="428" t="s">
        <v>807</v>
      </c>
      <c r="O34" s="428" t="s">
        <v>238</v>
      </c>
      <c r="P34" s="742" t="s">
        <v>228</v>
      </c>
      <c r="Q34" s="406" t="s">
        <v>449</v>
      </c>
      <c r="R34" s="409" t="s">
        <v>136</v>
      </c>
      <c r="S34" s="443" t="s">
        <v>460</v>
      </c>
      <c r="T34" s="93" t="b">
        <v>0</v>
      </c>
      <c r="U34" s="93" t="b">
        <v>1</v>
      </c>
      <c r="V34" s="93"/>
      <c r="W34" s="105"/>
      <c r="X34" s="105"/>
      <c r="Y34" s="105">
        <v>0</v>
      </c>
      <c r="Z34" s="105">
        <f>$Z$4</f>
        <v>49165</v>
      </c>
      <c r="AA34" s="106">
        <f>Y34/Z34</f>
        <v>0</v>
      </c>
      <c r="AB34" s="106">
        <f>X34/Z34</f>
        <v>0</v>
      </c>
      <c r="AC34" s="106" t="e">
        <f>Y34/X34</f>
        <v>#DIV/0!</v>
      </c>
      <c r="AD34" s="106" t="e">
        <f>X34/W34</f>
        <v>#DIV/0!</v>
      </c>
      <c r="AE34" s="88"/>
      <c r="AF34" s="88"/>
      <c r="AG34" s="88"/>
      <c r="AH34" s="88"/>
      <c r="AI34" s="88"/>
      <c r="AJ34" s="88"/>
      <c r="AK34" s="88"/>
      <c r="AN34" s="449"/>
      <c r="AO34" s="449"/>
      <c r="AP34" s="449"/>
      <c r="AQ34" s="449"/>
      <c r="AR34" s="449"/>
      <c r="AS34" s="449"/>
      <c r="AT34" s="449"/>
      <c r="AU34" s="449"/>
      <c r="AV34" s="449"/>
      <c r="AW34" s="449"/>
      <c r="AX34" s="449"/>
      <c r="AY34" s="449"/>
      <c r="AZ34" s="449"/>
      <c r="BA34" s="449"/>
      <c r="BB34" s="449"/>
      <c r="BC34" s="449"/>
      <c r="BD34" s="449"/>
      <c r="BE34" s="449"/>
      <c r="BF34" s="449"/>
      <c r="BG34" s="449"/>
      <c r="BH34" s="449"/>
      <c r="BI34" s="449"/>
      <c r="BJ34" s="449"/>
      <c r="BK34" s="449"/>
      <c r="BL34" s="449"/>
      <c r="BM34" s="449"/>
      <c r="BN34" s="449"/>
      <c r="BO34" s="449"/>
      <c r="BP34" s="449"/>
      <c r="BQ34" s="449"/>
      <c r="BR34" s="449"/>
      <c r="BS34" s="449"/>
      <c r="BT34" s="449"/>
      <c r="BU34" s="449"/>
      <c r="BV34" s="449"/>
    </row>
    <row r="35" spans="1:74" ht="16.5" thickBot="1" x14ac:dyDescent="0.3">
      <c r="A35" s="428">
        <v>120055467</v>
      </c>
      <c r="B35" s="428" t="s">
        <v>412</v>
      </c>
      <c r="C35" s="429">
        <v>45827</v>
      </c>
      <c r="D35" s="404" t="s">
        <v>104</v>
      </c>
      <c r="E35" s="430">
        <v>0.49438657407407405</v>
      </c>
      <c r="F35" s="430">
        <v>0.68504629629629632</v>
      </c>
      <c r="G35" s="448">
        <v>0.19027777777777777</v>
      </c>
      <c r="H35" s="406">
        <v>4</v>
      </c>
      <c r="I35" s="406">
        <v>34</v>
      </c>
      <c r="J35" s="132">
        <v>274.52999999999997</v>
      </c>
      <c r="K35" s="428">
        <v>82</v>
      </c>
      <c r="L35" s="428">
        <v>22512</v>
      </c>
      <c r="M35" s="428"/>
      <c r="N35" s="428" t="s">
        <v>808</v>
      </c>
      <c r="O35" s="428" t="s">
        <v>238</v>
      </c>
      <c r="P35" s="742" t="s">
        <v>228</v>
      </c>
      <c r="Q35" s="406" t="s">
        <v>449</v>
      </c>
      <c r="R35" s="409" t="s">
        <v>136</v>
      </c>
      <c r="S35" s="443" t="s">
        <v>456</v>
      </c>
      <c r="T35" s="141" t="b">
        <v>0</v>
      </c>
      <c r="U35" s="93" t="b">
        <v>1</v>
      </c>
      <c r="V35" s="93"/>
      <c r="W35" s="89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N35" s="449"/>
      <c r="AO35" s="449"/>
      <c r="AP35" s="449"/>
      <c r="AQ35" s="449"/>
      <c r="AR35" s="449"/>
      <c r="AS35" s="449"/>
      <c r="AT35" s="449"/>
      <c r="AU35" s="449"/>
      <c r="AV35" s="449"/>
      <c r="AW35" s="449"/>
      <c r="AX35" s="449"/>
      <c r="AY35" s="449"/>
      <c r="AZ35" s="449"/>
      <c r="BA35" s="449"/>
      <c r="BB35" s="449"/>
      <c r="BC35" s="449"/>
      <c r="BD35" s="449"/>
      <c r="BE35" s="449"/>
      <c r="BF35" s="449"/>
      <c r="BG35" s="449"/>
      <c r="BH35" s="449"/>
      <c r="BI35" s="449"/>
      <c r="BJ35" s="449"/>
      <c r="BK35" s="449"/>
      <c r="BL35" s="449"/>
      <c r="BM35" s="449"/>
      <c r="BN35" s="449"/>
      <c r="BO35" s="449"/>
      <c r="BP35" s="449"/>
      <c r="BQ35" s="449"/>
      <c r="BR35" s="449"/>
      <c r="BS35" s="449"/>
      <c r="BT35" s="449"/>
      <c r="BU35" s="449"/>
      <c r="BV35" s="449"/>
    </row>
    <row r="36" spans="1:74" ht="16.5" thickBot="1" x14ac:dyDescent="0.3">
      <c r="A36" s="428">
        <v>120055576</v>
      </c>
      <c r="B36" s="428" t="s">
        <v>407</v>
      </c>
      <c r="C36" s="429">
        <v>45828</v>
      </c>
      <c r="D36" s="404" t="s">
        <v>104</v>
      </c>
      <c r="E36" s="430">
        <v>0.55694444444444446</v>
      </c>
      <c r="F36" s="430">
        <v>0.58333333333333337</v>
      </c>
      <c r="G36" s="448">
        <v>2.6388888888888889E-2</v>
      </c>
      <c r="H36" s="406">
        <v>0</v>
      </c>
      <c r="I36" s="406">
        <v>38</v>
      </c>
      <c r="J36" s="132">
        <v>38</v>
      </c>
      <c r="K36" s="428">
        <v>5</v>
      </c>
      <c r="L36" s="428">
        <v>190.2</v>
      </c>
      <c r="M36" s="428" t="s">
        <v>453</v>
      </c>
      <c r="N36" s="428" t="s">
        <v>809</v>
      </c>
      <c r="O36" s="428" t="s">
        <v>235</v>
      </c>
      <c r="P36" s="742" t="s">
        <v>459</v>
      </c>
      <c r="Q36" s="406" t="s">
        <v>449</v>
      </c>
      <c r="R36" s="409" t="s">
        <v>167</v>
      </c>
      <c r="S36" s="443" t="s">
        <v>456</v>
      </c>
      <c r="T36" s="93" t="b">
        <v>0</v>
      </c>
      <c r="U36" s="93" t="b">
        <v>1</v>
      </c>
      <c r="V36" s="93"/>
      <c r="W36" s="121" t="s">
        <v>80</v>
      </c>
      <c r="X36" s="122" t="s">
        <v>167</v>
      </c>
      <c r="Y36" s="113"/>
      <c r="Z36" s="113"/>
      <c r="AA36" s="113"/>
      <c r="AB36" s="113"/>
      <c r="AC36" s="113"/>
      <c r="AD36" s="114"/>
      <c r="AE36" s="88" t="s">
        <v>834</v>
      </c>
      <c r="AF36" s="88"/>
      <c r="AG36" s="88"/>
      <c r="AH36" s="88"/>
      <c r="AI36" s="88"/>
      <c r="AJ36" s="88"/>
      <c r="AK36" s="88"/>
      <c r="AL36" s="88"/>
      <c r="AM36" s="88"/>
      <c r="AN36" s="451"/>
      <c r="AO36" s="451"/>
      <c r="AP36" s="451"/>
      <c r="AQ36" s="451"/>
      <c r="AR36" s="451"/>
      <c r="AS36" s="451"/>
      <c r="AT36" s="451"/>
      <c r="AU36" s="449"/>
      <c r="AV36" s="449"/>
      <c r="AW36" s="449"/>
      <c r="AX36" s="449"/>
      <c r="AY36" s="449"/>
      <c r="AZ36" s="449"/>
      <c r="BA36" s="449"/>
      <c r="BB36" s="449"/>
      <c r="BC36" s="449"/>
      <c r="BD36" s="449"/>
      <c r="BE36" s="449"/>
      <c r="BF36" s="449"/>
      <c r="BG36" s="449"/>
      <c r="BH36" s="449"/>
      <c r="BI36" s="449"/>
      <c r="BJ36" s="449"/>
      <c r="BK36" s="449"/>
      <c r="BL36" s="449"/>
      <c r="BM36" s="449"/>
      <c r="BN36" s="449"/>
      <c r="BO36" s="449"/>
      <c r="BP36" s="449"/>
      <c r="BQ36" s="449"/>
      <c r="BR36" s="449"/>
      <c r="BS36" s="449"/>
      <c r="BT36" s="449"/>
      <c r="BU36" s="449"/>
      <c r="BV36" s="449"/>
    </row>
    <row r="37" spans="1:74" ht="16.5" thickBot="1" x14ac:dyDescent="0.3">
      <c r="A37" s="428">
        <v>120055622</v>
      </c>
      <c r="B37" s="428" t="s">
        <v>394</v>
      </c>
      <c r="C37" s="429">
        <v>45828</v>
      </c>
      <c r="D37" s="404" t="s">
        <v>104</v>
      </c>
      <c r="E37" s="430">
        <v>0.90142361111111102</v>
      </c>
      <c r="F37" s="430">
        <v>0.24116898148148147</v>
      </c>
      <c r="G37" s="448">
        <v>0.33958333333333335</v>
      </c>
      <c r="H37" s="406">
        <v>8</v>
      </c>
      <c r="I37" s="406">
        <v>9</v>
      </c>
      <c r="J37" s="132">
        <v>489.25</v>
      </c>
      <c r="K37" s="428">
        <v>1</v>
      </c>
      <c r="L37" s="428">
        <v>489</v>
      </c>
      <c r="M37" s="428" t="s">
        <v>810</v>
      </c>
      <c r="N37" s="428" t="s">
        <v>811</v>
      </c>
      <c r="O37" s="428" t="s">
        <v>237</v>
      </c>
      <c r="P37" s="742" t="s">
        <v>233</v>
      </c>
      <c r="Q37" s="406" t="s">
        <v>449</v>
      </c>
      <c r="R37" s="409" t="s">
        <v>167</v>
      </c>
      <c r="S37" s="443" t="s">
        <v>460</v>
      </c>
      <c r="T37" s="93" t="b">
        <v>0</v>
      </c>
      <c r="U37" s="93" t="b">
        <v>1</v>
      </c>
      <c r="V37" s="93"/>
      <c r="W37" s="115"/>
      <c r="AD37" s="116"/>
      <c r="AE37" s="88" t="s">
        <v>132</v>
      </c>
      <c r="AF37" s="88"/>
      <c r="AG37" s="88"/>
      <c r="AH37" s="88"/>
      <c r="AI37" s="88"/>
      <c r="AJ37" s="88"/>
      <c r="AK37" s="88"/>
      <c r="AL37" s="88"/>
      <c r="AM37" s="88"/>
      <c r="AN37" s="451"/>
      <c r="AO37" s="451"/>
      <c r="AP37" s="451"/>
      <c r="AQ37" s="451"/>
      <c r="AR37" s="451"/>
      <c r="AS37" s="451"/>
      <c r="AT37" s="451"/>
      <c r="AU37" s="451"/>
      <c r="AV37" s="451"/>
      <c r="AW37" s="451"/>
      <c r="AX37" s="451"/>
      <c r="AY37" s="449"/>
      <c r="AZ37" s="451"/>
      <c r="BA37" s="449"/>
      <c r="BB37" s="449"/>
      <c r="BC37" s="449"/>
      <c r="BD37" s="449"/>
      <c r="BE37" s="449"/>
      <c r="BF37" s="449"/>
      <c r="BG37" s="449"/>
      <c r="BH37" s="449"/>
      <c r="BI37" s="449"/>
      <c r="BJ37" s="449"/>
      <c r="BK37" s="449"/>
      <c r="BL37" s="449"/>
      <c r="BM37" s="449"/>
      <c r="BN37" s="449"/>
      <c r="BO37" s="449"/>
      <c r="BP37" s="449"/>
      <c r="BQ37" s="449"/>
      <c r="BR37" s="449"/>
      <c r="BS37" s="449"/>
      <c r="BT37" s="449"/>
      <c r="BU37" s="449"/>
      <c r="BV37" s="449"/>
    </row>
    <row r="38" spans="1:74" ht="16.5" thickBot="1" x14ac:dyDescent="0.3">
      <c r="A38" s="428">
        <v>120055709</v>
      </c>
      <c r="B38" s="428" t="s">
        <v>380</v>
      </c>
      <c r="C38" s="429">
        <v>45830</v>
      </c>
      <c r="D38" s="404" t="s">
        <v>104</v>
      </c>
      <c r="E38" s="430">
        <v>0.80248842592592595</v>
      </c>
      <c r="F38" s="430">
        <v>6.2499999999999995E-3</v>
      </c>
      <c r="G38" s="448">
        <v>0.20347222222222219</v>
      </c>
      <c r="H38" s="406">
        <v>4</v>
      </c>
      <c r="I38" s="406">
        <v>53</v>
      </c>
      <c r="J38" s="132">
        <v>293.43</v>
      </c>
      <c r="K38" s="428">
        <v>1</v>
      </c>
      <c r="L38" s="428">
        <v>293.39999999999998</v>
      </c>
      <c r="M38" s="428" t="s">
        <v>492</v>
      </c>
      <c r="N38" s="428" t="s">
        <v>812</v>
      </c>
      <c r="O38" s="428" t="s">
        <v>237</v>
      </c>
      <c r="P38" s="742" t="s">
        <v>222</v>
      </c>
      <c r="Q38" s="406" t="s">
        <v>449</v>
      </c>
      <c r="R38" s="409" t="s">
        <v>167</v>
      </c>
      <c r="S38" s="443" t="s">
        <v>460</v>
      </c>
      <c r="T38" s="93" t="b">
        <v>0</v>
      </c>
      <c r="U38" s="93" t="b">
        <v>1</v>
      </c>
      <c r="V38" s="93"/>
      <c r="W38" s="150" t="s">
        <v>117</v>
      </c>
      <c r="X38" s="126" t="s">
        <v>1</v>
      </c>
      <c r="Y38" s="122" t="s">
        <v>2</v>
      </c>
      <c r="Z38" s="111" t="s">
        <v>10</v>
      </c>
      <c r="AA38" s="111" t="s">
        <v>11</v>
      </c>
      <c r="AB38" s="111" t="s">
        <v>12</v>
      </c>
      <c r="AC38" s="111" t="s">
        <v>26</v>
      </c>
      <c r="AD38" s="117" t="s">
        <v>28</v>
      </c>
      <c r="AE38" s="88" t="s">
        <v>176</v>
      </c>
      <c r="AF38" s="88"/>
      <c r="AG38" s="88"/>
      <c r="AH38" s="88"/>
      <c r="AI38" s="88"/>
      <c r="AJ38" s="88"/>
      <c r="AK38" s="88"/>
      <c r="AL38" s="88"/>
      <c r="AM38" s="88"/>
      <c r="AN38" s="453"/>
      <c r="AO38" s="454"/>
      <c r="AP38" s="454"/>
      <c r="AQ38" s="451"/>
      <c r="AR38" s="455"/>
      <c r="AS38" s="451"/>
      <c r="AT38" s="453"/>
      <c r="AU38" s="452"/>
      <c r="AV38" s="454"/>
      <c r="AW38" s="451"/>
      <c r="AX38" s="455"/>
      <c r="AY38" s="449"/>
      <c r="AZ38" s="449"/>
      <c r="BA38" s="449"/>
      <c r="BB38" s="449"/>
      <c r="BC38" s="449"/>
      <c r="BD38" s="449"/>
      <c r="BE38" s="449"/>
      <c r="BF38" s="449"/>
      <c r="BG38" s="449"/>
      <c r="BH38" s="449"/>
      <c r="BI38" s="449"/>
      <c r="BJ38" s="449"/>
      <c r="BK38" s="449"/>
      <c r="BL38" s="449"/>
      <c r="BM38" s="449"/>
      <c r="BN38" s="449"/>
      <c r="BO38" s="456"/>
      <c r="BP38" s="449"/>
      <c r="BQ38" s="449"/>
      <c r="BR38" s="449"/>
      <c r="BS38" s="449"/>
      <c r="BT38" s="449"/>
      <c r="BU38" s="449"/>
      <c r="BV38" s="449"/>
    </row>
    <row r="39" spans="1:74" ht="16.5" thickBot="1" x14ac:dyDescent="0.3">
      <c r="A39" s="428">
        <v>120055719</v>
      </c>
      <c r="B39" s="428" t="s">
        <v>404</v>
      </c>
      <c r="C39" s="429">
        <v>45831</v>
      </c>
      <c r="D39" s="404" t="s">
        <v>104</v>
      </c>
      <c r="E39" s="430">
        <v>0.4728472222222222</v>
      </c>
      <c r="F39" s="430">
        <v>0.5552083333333333</v>
      </c>
      <c r="G39" s="448">
        <v>8.1944444444444445E-2</v>
      </c>
      <c r="H39" s="406">
        <v>1</v>
      </c>
      <c r="I39" s="406">
        <v>58</v>
      </c>
      <c r="J39" s="132">
        <v>118.58</v>
      </c>
      <c r="K39" s="428">
        <v>41</v>
      </c>
      <c r="L39" s="428">
        <v>4861.8</v>
      </c>
      <c r="M39" s="428" t="s">
        <v>453</v>
      </c>
      <c r="N39" s="428" t="s">
        <v>813</v>
      </c>
      <c r="O39" s="428" t="s">
        <v>237</v>
      </c>
      <c r="P39" s="742" t="s">
        <v>222</v>
      </c>
      <c r="Q39" s="406" t="s">
        <v>449</v>
      </c>
      <c r="R39" s="409" t="s">
        <v>167</v>
      </c>
      <c r="S39" s="443" t="s">
        <v>456</v>
      </c>
      <c r="T39" s="93" t="b">
        <v>0</v>
      </c>
      <c r="U39" s="93" t="b">
        <v>1</v>
      </c>
      <c r="V39" s="93"/>
      <c r="W39" s="123">
        <v>16</v>
      </c>
      <c r="X39" s="124">
        <v>1080</v>
      </c>
      <c r="Y39" s="125">
        <v>154674</v>
      </c>
      <c r="Z39" s="118">
        <f>$Z$4</f>
        <v>49165</v>
      </c>
      <c r="AA39" s="256">
        <f>IFERROR(Y39/Z39,0)</f>
        <v>3.1460185091020034</v>
      </c>
      <c r="AB39" s="256">
        <f>IFERROR(X39/Z39,0)</f>
        <v>2.1966846333774027E-2</v>
      </c>
      <c r="AC39" s="119">
        <f>IFERROR(Y39/X39,0)</f>
        <v>143.21666666666667</v>
      </c>
      <c r="AD39" s="120">
        <f>IFERROR(X39/W39,0)</f>
        <v>67.5</v>
      </c>
      <c r="AE39" s="88"/>
      <c r="AF39" s="88"/>
      <c r="AG39" s="88"/>
      <c r="AH39" s="88"/>
      <c r="AI39" s="88"/>
      <c r="AJ39" s="88"/>
      <c r="AK39" s="88"/>
      <c r="AL39" s="88"/>
      <c r="AM39" s="88"/>
      <c r="AN39" s="451"/>
      <c r="AO39" s="455"/>
      <c r="AP39" s="455"/>
      <c r="AQ39" s="455"/>
      <c r="AR39" s="455"/>
      <c r="AS39" s="451"/>
      <c r="AT39" s="451"/>
      <c r="AU39" s="455"/>
      <c r="AV39" s="455"/>
      <c r="AW39" s="455"/>
      <c r="AX39" s="455"/>
      <c r="AY39" s="449"/>
      <c r="AZ39" s="455"/>
      <c r="BA39" s="449"/>
      <c r="BB39" s="449"/>
      <c r="BC39" s="449"/>
      <c r="BD39" s="449"/>
      <c r="BE39" s="449"/>
      <c r="BF39" s="449"/>
      <c r="BG39" s="449"/>
      <c r="BH39" s="449"/>
      <c r="BI39" s="449"/>
      <c r="BJ39" s="449"/>
      <c r="BK39" s="449"/>
      <c r="BL39" s="449"/>
      <c r="BM39" s="449"/>
      <c r="BN39" s="449"/>
      <c r="BO39" s="449"/>
      <c r="BP39" s="449"/>
      <c r="BQ39" s="449"/>
      <c r="BR39" s="449"/>
      <c r="BS39" s="449"/>
      <c r="BT39" s="449"/>
      <c r="BU39" s="449"/>
      <c r="BV39" s="449"/>
    </row>
    <row r="40" spans="1:74" ht="15.75" x14ac:dyDescent="0.25">
      <c r="A40" s="428">
        <v>231087482</v>
      </c>
      <c r="B40" s="428" t="s">
        <v>399</v>
      </c>
      <c r="C40" s="429">
        <v>45831</v>
      </c>
      <c r="D40" s="404" t="s">
        <v>104</v>
      </c>
      <c r="E40" s="430">
        <v>0.59097222222222223</v>
      </c>
      <c r="F40" s="430">
        <v>0.79077546296296297</v>
      </c>
      <c r="G40" s="448">
        <v>0.19930555555555554</v>
      </c>
      <c r="H40" s="406">
        <v>4</v>
      </c>
      <c r="I40" s="406">
        <v>47</v>
      </c>
      <c r="J40" s="132">
        <v>287.7</v>
      </c>
      <c r="K40" s="428">
        <v>8</v>
      </c>
      <c r="L40" s="428">
        <v>2301.6</v>
      </c>
      <c r="M40" s="428"/>
      <c r="N40" s="428" t="s">
        <v>814</v>
      </c>
      <c r="O40" s="428" t="s">
        <v>238</v>
      </c>
      <c r="P40" s="742" t="s">
        <v>228</v>
      </c>
      <c r="Q40" s="406" t="s">
        <v>449</v>
      </c>
      <c r="R40" s="409" t="s">
        <v>136</v>
      </c>
      <c r="S40" s="443" t="s">
        <v>460</v>
      </c>
      <c r="T40" s="93" t="b">
        <v>0</v>
      </c>
      <c r="U40" s="93" t="b">
        <v>1</v>
      </c>
      <c r="V40" s="93"/>
      <c r="W40" s="89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451"/>
      <c r="AO40" s="451"/>
      <c r="AP40" s="451"/>
      <c r="AQ40" s="451"/>
      <c r="AR40" s="451"/>
      <c r="AS40" s="451"/>
      <c r="AT40" s="451"/>
      <c r="AU40" s="449"/>
      <c r="AV40" s="449"/>
      <c r="AW40" s="449"/>
      <c r="AX40" s="449"/>
      <c r="AY40" s="449"/>
      <c r="AZ40" s="449"/>
      <c r="BA40" s="449"/>
      <c r="BB40" s="449"/>
      <c r="BC40" s="449"/>
      <c r="BD40" s="449"/>
      <c r="BE40" s="449"/>
      <c r="BF40" s="449"/>
      <c r="BG40" s="449"/>
      <c r="BH40" s="449"/>
      <c r="BI40" s="449"/>
      <c r="BJ40" s="449"/>
      <c r="BK40" s="449"/>
      <c r="BL40" s="449"/>
      <c r="BM40" s="449"/>
      <c r="BN40" s="449"/>
      <c r="BO40" s="449"/>
      <c r="BP40" s="449"/>
      <c r="BQ40" s="449"/>
      <c r="BR40" s="449"/>
      <c r="BS40" s="449"/>
      <c r="BT40" s="449"/>
      <c r="BU40" s="449"/>
      <c r="BV40" s="449"/>
    </row>
    <row r="41" spans="1:74" ht="15.75" x14ac:dyDescent="0.25">
      <c r="A41" s="428">
        <v>120055831</v>
      </c>
      <c r="B41" s="428" t="s">
        <v>385</v>
      </c>
      <c r="C41" s="429">
        <v>45832</v>
      </c>
      <c r="D41" s="404" t="s">
        <v>104</v>
      </c>
      <c r="E41" s="430">
        <v>4.1666666666666664E-2</v>
      </c>
      <c r="F41" s="430">
        <v>0.27291666666666664</v>
      </c>
      <c r="G41" s="448">
        <v>1.23125</v>
      </c>
      <c r="H41" s="406">
        <v>29</v>
      </c>
      <c r="I41" s="406">
        <v>33</v>
      </c>
      <c r="J41" s="132">
        <v>1773</v>
      </c>
      <c r="K41" s="428">
        <v>3</v>
      </c>
      <c r="L41" s="428">
        <v>1332</v>
      </c>
      <c r="M41" s="428" t="s">
        <v>457</v>
      </c>
      <c r="N41" s="428" t="s">
        <v>815</v>
      </c>
      <c r="O41" s="428" t="s">
        <v>237</v>
      </c>
      <c r="P41" s="742" t="s">
        <v>222</v>
      </c>
      <c r="Q41" s="406" t="s">
        <v>449</v>
      </c>
      <c r="R41" s="409" t="s">
        <v>167</v>
      </c>
      <c r="S41" s="443" t="s">
        <v>460</v>
      </c>
      <c r="T41" s="93" t="b">
        <v>0</v>
      </c>
      <c r="U41" s="93" t="b">
        <v>0</v>
      </c>
      <c r="V41" s="93"/>
      <c r="W41" s="89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451"/>
      <c r="AO41" s="451"/>
      <c r="AP41" s="451"/>
      <c r="AQ41" s="451"/>
      <c r="AR41" s="451"/>
      <c r="AS41" s="451"/>
      <c r="AT41" s="451"/>
      <c r="AU41" s="449"/>
      <c r="AV41" s="449"/>
      <c r="AW41" s="449"/>
      <c r="AX41" s="449"/>
      <c r="AY41" s="449"/>
      <c r="AZ41" s="449"/>
      <c r="BA41" s="449"/>
      <c r="BB41" s="449"/>
      <c r="BC41" s="449"/>
      <c r="BD41" s="449"/>
      <c r="BE41" s="449"/>
      <c r="BF41" s="449"/>
      <c r="BG41" s="449"/>
      <c r="BH41" s="449"/>
      <c r="BI41" s="449"/>
      <c r="BJ41" s="449"/>
      <c r="BK41" s="449"/>
      <c r="BL41" s="449"/>
      <c r="BM41" s="449"/>
      <c r="BN41" s="449"/>
      <c r="BO41" s="449"/>
      <c r="BP41" s="449"/>
      <c r="BQ41" s="449"/>
      <c r="BR41" s="449"/>
      <c r="BS41" s="449"/>
      <c r="BT41" s="449"/>
      <c r="BU41" s="449"/>
      <c r="BV41" s="449"/>
    </row>
    <row r="42" spans="1:74" ht="15.75" x14ac:dyDescent="0.25">
      <c r="A42" s="428">
        <v>120055839</v>
      </c>
      <c r="B42" s="428" t="s">
        <v>405</v>
      </c>
      <c r="C42" s="429">
        <v>45833</v>
      </c>
      <c r="D42" s="404" t="s">
        <v>104</v>
      </c>
      <c r="E42" s="430">
        <v>1.3171296296296294E-2</v>
      </c>
      <c r="F42" s="430">
        <v>9.6076388888888878E-2</v>
      </c>
      <c r="G42" s="448">
        <v>8.2638888888888887E-2</v>
      </c>
      <c r="H42" s="406">
        <v>1</v>
      </c>
      <c r="I42" s="406">
        <v>59</v>
      </c>
      <c r="J42" s="132">
        <v>119.37</v>
      </c>
      <c r="K42" s="428">
        <v>139</v>
      </c>
      <c r="L42" s="428">
        <v>16591.8</v>
      </c>
      <c r="M42" s="428" t="s">
        <v>453</v>
      </c>
      <c r="N42" s="428" t="s">
        <v>816</v>
      </c>
      <c r="O42" s="428" t="s">
        <v>238</v>
      </c>
      <c r="P42" s="742" t="s">
        <v>228</v>
      </c>
      <c r="Q42" s="406" t="s">
        <v>449</v>
      </c>
      <c r="R42" s="409" t="s">
        <v>136</v>
      </c>
      <c r="S42" s="443" t="s">
        <v>456</v>
      </c>
      <c r="T42" s="93" t="b">
        <v>0</v>
      </c>
      <c r="U42" s="93" t="b">
        <v>1</v>
      </c>
      <c r="V42" s="93"/>
      <c r="W42" s="89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451"/>
      <c r="AO42" s="451"/>
      <c r="AP42" s="451"/>
      <c r="AQ42" s="451"/>
      <c r="AR42" s="451"/>
      <c r="AS42" s="451"/>
      <c r="AT42" s="451"/>
      <c r="AU42" s="449"/>
      <c r="AV42" s="449"/>
      <c r="AW42" s="449"/>
      <c r="AX42" s="449"/>
      <c r="AY42" s="449"/>
      <c r="AZ42" s="449"/>
      <c r="BA42" s="449"/>
      <c r="BB42" s="449"/>
      <c r="BC42" s="449"/>
      <c r="BD42" s="449"/>
      <c r="BE42" s="449"/>
      <c r="BF42" s="449"/>
      <c r="BG42" s="449"/>
      <c r="BH42" s="449"/>
      <c r="BI42" s="449"/>
      <c r="BJ42" s="449"/>
      <c r="BK42" s="449"/>
      <c r="BL42" s="449"/>
      <c r="BM42" s="449"/>
      <c r="BN42" s="449"/>
      <c r="BO42" s="449"/>
      <c r="BP42" s="449"/>
      <c r="BQ42" s="449"/>
      <c r="BR42" s="449"/>
      <c r="BS42" s="449"/>
      <c r="BT42" s="449"/>
      <c r="BU42" s="449"/>
      <c r="BV42" s="449"/>
    </row>
    <row r="43" spans="1:74" ht="15.75" x14ac:dyDescent="0.25">
      <c r="A43" s="428">
        <v>120055834</v>
      </c>
      <c r="B43" s="428" t="s">
        <v>414</v>
      </c>
      <c r="C43" s="429">
        <v>45833</v>
      </c>
      <c r="D43" s="404" t="s">
        <v>104</v>
      </c>
      <c r="E43" s="430">
        <v>1.3912037037037037E-2</v>
      </c>
      <c r="F43" s="430">
        <v>8.6805555555555566E-2</v>
      </c>
      <c r="G43" s="448">
        <v>7.2222222222222229E-2</v>
      </c>
      <c r="H43" s="406">
        <v>1</v>
      </c>
      <c r="I43" s="406">
        <v>44</v>
      </c>
      <c r="J43" s="132">
        <v>104.97</v>
      </c>
      <c r="K43" s="428">
        <v>2</v>
      </c>
      <c r="L43" s="428">
        <v>210</v>
      </c>
      <c r="M43" s="428" t="s">
        <v>454</v>
      </c>
      <c r="N43" s="428" t="s">
        <v>817</v>
      </c>
      <c r="O43" s="428" t="s">
        <v>138</v>
      </c>
      <c r="P43" s="742"/>
      <c r="Q43" s="406" t="s">
        <v>449</v>
      </c>
      <c r="R43" s="409" t="s">
        <v>167</v>
      </c>
      <c r="S43" s="443" t="s">
        <v>456</v>
      </c>
      <c r="T43" s="93" t="b">
        <v>0</v>
      </c>
      <c r="U43" s="93" t="b">
        <v>1</v>
      </c>
      <c r="V43" s="93"/>
      <c r="W43" s="89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451"/>
      <c r="AO43" s="451"/>
      <c r="AP43" s="451"/>
      <c r="AQ43" s="451"/>
      <c r="AR43" s="451"/>
      <c r="AS43" s="451"/>
      <c r="AT43" s="451"/>
      <c r="AU43" s="449"/>
      <c r="AV43" s="449"/>
      <c r="AW43" s="449"/>
      <c r="AX43" s="449"/>
      <c r="AY43" s="449"/>
      <c r="AZ43" s="449"/>
      <c r="BA43" s="449"/>
      <c r="BB43" s="449"/>
      <c r="BC43" s="449"/>
      <c r="BD43" s="449"/>
      <c r="BE43" s="449"/>
      <c r="BF43" s="449"/>
      <c r="BG43" s="449"/>
      <c r="BH43" s="449"/>
      <c r="BI43" s="449"/>
      <c r="BJ43" s="449"/>
      <c r="BK43" s="449"/>
      <c r="BL43" s="449"/>
      <c r="BM43" s="449"/>
      <c r="BN43" s="449"/>
      <c r="BO43" s="449"/>
      <c r="BP43" s="449"/>
      <c r="BQ43" s="449"/>
      <c r="BR43" s="449"/>
      <c r="BS43" s="449"/>
      <c r="BT43" s="449"/>
      <c r="BU43" s="449"/>
      <c r="BV43" s="449"/>
    </row>
    <row r="44" spans="1:74" ht="15.75" x14ac:dyDescent="0.25">
      <c r="A44" s="428">
        <v>231087895</v>
      </c>
      <c r="B44" s="428" t="s">
        <v>396</v>
      </c>
      <c r="C44" s="429">
        <v>45834</v>
      </c>
      <c r="D44" s="404" t="s">
        <v>104</v>
      </c>
      <c r="E44" s="430">
        <v>0.46388888888888885</v>
      </c>
      <c r="F44" s="430">
        <v>0.58333333333333337</v>
      </c>
      <c r="G44" s="448">
        <v>0.11944444444444445</v>
      </c>
      <c r="H44" s="406">
        <v>2</v>
      </c>
      <c r="I44" s="406">
        <v>52</v>
      </c>
      <c r="J44" s="132">
        <v>172</v>
      </c>
      <c r="K44" s="428">
        <v>6</v>
      </c>
      <c r="L44" s="428">
        <v>1032</v>
      </c>
      <c r="M44" s="428"/>
      <c r="N44" s="428" t="s">
        <v>818</v>
      </c>
      <c r="O44" s="428" t="s">
        <v>238</v>
      </c>
      <c r="P44" s="742" t="s">
        <v>228</v>
      </c>
      <c r="Q44" s="406" t="s">
        <v>449</v>
      </c>
      <c r="R44" s="409" t="s">
        <v>136</v>
      </c>
      <c r="S44" s="443" t="s">
        <v>460</v>
      </c>
      <c r="T44" s="93" t="b">
        <v>0</v>
      </c>
      <c r="U44" s="93" t="b">
        <v>1</v>
      </c>
      <c r="V44" s="93"/>
      <c r="W44" s="89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451"/>
      <c r="AO44" s="451"/>
      <c r="AP44" s="451"/>
      <c r="AQ44" s="451"/>
      <c r="AR44" s="451"/>
      <c r="AS44" s="451"/>
      <c r="AT44" s="451"/>
      <c r="AU44" s="449"/>
      <c r="AV44" s="449"/>
      <c r="AW44" s="449"/>
      <c r="AX44" s="449"/>
      <c r="AY44" s="449"/>
      <c r="AZ44" s="449"/>
      <c r="BA44" s="449"/>
      <c r="BB44" s="449"/>
      <c r="BC44" s="449"/>
      <c r="BD44" s="449"/>
      <c r="BE44" s="449"/>
      <c r="BF44" s="449"/>
      <c r="BG44" s="449"/>
      <c r="BH44" s="449"/>
      <c r="BI44" s="449"/>
      <c r="BJ44" s="449"/>
      <c r="BK44" s="449"/>
      <c r="BL44" s="449"/>
      <c r="BM44" s="449"/>
      <c r="BN44" s="449"/>
      <c r="BO44" s="449"/>
      <c r="BP44" s="449"/>
      <c r="BQ44" s="449"/>
      <c r="BR44" s="449"/>
      <c r="BS44" s="449"/>
      <c r="BT44" s="449"/>
      <c r="BU44" s="449"/>
      <c r="BV44" s="449"/>
    </row>
    <row r="45" spans="1:74" ht="15.75" x14ac:dyDescent="0.25">
      <c r="A45" s="428">
        <v>120055997</v>
      </c>
      <c r="B45" s="428" t="s">
        <v>403</v>
      </c>
      <c r="C45" s="429">
        <v>45834</v>
      </c>
      <c r="D45" s="404" t="s">
        <v>104</v>
      </c>
      <c r="E45" s="430">
        <v>0.6168055555555555</v>
      </c>
      <c r="F45" s="430">
        <v>0.62710648148148151</v>
      </c>
      <c r="G45" s="448">
        <v>9.7222222222222224E-3</v>
      </c>
      <c r="H45" s="406">
        <v>0</v>
      </c>
      <c r="I45" s="406">
        <v>14</v>
      </c>
      <c r="J45" s="132">
        <v>14.82</v>
      </c>
      <c r="K45" s="428">
        <v>5</v>
      </c>
      <c r="L45" s="428">
        <v>73.8</v>
      </c>
      <c r="M45" s="428" t="s">
        <v>453</v>
      </c>
      <c r="N45" s="428" t="s">
        <v>819</v>
      </c>
      <c r="O45" s="428" t="s">
        <v>238</v>
      </c>
      <c r="P45" s="742" t="s">
        <v>228</v>
      </c>
      <c r="Q45" s="406" t="s">
        <v>449</v>
      </c>
      <c r="R45" s="409" t="s">
        <v>136</v>
      </c>
      <c r="S45" s="443" t="s">
        <v>456</v>
      </c>
      <c r="T45" s="93" t="b">
        <v>0</v>
      </c>
      <c r="U45" s="93" t="b">
        <v>1</v>
      </c>
      <c r="V45" s="93"/>
      <c r="W45" s="93"/>
      <c r="X45" s="93"/>
      <c r="Y45" s="93"/>
      <c r="Z45" s="93"/>
      <c r="AA45" s="93"/>
      <c r="AB45" s="93"/>
      <c r="AC45" s="93"/>
      <c r="AD45" s="93"/>
      <c r="AE45" s="88"/>
      <c r="AF45" s="88"/>
      <c r="AG45" s="88"/>
      <c r="AH45" s="88"/>
      <c r="AI45" s="88"/>
      <c r="AJ45" s="88"/>
      <c r="AK45" s="88"/>
      <c r="AL45" s="88"/>
      <c r="AM45" s="88"/>
      <c r="AN45" s="451"/>
      <c r="AO45" s="451"/>
      <c r="AP45" s="451"/>
      <c r="AQ45" s="451"/>
      <c r="AR45" s="451"/>
      <c r="AS45" s="451"/>
      <c r="AT45" s="451"/>
      <c r="AU45" s="449"/>
      <c r="AV45" s="449"/>
      <c r="AW45" s="449"/>
      <c r="AX45" s="449"/>
      <c r="AY45" s="449"/>
      <c r="AZ45" s="449"/>
      <c r="BA45" s="449"/>
      <c r="BB45" s="449"/>
      <c r="BC45" s="449"/>
      <c r="BD45" s="449"/>
      <c r="BE45" s="449"/>
      <c r="BF45" s="449"/>
      <c r="BG45" s="449"/>
      <c r="BH45" s="449"/>
      <c r="BI45" s="449"/>
      <c r="BJ45" s="449"/>
      <c r="BK45" s="449"/>
      <c r="BL45" s="449"/>
      <c r="BM45" s="449"/>
      <c r="BN45" s="449"/>
      <c r="BO45" s="449"/>
      <c r="BP45" s="449"/>
      <c r="BQ45" s="449"/>
      <c r="BR45" s="449"/>
      <c r="BS45" s="449"/>
      <c r="BT45" s="449"/>
      <c r="BU45" s="449"/>
      <c r="BV45" s="449"/>
    </row>
    <row r="46" spans="1:74" ht="15.75" x14ac:dyDescent="0.25">
      <c r="A46" s="428">
        <v>120056194</v>
      </c>
      <c r="B46" s="428" t="s">
        <v>385</v>
      </c>
      <c r="C46" s="429">
        <v>45835</v>
      </c>
      <c r="D46" s="404" t="s">
        <v>104</v>
      </c>
      <c r="E46" s="430">
        <v>0.5</v>
      </c>
      <c r="F46" s="430">
        <v>0.76180555555555562</v>
      </c>
      <c r="G46" s="448">
        <v>0.26180555555555557</v>
      </c>
      <c r="H46" s="406">
        <v>6</v>
      </c>
      <c r="I46" s="406">
        <v>17</v>
      </c>
      <c r="J46" s="132">
        <v>377</v>
      </c>
      <c r="K46" s="428">
        <v>13</v>
      </c>
      <c r="L46" s="428">
        <v>4900.8</v>
      </c>
      <c r="M46" s="428" t="s">
        <v>457</v>
      </c>
      <c r="N46" s="428" t="s">
        <v>820</v>
      </c>
      <c r="O46" s="428" t="s">
        <v>238</v>
      </c>
      <c r="P46" s="742" t="s">
        <v>228</v>
      </c>
      <c r="Q46" s="406" t="s">
        <v>449</v>
      </c>
      <c r="R46" s="409" t="s">
        <v>136</v>
      </c>
      <c r="S46" s="443" t="s">
        <v>460</v>
      </c>
      <c r="T46" s="93" t="b">
        <v>0</v>
      </c>
      <c r="U46" s="93" t="b">
        <v>1</v>
      </c>
      <c r="V46" s="93"/>
      <c r="W46" s="93"/>
      <c r="X46" s="93"/>
      <c r="Y46" s="93"/>
      <c r="Z46" s="93"/>
      <c r="AA46" s="93"/>
      <c r="AB46" s="93"/>
      <c r="AC46" s="93"/>
      <c r="AD46" s="93"/>
      <c r="AE46" s="88"/>
      <c r="AF46" s="88"/>
      <c r="AG46" s="88"/>
      <c r="AH46" s="88"/>
      <c r="AI46" s="88"/>
      <c r="AJ46" s="88"/>
      <c r="AK46" s="88"/>
      <c r="AL46" s="88"/>
      <c r="AM46" s="88"/>
      <c r="AN46" s="451"/>
      <c r="AO46" s="451"/>
      <c r="AP46" s="451"/>
      <c r="AQ46" s="451"/>
      <c r="AR46" s="451"/>
      <c r="AS46" s="451"/>
      <c r="AT46" s="451"/>
      <c r="AU46" s="451"/>
      <c r="AV46" s="451"/>
      <c r="AW46" s="451"/>
      <c r="AX46" s="451"/>
      <c r="AY46" s="449"/>
      <c r="AZ46" s="451"/>
      <c r="BA46" s="451"/>
      <c r="BB46" s="451"/>
      <c r="BC46" s="451"/>
      <c r="BD46" s="451"/>
      <c r="BE46" s="449"/>
      <c r="BF46" s="451"/>
      <c r="BG46" s="449"/>
      <c r="BH46" s="449"/>
      <c r="BI46" s="450"/>
      <c r="BJ46" s="449"/>
      <c r="BK46" s="449"/>
      <c r="BL46" s="450"/>
      <c r="BM46" s="449"/>
      <c r="BN46" s="449"/>
      <c r="BO46" s="449"/>
      <c r="BP46" s="449"/>
      <c r="BQ46" s="449"/>
      <c r="BR46" s="449"/>
      <c r="BS46" s="449"/>
      <c r="BT46" s="449"/>
      <c r="BU46" s="449"/>
      <c r="BV46" s="449"/>
    </row>
    <row r="47" spans="1:74" ht="15.75" x14ac:dyDescent="0.25">
      <c r="A47" s="428">
        <v>231088061</v>
      </c>
      <c r="B47" s="428" t="s">
        <v>405</v>
      </c>
      <c r="C47" s="429">
        <v>45835</v>
      </c>
      <c r="D47" s="404" t="s">
        <v>104</v>
      </c>
      <c r="E47" s="430">
        <v>0.50555555555555554</v>
      </c>
      <c r="F47" s="430">
        <v>0.58333333333333337</v>
      </c>
      <c r="G47" s="448">
        <v>7.7777777777777779E-2</v>
      </c>
      <c r="H47" s="406">
        <v>1</v>
      </c>
      <c r="I47" s="406">
        <v>52</v>
      </c>
      <c r="J47" s="132">
        <v>112</v>
      </c>
      <c r="K47" s="428">
        <v>9</v>
      </c>
      <c r="L47" s="428">
        <v>1008</v>
      </c>
      <c r="M47" s="428"/>
      <c r="N47" s="428" t="s">
        <v>821</v>
      </c>
      <c r="O47" s="428" t="s">
        <v>238</v>
      </c>
      <c r="P47" s="742" t="s">
        <v>228</v>
      </c>
      <c r="Q47" s="406" t="s">
        <v>449</v>
      </c>
      <c r="R47" s="409" t="s">
        <v>136</v>
      </c>
      <c r="S47" s="443" t="s">
        <v>456</v>
      </c>
      <c r="T47" s="93" t="b">
        <v>0</v>
      </c>
      <c r="U47" s="93" t="b">
        <v>1</v>
      </c>
      <c r="V47" s="93"/>
      <c r="W47" s="93"/>
      <c r="X47" s="93"/>
      <c r="Y47" s="93"/>
      <c r="Z47" s="93"/>
      <c r="AA47" s="93"/>
      <c r="AB47" s="93"/>
      <c r="AC47" s="93"/>
      <c r="AD47" s="93"/>
      <c r="AE47" s="88"/>
      <c r="AF47" s="88"/>
      <c r="AG47" s="88"/>
      <c r="AH47" s="88"/>
      <c r="AI47" s="88"/>
      <c r="AJ47" s="88"/>
      <c r="AK47" s="88"/>
      <c r="AL47" s="88"/>
      <c r="AM47" s="88"/>
      <c r="AN47" s="453"/>
      <c r="AO47" s="454"/>
      <c r="AP47" s="454"/>
      <c r="AQ47" s="451"/>
      <c r="AR47" s="455"/>
      <c r="AS47" s="451"/>
      <c r="AT47" s="453"/>
      <c r="AU47" s="454"/>
      <c r="AV47" s="454"/>
      <c r="AW47" s="451"/>
      <c r="AX47" s="455"/>
      <c r="AY47" s="449"/>
      <c r="AZ47" s="453"/>
      <c r="BA47" s="452"/>
      <c r="BB47" s="454"/>
      <c r="BC47" s="451"/>
      <c r="BD47" s="455"/>
      <c r="BE47" s="449"/>
      <c r="BF47" s="449"/>
      <c r="BG47" s="449"/>
      <c r="BH47" s="449"/>
      <c r="BI47" s="449"/>
      <c r="BJ47" s="449"/>
      <c r="BK47" s="449"/>
      <c r="BL47" s="449"/>
      <c r="BM47" s="449"/>
      <c r="BN47" s="449"/>
      <c r="BO47" s="449"/>
      <c r="BP47" s="449"/>
      <c r="BQ47" s="449"/>
      <c r="BR47" s="449"/>
      <c r="BS47" s="449"/>
      <c r="BT47" s="449"/>
      <c r="BU47" s="449"/>
      <c r="BV47" s="449"/>
    </row>
    <row r="48" spans="1:74" ht="15.75" x14ac:dyDescent="0.25">
      <c r="A48" s="428">
        <v>231088214</v>
      </c>
      <c r="B48" s="428" t="s">
        <v>406</v>
      </c>
      <c r="C48" s="429">
        <v>45836</v>
      </c>
      <c r="D48" s="404" t="s">
        <v>104</v>
      </c>
      <c r="E48" s="430">
        <v>0.45833333333333331</v>
      </c>
      <c r="F48" s="430">
        <v>0.50347222222222221</v>
      </c>
      <c r="G48" s="448">
        <v>4.5138888888888888E-2</v>
      </c>
      <c r="H48" s="406">
        <v>1</v>
      </c>
      <c r="I48" s="406">
        <v>5</v>
      </c>
      <c r="J48" s="132">
        <v>65</v>
      </c>
      <c r="K48" s="428">
        <v>21</v>
      </c>
      <c r="L48" s="428">
        <v>886.19999999999902</v>
      </c>
      <c r="M48" s="428"/>
      <c r="N48" s="428" t="s">
        <v>822</v>
      </c>
      <c r="O48" s="428" t="s">
        <v>238</v>
      </c>
      <c r="P48" s="742" t="s">
        <v>228</v>
      </c>
      <c r="Q48" s="406" t="s">
        <v>449</v>
      </c>
      <c r="R48" s="409" t="s">
        <v>136</v>
      </c>
      <c r="S48" s="443" t="s">
        <v>456</v>
      </c>
      <c r="T48" s="93" t="b">
        <v>0</v>
      </c>
      <c r="U48" s="93" t="b">
        <v>0</v>
      </c>
      <c r="V48" s="93"/>
      <c r="W48" s="93"/>
      <c r="X48" s="93"/>
      <c r="Y48" s="93"/>
      <c r="Z48" s="93"/>
      <c r="AA48" s="93"/>
      <c r="AB48" s="93"/>
      <c r="AC48" s="93"/>
      <c r="AD48" s="93"/>
      <c r="AE48" s="88"/>
      <c r="AF48" s="88"/>
      <c r="AG48" s="88"/>
      <c r="AH48" s="88"/>
      <c r="AI48" s="88"/>
      <c r="AJ48" s="88"/>
      <c r="AK48" s="88"/>
      <c r="AL48" s="88"/>
      <c r="AM48" s="88"/>
      <c r="AN48" s="451"/>
      <c r="AO48" s="455"/>
      <c r="AP48" s="455"/>
      <c r="AQ48" s="455"/>
      <c r="AR48" s="455"/>
      <c r="AS48" s="451"/>
      <c r="AT48" s="451"/>
      <c r="AU48" s="455"/>
      <c r="AV48" s="455"/>
      <c r="AW48" s="455"/>
      <c r="AX48" s="455"/>
      <c r="AY48" s="449"/>
      <c r="AZ48" s="451"/>
      <c r="BA48" s="455"/>
      <c r="BB48" s="455"/>
      <c r="BC48" s="455"/>
      <c r="BD48" s="455"/>
      <c r="BE48" s="449"/>
      <c r="BF48" s="455"/>
      <c r="BG48" s="449"/>
      <c r="BH48" s="449"/>
      <c r="BI48" s="449"/>
      <c r="BJ48" s="449"/>
      <c r="BK48" s="449"/>
      <c r="BL48" s="449"/>
      <c r="BM48" s="449"/>
      <c r="BN48" s="449"/>
      <c r="BO48" s="449"/>
      <c r="BP48" s="449"/>
      <c r="BQ48" s="449"/>
      <c r="BR48" s="449"/>
      <c r="BS48" s="449"/>
      <c r="BT48" s="449"/>
      <c r="BU48" s="449"/>
      <c r="BV48" s="449"/>
    </row>
    <row r="49" spans="1:74" ht="15.75" x14ac:dyDescent="0.25">
      <c r="A49" s="428">
        <v>120057355</v>
      </c>
      <c r="B49" s="428" t="s">
        <v>823</v>
      </c>
      <c r="C49" s="429">
        <v>45837</v>
      </c>
      <c r="D49" s="404" t="s">
        <v>104</v>
      </c>
      <c r="E49" s="430">
        <v>1.2499999999999999E-2</v>
      </c>
      <c r="F49" s="430">
        <v>3.0567129629629628E-2</v>
      </c>
      <c r="G49" s="448">
        <v>1.0180555555555555</v>
      </c>
      <c r="H49" s="406">
        <v>24</v>
      </c>
      <c r="I49" s="406">
        <v>26</v>
      </c>
      <c r="J49" s="132">
        <v>1466</v>
      </c>
      <c r="K49" s="428">
        <v>1564</v>
      </c>
      <c r="L49" s="428">
        <v>45010.2</v>
      </c>
      <c r="M49" s="428" t="s">
        <v>490</v>
      </c>
      <c r="N49" s="428" t="s">
        <v>824</v>
      </c>
      <c r="O49" s="428" t="s">
        <v>523</v>
      </c>
      <c r="P49" s="742" t="s">
        <v>524</v>
      </c>
      <c r="Q49" s="406" t="s">
        <v>449</v>
      </c>
      <c r="R49" s="409" t="s">
        <v>171</v>
      </c>
      <c r="S49" s="443" t="s">
        <v>460</v>
      </c>
      <c r="T49" s="93" t="b">
        <v>0</v>
      </c>
      <c r="U49" s="93" t="b">
        <v>0</v>
      </c>
      <c r="V49" s="93"/>
      <c r="W49" s="93"/>
      <c r="X49" s="93"/>
      <c r="Y49" s="93"/>
      <c r="Z49" s="93"/>
      <c r="AA49" s="93"/>
      <c r="AB49" s="93"/>
      <c r="AC49" s="93"/>
      <c r="AD49" s="93"/>
      <c r="AE49" s="88"/>
      <c r="AF49" s="88"/>
      <c r="AG49" s="88"/>
      <c r="AH49" s="88"/>
      <c r="AI49" s="88"/>
      <c r="AJ49" s="88"/>
      <c r="AK49" s="88"/>
      <c r="AL49" s="88"/>
      <c r="AM49" s="88"/>
      <c r="AN49" s="451"/>
      <c r="AO49" s="451"/>
      <c r="AP49" s="451"/>
      <c r="AQ49" s="451"/>
      <c r="AR49" s="451"/>
      <c r="AS49" s="451"/>
      <c r="AT49" s="451"/>
      <c r="AU49" s="449"/>
      <c r="AV49" s="449"/>
      <c r="AW49" s="449"/>
      <c r="AX49" s="449"/>
      <c r="AY49" s="449"/>
      <c r="AZ49" s="449"/>
      <c r="BA49" s="449"/>
      <c r="BB49" s="449"/>
      <c r="BC49" s="449"/>
      <c r="BD49" s="449"/>
      <c r="BE49" s="449"/>
      <c r="BF49" s="449"/>
      <c r="BG49" s="449"/>
      <c r="BH49" s="449"/>
      <c r="BI49" s="449"/>
      <c r="BJ49" s="449"/>
      <c r="BK49" s="449"/>
      <c r="BL49" s="449"/>
      <c r="BM49" s="449"/>
      <c r="BN49" s="449"/>
      <c r="BO49" s="449"/>
      <c r="BP49" s="449"/>
      <c r="BQ49" s="449"/>
      <c r="BR49" s="449"/>
      <c r="BS49" s="449"/>
      <c r="BT49" s="449"/>
      <c r="BU49" s="449"/>
      <c r="BV49" s="449"/>
    </row>
    <row r="50" spans="1:74" ht="15.75" x14ac:dyDescent="0.25">
      <c r="A50" s="428">
        <v>120057142</v>
      </c>
      <c r="B50" s="428" t="s">
        <v>394</v>
      </c>
      <c r="C50" s="429">
        <v>45837</v>
      </c>
      <c r="D50" s="404" t="s">
        <v>104</v>
      </c>
      <c r="E50" s="430">
        <v>0.87329861111111118</v>
      </c>
      <c r="F50" s="430">
        <v>0.97916666666666663</v>
      </c>
      <c r="G50" s="448">
        <v>0.10555555555555556</v>
      </c>
      <c r="H50" s="406">
        <v>2</v>
      </c>
      <c r="I50" s="406">
        <v>32</v>
      </c>
      <c r="J50" s="132">
        <v>152.47</v>
      </c>
      <c r="K50" s="428">
        <v>1</v>
      </c>
      <c r="L50" s="428">
        <v>152.4</v>
      </c>
      <c r="M50" s="428" t="s">
        <v>474</v>
      </c>
      <c r="N50" s="428" t="s">
        <v>825</v>
      </c>
      <c r="O50" s="428" t="s">
        <v>236</v>
      </c>
      <c r="P50" s="742" t="s">
        <v>221</v>
      </c>
      <c r="Q50" s="406" t="s">
        <v>449</v>
      </c>
      <c r="R50" s="409" t="s">
        <v>167</v>
      </c>
      <c r="S50" s="443" t="s">
        <v>460</v>
      </c>
      <c r="T50" s="93" t="b">
        <v>0</v>
      </c>
      <c r="U50" s="93" t="b">
        <v>1</v>
      </c>
      <c r="V50" s="93"/>
      <c r="W50" s="89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451"/>
      <c r="AO50" s="451"/>
      <c r="AP50" s="451"/>
      <c r="AQ50" s="451"/>
      <c r="AR50" s="451"/>
      <c r="AS50" s="451"/>
      <c r="AT50" s="451"/>
      <c r="AU50" s="449"/>
      <c r="AV50" s="449"/>
      <c r="AW50" s="449"/>
      <c r="AX50" s="449"/>
      <c r="AY50" s="449"/>
      <c r="AZ50" s="449"/>
      <c r="BA50" s="449"/>
      <c r="BB50" s="449"/>
      <c r="BC50" s="449"/>
      <c r="BD50" s="449"/>
      <c r="BE50" s="449"/>
      <c r="BF50" s="449"/>
      <c r="BG50" s="449"/>
      <c r="BH50" s="449"/>
      <c r="BI50" s="449"/>
      <c r="BJ50" s="449"/>
      <c r="BK50" s="449"/>
      <c r="BL50" s="449"/>
      <c r="BM50" s="449"/>
      <c r="BN50" s="449"/>
      <c r="BO50" s="449"/>
      <c r="BP50" s="449"/>
      <c r="BQ50" s="449"/>
      <c r="BR50" s="449"/>
      <c r="BS50" s="449"/>
      <c r="BT50" s="449"/>
      <c r="BU50" s="449"/>
      <c r="BV50" s="449"/>
    </row>
    <row r="51" spans="1:74" ht="15.75" x14ac:dyDescent="0.25">
      <c r="A51" s="428">
        <v>120057225</v>
      </c>
      <c r="B51" s="428" t="s">
        <v>390</v>
      </c>
      <c r="C51" s="429">
        <v>45837</v>
      </c>
      <c r="D51" s="404" t="s">
        <v>104</v>
      </c>
      <c r="E51" s="430">
        <v>0.92053240740740738</v>
      </c>
      <c r="F51" s="430">
        <v>0.27325231481481482</v>
      </c>
      <c r="G51" s="448">
        <v>0.3520833333333333</v>
      </c>
      <c r="H51" s="406">
        <v>8</v>
      </c>
      <c r="I51" s="406">
        <v>27</v>
      </c>
      <c r="J51" s="132">
        <v>507.9</v>
      </c>
      <c r="K51" s="428">
        <v>1</v>
      </c>
      <c r="L51" s="428">
        <v>508.2</v>
      </c>
      <c r="M51" s="428"/>
      <c r="N51" s="428" t="s">
        <v>826</v>
      </c>
      <c r="O51" s="428" t="s">
        <v>238</v>
      </c>
      <c r="P51" s="742" t="s">
        <v>228</v>
      </c>
      <c r="Q51" s="406" t="s">
        <v>449</v>
      </c>
      <c r="R51" s="409" t="s">
        <v>136</v>
      </c>
      <c r="S51" s="443" t="s">
        <v>460</v>
      </c>
      <c r="T51" s="93" t="b">
        <v>0</v>
      </c>
      <c r="U51" s="93" t="b">
        <v>1</v>
      </c>
      <c r="V51" s="93"/>
      <c r="W51" s="89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451"/>
      <c r="AO51" s="451"/>
      <c r="AP51" s="451"/>
      <c r="AQ51" s="451"/>
      <c r="AR51" s="451"/>
      <c r="AS51" s="451"/>
      <c r="AT51" s="451"/>
      <c r="AU51" s="449"/>
      <c r="AV51" s="449"/>
      <c r="AW51" s="449"/>
      <c r="AX51" s="449"/>
      <c r="AY51" s="449"/>
      <c r="AZ51" s="449"/>
      <c r="BA51" s="449"/>
      <c r="BB51" s="449"/>
      <c r="BC51" s="449"/>
      <c r="BD51" s="449"/>
      <c r="BE51" s="449"/>
      <c r="BF51" s="449"/>
      <c r="BG51" s="449"/>
      <c r="BH51" s="449"/>
      <c r="BI51" s="449"/>
      <c r="BJ51" s="449"/>
      <c r="BK51" s="449"/>
      <c r="BL51" s="449"/>
      <c r="BM51" s="449"/>
      <c r="BN51" s="449"/>
      <c r="BO51" s="449"/>
      <c r="BP51" s="449"/>
      <c r="BQ51" s="449"/>
      <c r="BR51" s="449"/>
      <c r="BS51" s="449"/>
      <c r="BT51" s="449"/>
      <c r="BU51" s="449"/>
      <c r="BV51" s="449"/>
    </row>
    <row r="52" spans="1:74" ht="15.75" x14ac:dyDescent="0.25">
      <c r="A52" s="428">
        <v>120057282</v>
      </c>
      <c r="B52" s="428" t="s">
        <v>827</v>
      </c>
      <c r="C52" s="429">
        <v>45838</v>
      </c>
      <c r="D52" s="404" t="s">
        <v>104</v>
      </c>
      <c r="E52" s="430">
        <v>1.2499999999999999E-2</v>
      </c>
      <c r="F52" s="430">
        <v>0.15503472222222223</v>
      </c>
      <c r="G52" s="448">
        <v>0.1423611111111111</v>
      </c>
      <c r="H52" s="406">
        <v>3</v>
      </c>
      <c r="I52" s="406">
        <v>25</v>
      </c>
      <c r="J52" s="132">
        <v>205.25</v>
      </c>
      <c r="K52" s="428">
        <v>482</v>
      </c>
      <c r="L52" s="428">
        <v>98929.2</v>
      </c>
      <c r="M52" s="428" t="s">
        <v>528</v>
      </c>
      <c r="N52" s="428" t="s">
        <v>824</v>
      </c>
      <c r="O52" s="428" t="s">
        <v>523</v>
      </c>
      <c r="P52" s="742" t="s">
        <v>524</v>
      </c>
      <c r="Q52" s="406" t="s">
        <v>449</v>
      </c>
      <c r="R52" s="409" t="s">
        <v>171</v>
      </c>
      <c r="S52" s="443" t="s">
        <v>460</v>
      </c>
      <c r="T52" s="93" t="b">
        <v>0</v>
      </c>
      <c r="U52" t="b">
        <v>0</v>
      </c>
      <c r="V52" s="93"/>
      <c r="W52" s="89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451"/>
      <c r="AO52" s="451"/>
      <c r="AP52" s="451"/>
      <c r="AQ52" s="451"/>
      <c r="AR52" s="451"/>
      <c r="AS52" s="451"/>
      <c r="AT52" s="451"/>
      <c r="AU52" s="449"/>
      <c r="AV52" s="449"/>
      <c r="AW52" s="449"/>
      <c r="AX52" s="449"/>
      <c r="AY52" s="449"/>
      <c r="AZ52" s="449"/>
      <c r="BA52" s="449"/>
      <c r="BB52" s="449"/>
      <c r="BC52" s="449"/>
      <c r="BD52" s="449"/>
      <c r="BE52" s="449"/>
      <c r="BF52" s="449"/>
      <c r="BG52" s="449"/>
      <c r="BH52" s="449"/>
      <c r="BI52" s="449"/>
      <c r="BJ52" s="449"/>
      <c r="BK52" s="449"/>
      <c r="BL52" s="449"/>
      <c r="BM52" s="449"/>
      <c r="BN52" s="449"/>
      <c r="BO52" s="449"/>
      <c r="BP52" s="449"/>
      <c r="BQ52" s="449"/>
      <c r="BR52" s="449"/>
      <c r="BS52" s="449"/>
      <c r="BT52" s="449"/>
      <c r="BU52" s="449"/>
      <c r="BV52" s="449"/>
    </row>
    <row r="53" spans="1:74" ht="15.75" x14ac:dyDescent="0.25">
      <c r="A53" s="428">
        <v>120057288</v>
      </c>
      <c r="B53" s="428" t="s">
        <v>828</v>
      </c>
      <c r="C53" s="429">
        <v>45838</v>
      </c>
      <c r="D53" s="404" t="s">
        <v>104</v>
      </c>
      <c r="E53" s="430">
        <v>1.2499999999999999E-2</v>
      </c>
      <c r="F53" s="430">
        <v>0.1391087962962963</v>
      </c>
      <c r="G53" s="448">
        <v>0.12638888888888888</v>
      </c>
      <c r="H53" s="406">
        <v>3</v>
      </c>
      <c r="I53" s="406">
        <v>2</v>
      </c>
      <c r="J53" s="132">
        <v>182.3</v>
      </c>
      <c r="K53" s="428">
        <v>1868</v>
      </c>
      <c r="L53" s="428">
        <v>339022.2</v>
      </c>
      <c r="M53" s="428" t="s">
        <v>492</v>
      </c>
      <c r="N53" s="428" t="s">
        <v>824</v>
      </c>
      <c r="O53" s="428" t="s">
        <v>523</v>
      </c>
      <c r="P53" s="742" t="s">
        <v>524</v>
      </c>
      <c r="Q53" s="406" t="s">
        <v>449</v>
      </c>
      <c r="R53" s="409" t="s">
        <v>171</v>
      </c>
      <c r="S53" s="443" t="s">
        <v>460</v>
      </c>
      <c r="T53" s="93" t="b">
        <v>0</v>
      </c>
      <c r="U53" t="b">
        <v>0</v>
      </c>
      <c r="V53" s="93"/>
      <c r="W53" s="89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451"/>
      <c r="AO53" s="451"/>
      <c r="AP53" s="451"/>
      <c r="AQ53" s="451"/>
      <c r="AR53" s="451"/>
      <c r="AS53" s="451"/>
      <c r="AT53" s="451"/>
      <c r="AU53" s="449"/>
      <c r="AV53" s="449"/>
      <c r="AW53" s="449"/>
      <c r="AX53" s="449"/>
      <c r="AY53" s="449"/>
      <c r="AZ53" s="449"/>
      <c r="BA53" s="449"/>
      <c r="BB53" s="449"/>
      <c r="BC53" s="449"/>
      <c r="BD53" s="449"/>
      <c r="BE53" s="449"/>
      <c r="BF53" s="449"/>
      <c r="BG53" s="449"/>
      <c r="BH53" s="449"/>
      <c r="BI53" s="449"/>
      <c r="BJ53" s="449"/>
      <c r="BK53" s="449"/>
      <c r="BL53" s="449"/>
      <c r="BM53" s="449"/>
      <c r="BN53" s="449"/>
      <c r="BO53" s="449"/>
      <c r="BP53" s="449"/>
      <c r="BQ53" s="449"/>
      <c r="BR53" s="449"/>
      <c r="BS53" s="449"/>
      <c r="BT53" s="449"/>
      <c r="BU53" s="449"/>
      <c r="BV53" s="449"/>
    </row>
    <row r="54" spans="1:74" ht="15.75" x14ac:dyDescent="0.25">
      <c r="A54" s="428">
        <v>120057293</v>
      </c>
      <c r="B54" s="428" t="s">
        <v>384</v>
      </c>
      <c r="C54" s="429">
        <v>45838</v>
      </c>
      <c r="D54" s="404" t="s">
        <v>104</v>
      </c>
      <c r="E54" s="430">
        <v>1.2499999999999999E-2</v>
      </c>
      <c r="F54" s="430">
        <v>0.13233796296296296</v>
      </c>
      <c r="G54" s="448">
        <v>0.11944444444444445</v>
      </c>
      <c r="H54" s="406">
        <v>2</v>
      </c>
      <c r="I54" s="406">
        <v>52</v>
      </c>
      <c r="J54" s="132">
        <v>172.57</v>
      </c>
      <c r="K54" s="428">
        <v>732</v>
      </c>
      <c r="L54" s="428">
        <v>126318.599999999</v>
      </c>
      <c r="M54" s="428" t="s">
        <v>457</v>
      </c>
      <c r="N54" s="428" t="s">
        <v>824</v>
      </c>
      <c r="O54" s="428" t="s">
        <v>523</v>
      </c>
      <c r="P54" s="742" t="s">
        <v>524</v>
      </c>
      <c r="Q54" s="406" t="s">
        <v>449</v>
      </c>
      <c r="R54" s="409" t="s">
        <v>171</v>
      </c>
      <c r="S54" s="443" t="s">
        <v>460</v>
      </c>
      <c r="T54" s="93" t="b">
        <v>0</v>
      </c>
      <c r="U54" t="b">
        <v>0</v>
      </c>
      <c r="W54" s="89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451"/>
      <c r="AO54" s="451"/>
      <c r="AP54" s="451"/>
      <c r="AQ54" s="451"/>
      <c r="AR54" s="451"/>
      <c r="AS54" s="451"/>
      <c r="AT54" s="451"/>
      <c r="AU54" s="449"/>
      <c r="AV54" s="449"/>
      <c r="AW54" s="449"/>
      <c r="AX54" s="449"/>
      <c r="AY54" s="449"/>
      <c r="AZ54" s="449"/>
      <c r="BA54" s="449"/>
      <c r="BB54" s="449"/>
      <c r="BC54" s="449"/>
      <c r="BD54" s="449"/>
      <c r="BE54" s="449"/>
      <c r="BF54" s="449"/>
      <c r="BG54" s="449"/>
      <c r="BH54" s="449"/>
      <c r="BI54" s="449"/>
      <c r="BJ54" s="449"/>
      <c r="BK54" s="449"/>
      <c r="BL54" s="449"/>
      <c r="BM54" s="449"/>
      <c r="BN54" s="449"/>
      <c r="BO54" s="449"/>
      <c r="BP54" s="449"/>
      <c r="BQ54" s="449"/>
      <c r="BR54" s="449"/>
      <c r="BS54" s="449"/>
      <c r="BT54" s="449"/>
      <c r="BU54" s="449"/>
      <c r="BV54" s="449"/>
    </row>
    <row r="55" spans="1:74" ht="15.75" x14ac:dyDescent="0.25">
      <c r="A55" s="428">
        <v>120057296</v>
      </c>
      <c r="B55" s="428" t="s">
        <v>385</v>
      </c>
      <c r="C55" s="429">
        <v>45838</v>
      </c>
      <c r="D55" s="404" t="s">
        <v>104</v>
      </c>
      <c r="E55" s="430">
        <v>1.2499999999999999E-2</v>
      </c>
      <c r="F55" s="430">
        <v>0.13247685185185185</v>
      </c>
      <c r="G55" s="448">
        <v>0.11944444444444445</v>
      </c>
      <c r="H55" s="406">
        <v>2</v>
      </c>
      <c r="I55" s="406">
        <v>52</v>
      </c>
      <c r="J55" s="132">
        <v>172.75</v>
      </c>
      <c r="K55" s="428">
        <v>1198</v>
      </c>
      <c r="L55" s="428">
        <v>206973.6</v>
      </c>
      <c r="M55" s="428" t="s">
        <v>457</v>
      </c>
      <c r="N55" s="428" t="s">
        <v>824</v>
      </c>
      <c r="O55" s="428" t="s">
        <v>523</v>
      </c>
      <c r="P55" s="742" t="s">
        <v>524</v>
      </c>
      <c r="Q55" s="406" t="s">
        <v>449</v>
      </c>
      <c r="R55" s="409" t="s">
        <v>171</v>
      </c>
      <c r="S55" s="443" t="s">
        <v>460</v>
      </c>
      <c r="T55" s="93" t="b">
        <v>0</v>
      </c>
      <c r="U55" t="b"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451"/>
      <c r="AO55" s="451"/>
      <c r="AP55" s="451"/>
      <c r="AQ55" s="451"/>
      <c r="AR55" s="451"/>
      <c r="AS55" s="451"/>
      <c r="AT55" s="451"/>
      <c r="AU55" s="449"/>
      <c r="AV55" s="449"/>
      <c r="AW55" s="449"/>
      <c r="AX55" s="449"/>
      <c r="AY55" s="449"/>
      <c r="AZ55" s="449"/>
      <c r="BA55" s="449"/>
      <c r="BB55" s="449"/>
      <c r="BC55" s="449"/>
      <c r="BD55" s="449"/>
      <c r="BE55" s="449"/>
      <c r="BF55" s="449"/>
      <c r="BG55" s="449"/>
      <c r="BH55" s="449"/>
      <c r="BI55" s="449"/>
      <c r="BJ55" s="449"/>
      <c r="BK55" s="449"/>
      <c r="BL55" s="449"/>
      <c r="BM55" s="449"/>
      <c r="BN55" s="449"/>
      <c r="BO55" s="449"/>
      <c r="BP55" s="449"/>
      <c r="BQ55" s="449"/>
      <c r="BR55" s="449"/>
      <c r="BS55" s="449"/>
      <c r="BT55" s="449"/>
      <c r="BU55" s="449"/>
      <c r="BV55" s="449"/>
    </row>
    <row r="56" spans="1:74" ht="15.75" x14ac:dyDescent="0.25">
      <c r="A56" s="428">
        <v>120057380</v>
      </c>
      <c r="B56" s="428" t="s">
        <v>373</v>
      </c>
      <c r="C56" s="429">
        <v>45838</v>
      </c>
      <c r="D56" s="404" t="s">
        <v>104</v>
      </c>
      <c r="E56" s="430">
        <v>1.2499999999999999E-2</v>
      </c>
      <c r="F56" s="430">
        <v>0.15781249999999999</v>
      </c>
      <c r="G56" s="448">
        <v>0.1451388888888889</v>
      </c>
      <c r="H56" s="406">
        <v>3</v>
      </c>
      <c r="I56" s="406">
        <v>29</v>
      </c>
      <c r="J56" s="132">
        <v>209.23</v>
      </c>
      <c r="K56" s="428">
        <v>1232</v>
      </c>
      <c r="L56" s="428">
        <v>257795.4</v>
      </c>
      <c r="M56" s="428" t="s">
        <v>490</v>
      </c>
      <c r="N56" s="428" t="s">
        <v>824</v>
      </c>
      <c r="O56" s="428" t="s">
        <v>523</v>
      </c>
      <c r="P56" s="742" t="s">
        <v>524</v>
      </c>
      <c r="Q56" s="406" t="s">
        <v>449</v>
      </c>
      <c r="R56" s="409" t="s">
        <v>171</v>
      </c>
      <c r="S56" s="443" t="s">
        <v>460</v>
      </c>
      <c r="T56" s="93" t="b">
        <v>0</v>
      </c>
      <c r="U56" t="b">
        <v>0</v>
      </c>
      <c r="W56" s="89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451"/>
      <c r="AO56" s="451"/>
      <c r="AP56" s="451"/>
      <c r="AQ56" s="451"/>
      <c r="AR56" s="451"/>
      <c r="AS56" s="451"/>
      <c r="AT56" s="451"/>
      <c r="AU56" s="449"/>
      <c r="AV56" s="449"/>
      <c r="AW56" s="449"/>
      <c r="AX56" s="449"/>
      <c r="AY56" s="449"/>
      <c r="AZ56" s="449"/>
      <c r="BA56" s="449"/>
      <c r="BB56" s="449"/>
      <c r="BC56" s="449"/>
      <c r="BD56" s="449"/>
      <c r="BE56" s="449"/>
      <c r="BF56" s="449"/>
      <c r="BG56" s="449"/>
      <c r="BH56" s="449"/>
      <c r="BI56" s="449"/>
      <c r="BJ56" s="449"/>
      <c r="BK56" s="449"/>
      <c r="BL56" s="449"/>
      <c r="BM56" s="449"/>
      <c r="BN56" s="449"/>
      <c r="BO56" s="449"/>
      <c r="BP56" s="449"/>
      <c r="BQ56" s="449"/>
      <c r="BR56" s="449"/>
      <c r="BS56" s="449"/>
      <c r="BT56" s="449"/>
      <c r="BU56" s="449"/>
      <c r="BV56" s="449"/>
    </row>
    <row r="57" spans="1:74" ht="15.75" x14ac:dyDescent="0.25">
      <c r="A57" s="428">
        <v>120057405</v>
      </c>
      <c r="B57" s="428" t="s">
        <v>829</v>
      </c>
      <c r="C57" s="429">
        <v>45838</v>
      </c>
      <c r="D57" s="404" t="s">
        <v>104</v>
      </c>
      <c r="E57" s="430">
        <v>1.2499999999999999E-2</v>
      </c>
      <c r="F57" s="430">
        <v>0.17618055555555556</v>
      </c>
      <c r="G57" s="448">
        <v>0.16319444444444445</v>
      </c>
      <c r="H57" s="406">
        <v>3</v>
      </c>
      <c r="I57" s="406">
        <v>55</v>
      </c>
      <c r="J57" s="132">
        <v>235.7</v>
      </c>
      <c r="K57" s="428">
        <v>1952</v>
      </c>
      <c r="L57" s="428">
        <v>421427.4</v>
      </c>
      <c r="M57" s="428" t="s">
        <v>477</v>
      </c>
      <c r="N57" s="428" t="s">
        <v>824</v>
      </c>
      <c r="O57" s="428" t="s">
        <v>523</v>
      </c>
      <c r="P57" s="742" t="s">
        <v>524</v>
      </c>
      <c r="Q57" s="406" t="s">
        <v>449</v>
      </c>
      <c r="R57" s="409" t="s">
        <v>171</v>
      </c>
      <c r="S57" s="443" t="s">
        <v>460</v>
      </c>
      <c r="T57" s="93" t="b">
        <v>0</v>
      </c>
      <c r="U57" t="b">
        <v>0</v>
      </c>
      <c r="W57" s="89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451"/>
      <c r="AO57" s="451"/>
      <c r="AP57" s="451"/>
      <c r="AQ57" s="451"/>
      <c r="AR57" s="451"/>
      <c r="AS57" s="451"/>
      <c r="AT57" s="451"/>
      <c r="AU57" s="449"/>
      <c r="AV57" s="449"/>
      <c r="AW57" s="449"/>
      <c r="AX57" s="449"/>
      <c r="AY57" s="449"/>
      <c r="AZ57" s="449"/>
      <c r="BA57" s="449"/>
      <c r="BB57" s="449"/>
      <c r="BC57" s="449"/>
      <c r="BD57" s="449"/>
      <c r="BE57" s="449"/>
      <c r="BF57" s="449"/>
      <c r="BG57" s="449"/>
      <c r="BH57" s="449"/>
      <c r="BI57" s="449"/>
      <c r="BJ57" s="449"/>
      <c r="BK57" s="449"/>
      <c r="BL57" s="449"/>
      <c r="BM57" s="449"/>
      <c r="BN57" s="449"/>
      <c r="BO57" s="449"/>
      <c r="BP57" s="449"/>
      <c r="BQ57" s="449"/>
      <c r="BR57" s="449"/>
      <c r="BS57" s="449"/>
      <c r="BT57" s="449"/>
      <c r="BU57" s="449"/>
      <c r="BV57" s="449"/>
    </row>
    <row r="58" spans="1:74" ht="15.75" x14ac:dyDescent="0.25">
      <c r="A58" s="428">
        <v>120057657</v>
      </c>
      <c r="B58" s="428" t="s">
        <v>830</v>
      </c>
      <c r="C58" s="429">
        <v>45838</v>
      </c>
      <c r="D58" s="404" t="s">
        <v>104</v>
      </c>
      <c r="E58" s="430">
        <v>1.2499999999999999E-2</v>
      </c>
      <c r="F58" s="430">
        <v>0.1401273148148148</v>
      </c>
      <c r="G58" s="448">
        <v>0.12708333333333333</v>
      </c>
      <c r="H58" s="406">
        <v>3</v>
      </c>
      <c r="I58" s="406">
        <v>3</v>
      </c>
      <c r="J58" s="132">
        <v>183.77</v>
      </c>
      <c r="K58" s="428">
        <v>3478</v>
      </c>
      <c r="L58" s="428">
        <v>626472</v>
      </c>
      <c r="M58" s="428" t="s">
        <v>492</v>
      </c>
      <c r="N58" s="428" t="s">
        <v>824</v>
      </c>
      <c r="O58" s="428" t="s">
        <v>523</v>
      </c>
      <c r="P58" s="742" t="s">
        <v>524</v>
      </c>
      <c r="Q58" s="406" t="s">
        <v>449</v>
      </c>
      <c r="R58" s="409" t="s">
        <v>171</v>
      </c>
      <c r="S58" s="443" t="s">
        <v>460</v>
      </c>
      <c r="T58" s="93" t="b">
        <v>0</v>
      </c>
      <c r="U58" t="b">
        <v>0</v>
      </c>
      <c r="W58" s="89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451"/>
      <c r="AO58" s="451"/>
      <c r="AP58" s="451"/>
      <c r="AQ58" s="451"/>
      <c r="AR58" s="451"/>
      <c r="AS58" s="451"/>
      <c r="AT58" s="451"/>
      <c r="AU58" s="449"/>
      <c r="AV58" s="449"/>
      <c r="AW58" s="449"/>
      <c r="AX58" s="449"/>
      <c r="AY58" s="449"/>
      <c r="AZ58" s="449"/>
      <c r="BA58" s="449"/>
      <c r="BB58" s="449"/>
      <c r="BC58" s="449"/>
      <c r="BD58" s="449"/>
      <c r="BE58" s="449"/>
      <c r="BF58" s="449"/>
      <c r="BG58" s="449"/>
      <c r="BH58" s="449"/>
      <c r="BI58" s="449"/>
      <c r="BJ58" s="449"/>
      <c r="BK58" s="449"/>
      <c r="BL58" s="449"/>
      <c r="BM58" s="449"/>
      <c r="BN58" s="449"/>
      <c r="BO58" s="449"/>
      <c r="BP58" s="449"/>
      <c r="BQ58" s="449"/>
      <c r="BR58" s="449"/>
      <c r="BS58" s="449"/>
      <c r="BT58" s="449"/>
      <c r="BU58" s="449"/>
      <c r="BV58" s="449"/>
    </row>
    <row r="59" spans="1:74" ht="15.75" x14ac:dyDescent="0.25">
      <c r="A59" s="428">
        <v>120057661</v>
      </c>
      <c r="B59" s="428" t="s">
        <v>394</v>
      </c>
      <c r="C59" s="429">
        <v>45838</v>
      </c>
      <c r="D59" s="404" t="s">
        <v>104</v>
      </c>
      <c r="E59" s="430">
        <v>1.2499999999999999E-2</v>
      </c>
      <c r="F59" s="430">
        <v>3.1168981481481482E-2</v>
      </c>
      <c r="G59" s="448">
        <v>1.8055555555555557E-2</v>
      </c>
      <c r="H59" s="406">
        <v>0</v>
      </c>
      <c r="I59" s="406">
        <v>26</v>
      </c>
      <c r="J59" s="132">
        <v>26.88</v>
      </c>
      <c r="K59" s="428">
        <v>4447</v>
      </c>
      <c r="L59" s="428">
        <v>119545.2</v>
      </c>
      <c r="M59" s="428" t="s">
        <v>598</v>
      </c>
      <c r="N59" s="428" t="s">
        <v>824</v>
      </c>
      <c r="O59" s="428" t="s">
        <v>523</v>
      </c>
      <c r="P59" s="742" t="s">
        <v>524</v>
      </c>
      <c r="Q59" s="406" t="s">
        <v>449</v>
      </c>
      <c r="R59" s="409" t="s">
        <v>171</v>
      </c>
      <c r="S59" s="443" t="s">
        <v>460</v>
      </c>
      <c r="T59" s="93" t="b">
        <v>0</v>
      </c>
      <c r="U59" t="b">
        <v>0</v>
      </c>
      <c r="W59" s="89"/>
      <c r="X59" s="88"/>
      <c r="Y59" s="88"/>
      <c r="Z59" s="88"/>
      <c r="AA59" s="88"/>
      <c r="AB59" s="88"/>
      <c r="AC59" s="88"/>
      <c r="AD59" s="88"/>
      <c r="AE59" s="88"/>
      <c r="AG59" s="92"/>
      <c r="AJ59" s="92"/>
      <c r="AK59" s="88"/>
      <c r="AL59" s="88"/>
      <c r="AM59" s="88"/>
      <c r="AN59" s="451"/>
      <c r="AO59" s="451"/>
      <c r="AP59" s="451"/>
      <c r="AQ59" s="451"/>
      <c r="AR59" s="451"/>
      <c r="AS59" s="451"/>
      <c r="AT59" s="451"/>
      <c r="AU59" s="449"/>
      <c r="AV59" s="449"/>
      <c r="AW59" s="449"/>
      <c r="AX59" s="449"/>
      <c r="AY59" s="449"/>
      <c r="AZ59" s="449"/>
      <c r="BA59" s="449"/>
      <c r="BB59" s="449"/>
      <c r="BC59" s="449"/>
      <c r="BD59" s="449"/>
      <c r="BE59" s="449"/>
      <c r="BF59" s="449"/>
      <c r="BG59" s="449"/>
      <c r="BH59" s="449"/>
      <c r="BI59" s="449"/>
      <c r="BJ59" s="449"/>
      <c r="BK59" s="449"/>
      <c r="BL59" s="449"/>
      <c r="BM59" s="449"/>
      <c r="BN59" s="449"/>
      <c r="BO59" s="449"/>
      <c r="BP59" s="449"/>
      <c r="BQ59" s="449"/>
      <c r="BR59" s="449"/>
      <c r="BS59" s="449"/>
      <c r="BT59" s="449"/>
      <c r="BU59" s="449"/>
      <c r="BV59" s="449"/>
    </row>
    <row r="60" spans="1:74" ht="15.75" x14ac:dyDescent="0.25">
      <c r="A60" s="428">
        <v>120057663</v>
      </c>
      <c r="B60" s="428" t="s">
        <v>831</v>
      </c>
      <c r="C60" s="429">
        <v>45838</v>
      </c>
      <c r="D60" s="404" t="s">
        <v>104</v>
      </c>
      <c r="E60" s="430">
        <v>1.2499999999999999E-2</v>
      </c>
      <c r="F60" s="430">
        <v>0.19350694444444447</v>
      </c>
      <c r="G60" s="448">
        <v>0.18055555555555555</v>
      </c>
      <c r="H60" s="406">
        <v>4</v>
      </c>
      <c r="I60" s="406">
        <v>20</v>
      </c>
      <c r="J60" s="132">
        <v>260.63</v>
      </c>
      <c r="K60" s="428">
        <v>4858</v>
      </c>
      <c r="L60" s="428">
        <v>1104498.6000000001</v>
      </c>
      <c r="M60" s="428" t="s">
        <v>474</v>
      </c>
      <c r="N60" s="428" t="s">
        <v>824</v>
      </c>
      <c r="O60" s="428" t="s">
        <v>523</v>
      </c>
      <c r="P60" s="742" t="s">
        <v>524</v>
      </c>
      <c r="Q60" s="406" t="s">
        <v>449</v>
      </c>
      <c r="R60" s="409" t="s">
        <v>171</v>
      </c>
      <c r="S60" s="443" t="s">
        <v>460</v>
      </c>
      <c r="T60" s="93" t="b">
        <v>0</v>
      </c>
      <c r="U60" t="b">
        <v>0</v>
      </c>
      <c r="W60" s="89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451"/>
      <c r="AO60" s="451"/>
      <c r="AP60" s="451"/>
      <c r="AQ60" s="451"/>
      <c r="AR60" s="451"/>
      <c r="AS60" s="451"/>
      <c r="AT60" s="451"/>
      <c r="AU60" s="449"/>
      <c r="AV60" s="449"/>
      <c r="AW60" s="449"/>
      <c r="AX60" s="449"/>
      <c r="AY60" s="449"/>
      <c r="AZ60" s="449"/>
      <c r="BA60" s="449"/>
      <c r="BB60" s="449"/>
      <c r="BC60" s="449"/>
      <c r="BD60" s="449"/>
      <c r="BE60" s="449"/>
      <c r="BF60" s="449"/>
      <c r="BG60" s="449"/>
      <c r="BH60" s="449"/>
      <c r="BI60" s="449"/>
      <c r="BJ60" s="449"/>
      <c r="BK60" s="449"/>
      <c r="BL60" s="449"/>
      <c r="BM60" s="449"/>
      <c r="BN60" s="449"/>
      <c r="BO60" s="449"/>
      <c r="BP60" s="449"/>
      <c r="BQ60" s="449"/>
      <c r="BR60" s="449"/>
      <c r="BS60" s="449"/>
      <c r="BT60" s="449"/>
      <c r="BU60" s="449"/>
      <c r="BV60" s="449"/>
    </row>
    <row r="61" spans="1:74" ht="15.75" x14ac:dyDescent="0.25">
      <c r="A61" s="428">
        <v>120057670</v>
      </c>
      <c r="B61" s="428" t="s">
        <v>374</v>
      </c>
      <c r="C61" s="429">
        <v>45838</v>
      </c>
      <c r="D61" s="404" t="s">
        <v>104</v>
      </c>
      <c r="E61" s="430">
        <v>1.2499999999999999E-2</v>
      </c>
      <c r="F61" s="430">
        <v>0.15959490740740742</v>
      </c>
      <c r="G61" s="448">
        <v>0.14652777777777778</v>
      </c>
      <c r="H61" s="406">
        <v>3</v>
      </c>
      <c r="I61" s="406">
        <v>31</v>
      </c>
      <c r="J61" s="132">
        <v>211.8</v>
      </c>
      <c r="K61" s="428">
        <v>55</v>
      </c>
      <c r="L61" s="428">
        <v>11649</v>
      </c>
      <c r="M61" s="428"/>
      <c r="N61" s="428" t="s">
        <v>824</v>
      </c>
      <c r="O61" s="428" t="s">
        <v>523</v>
      </c>
      <c r="P61" s="742" t="s">
        <v>524</v>
      </c>
      <c r="Q61" s="406" t="s">
        <v>449</v>
      </c>
      <c r="R61" s="409" t="s">
        <v>171</v>
      </c>
      <c r="S61" s="443" t="s">
        <v>460</v>
      </c>
      <c r="T61" s="93" t="b">
        <v>0</v>
      </c>
      <c r="U61" t="b">
        <v>1</v>
      </c>
      <c r="W61" s="89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451"/>
      <c r="AO61" s="451"/>
      <c r="AP61" s="451"/>
      <c r="AQ61" s="451"/>
      <c r="AR61" s="451"/>
      <c r="AS61" s="451"/>
      <c r="AT61" s="451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49"/>
      <c r="BH61" s="449"/>
      <c r="BI61" s="449"/>
      <c r="BJ61" s="449"/>
      <c r="BK61" s="449"/>
      <c r="BL61" s="449"/>
      <c r="BM61" s="449"/>
      <c r="BN61" s="449"/>
      <c r="BO61" s="449"/>
      <c r="BP61" s="449"/>
      <c r="BQ61" s="449"/>
      <c r="BR61" s="449"/>
      <c r="BS61" s="449"/>
      <c r="BT61" s="449"/>
      <c r="BU61" s="449"/>
      <c r="BV61" s="449"/>
    </row>
    <row r="62" spans="1:74" ht="15.75" x14ac:dyDescent="0.25">
      <c r="A62" s="428">
        <v>120057671</v>
      </c>
      <c r="B62" s="428" t="s">
        <v>399</v>
      </c>
      <c r="C62" s="429">
        <v>45838</v>
      </c>
      <c r="D62" s="404" t="s">
        <v>104</v>
      </c>
      <c r="E62" s="430">
        <v>1.2499999999999999E-2</v>
      </c>
      <c r="F62" s="430">
        <v>3.0555555555555555E-2</v>
      </c>
      <c r="G62" s="448">
        <v>1.8055555555555557E-2</v>
      </c>
      <c r="H62" s="406">
        <v>0</v>
      </c>
      <c r="I62" s="406">
        <v>26</v>
      </c>
      <c r="J62" s="132">
        <v>26</v>
      </c>
      <c r="K62" s="428">
        <v>1836</v>
      </c>
      <c r="L62" s="428">
        <v>47736</v>
      </c>
      <c r="M62" s="428" t="s">
        <v>490</v>
      </c>
      <c r="N62" s="428" t="s">
        <v>824</v>
      </c>
      <c r="O62" s="428" t="s">
        <v>523</v>
      </c>
      <c r="P62" s="742" t="s">
        <v>524</v>
      </c>
      <c r="Q62" s="406" t="s">
        <v>449</v>
      </c>
      <c r="R62" s="409" t="s">
        <v>171</v>
      </c>
      <c r="S62" s="443" t="s">
        <v>460</v>
      </c>
      <c r="T62" s="93" t="b">
        <v>0</v>
      </c>
      <c r="U62" t="b">
        <v>1</v>
      </c>
      <c r="W62" s="89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451"/>
      <c r="AO62" s="451"/>
      <c r="AP62" s="451"/>
      <c r="AQ62" s="451"/>
      <c r="AR62" s="451"/>
      <c r="AS62" s="451"/>
      <c r="AT62" s="451"/>
      <c r="AU62" s="449"/>
      <c r="AV62" s="449"/>
      <c r="AW62" s="449"/>
      <c r="AX62" s="449"/>
      <c r="AY62" s="449"/>
      <c r="AZ62" s="449"/>
      <c r="BA62" s="449"/>
      <c r="BB62" s="449"/>
      <c r="BC62" s="449"/>
      <c r="BD62" s="449"/>
      <c r="BE62" s="449"/>
      <c r="BF62" s="449"/>
      <c r="BG62" s="449"/>
      <c r="BH62" s="449"/>
      <c r="BI62" s="449"/>
      <c r="BJ62" s="449"/>
      <c r="BK62" s="449"/>
      <c r="BL62" s="449"/>
      <c r="BM62" s="449"/>
      <c r="BN62" s="449"/>
      <c r="BO62" s="449"/>
      <c r="BP62" s="449"/>
      <c r="BQ62" s="449"/>
      <c r="BR62" s="449"/>
      <c r="BS62" s="449"/>
      <c r="BT62" s="449"/>
      <c r="BU62" s="449"/>
      <c r="BV62" s="449"/>
    </row>
    <row r="63" spans="1:74" ht="15.75" x14ac:dyDescent="0.25">
      <c r="A63" s="463">
        <v>120057672</v>
      </c>
      <c r="B63" s="463" t="s">
        <v>398</v>
      </c>
      <c r="C63" s="464">
        <v>45838</v>
      </c>
      <c r="D63" s="465" t="s">
        <v>104</v>
      </c>
      <c r="E63" s="466">
        <v>1.2499999999999999E-2</v>
      </c>
      <c r="F63" s="466">
        <v>3.0925925925925926E-2</v>
      </c>
      <c r="G63" s="467">
        <v>1.8055555555555557E-2</v>
      </c>
      <c r="H63" s="468">
        <v>0</v>
      </c>
      <c r="I63" s="468">
        <v>26</v>
      </c>
      <c r="J63" s="132">
        <v>26.52</v>
      </c>
      <c r="K63" s="463">
        <v>151</v>
      </c>
      <c r="L63" s="463">
        <v>4006.8</v>
      </c>
      <c r="M63" s="463" t="s">
        <v>474</v>
      </c>
      <c r="N63" s="463" t="s">
        <v>824</v>
      </c>
      <c r="O63" s="463" t="s">
        <v>523</v>
      </c>
      <c r="P63" s="748" t="s">
        <v>524</v>
      </c>
      <c r="Q63" s="468" t="s">
        <v>449</v>
      </c>
      <c r="R63" s="409" t="s">
        <v>171</v>
      </c>
      <c r="S63" s="443" t="s">
        <v>460</v>
      </c>
      <c r="T63" s="93" t="b">
        <v>0</v>
      </c>
      <c r="U63" t="b">
        <v>0</v>
      </c>
      <c r="W63" s="89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451"/>
      <c r="AO63" s="451"/>
      <c r="AP63" s="451"/>
      <c r="AQ63" s="451"/>
      <c r="AR63" s="451"/>
      <c r="AS63" s="451"/>
      <c r="AT63" s="451"/>
      <c r="AU63" s="449"/>
      <c r="AV63" s="449"/>
      <c r="AW63" s="449"/>
      <c r="AX63" s="449"/>
      <c r="AY63" s="449"/>
      <c r="AZ63" s="449"/>
      <c r="BA63" s="449"/>
      <c r="BB63" s="449"/>
      <c r="BC63" s="449"/>
      <c r="BD63" s="449"/>
      <c r="BE63" s="449"/>
      <c r="BF63" s="449"/>
      <c r="BG63" s="449"/>
      <c r="BH63" s="449"/>
      <c r="BI63" s="449"/>
      <c r="BJ63" s="449"/>
      <c r="BK63" s="449"/>
      <c r="BL63" s="449"/>
      <c r="BM63" s="449"/>
      <c r="BN63" s="449"/>
      <c r="BO63" s="449"/>
      <c r="BP63" s="449"/>
      <c r="BQ63" s="449"/>
      <c r="BR63" s="449"/>
      <c r="BS63" s="449"/>
      <c r="BT63" s="449"/>
      <c r="BU63" s="449"/>
      <c r="BV63" s="449"/>
    </row>
    <row r="64" spans="1:74" ht="15.75" x14ac:dyDescent="0.25">
      <c r="A64" s="428">
        <v>120057673</v>
      </c>
      <c r="B64" s="428" t="s">
        <v>400</v>
      </c>
      <c r="C64" s="429">
        <v>45838</v>
      </c>
      <c r="D64" s="404" t="s">
        <v>104</v>
      </c>
      <c r="E64" s="430">
        <v>1.2499999999999999E-2</v>
      </c>
      <c r="F64" s="430">
        <v>3.0567129629629628E-2</v>
      </c>
      <c r="G64" s="448">
        <v>1.8055555555555557E-2</v>
      </c>
      <c r="H64" s="406">
        <v>0</v>
      </c>
      <c r="I64" s="406">
        <v>26</v>
      </c>
      <c r="J64" s="132">
        <v>26.02</v>
      </c>
      <c r="K64" s="428">
        <v>48</v>
      </c>
      <c r="L64" s="428">
        <v>1248.5999999999999</v>
      </c>
      <c r="M64" s="428" t="s">
        <v>490</v>
      </c>
      <c r="N64" s="428" t="s">
        <v>824</v>
      </c>
      <c r="O64" s="428" t="s">
        <v>523</v>
      </c>
      <c r="P64" s="742" t="s">
        <v>524</v>
      </c>
      <c r="Q64" s="406" t="s">
        <v>449</v>
      </c>
      <c r="R64" s="409" t="s">
        <v>171</v>
      </c>
      <c r="S64" s="443" t="s">
        <v>460</v>
      </c>
      <c r="T64" s="93" t="b">
        <v>0</v>
      </c>
      <c r="U64" t="b">
        <v>1</v>
      </c>
      <c r="W64" s="89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Z64" s="88"/>
      <c r="BA64" s="88"/>
      <c r="BB64" s="88"/>
      <c r="BC64" s="88"/>
      <c r="BD64" s="88"/>
      <c r="BF64" s="88"/>
      <c r="BH64" s="449"/>
      <c r="BI64" s="449"/>
      <c r="BJ64" s="449"/>
      <c r="BK64" s="449"/>
      <c r="BL64" s="449"/>
      <c r="BM64" s="449"/>
      <c r="BN64" s="449"/>
      <c r="BO64" s="449"/>
      <c r="BP64" s="449"/>
      <c r="BQ64" s="449"/>
    </row>
    <row r="65" spans="1:74" ht="15.75" x14ac:dyDescent="0.25">
      <c r="A65" s="428">
        <v>120057674</v>
      </c>
      <c r="B65" s="428" t="s">
        <v>387</v>
      </c>
      <c r="C65" s="429">
        <v>45838</v>
      </c>
      <c r="D65" s="404" t="s">
        <v>104</v>
      </c>
      <c r="E65" s="430">
        <v>1.2499999999999999E-2</v>
      </c>
      <c r="F65" s="430">
        <v>3.0833333333333334E-2</v>
      </c>
      <c r="G65" s="448">
        <v>1.8055555555555557E-2</v>
      </c>
      <c r="H65" s="406">
        <v>0</v>
      </c>
      <c r="I65" s="406">
        <v>26</v>
      </c>
      <c r="J65" s="132">
        <v>26.4</v>
      </c>
      <c r="K65" s="428">
        <v>243</v>
      </c>
      <c r="L65" s="428">
        <v>6415.2</v>
      </c>
      <c r="M65" s="428" t="s">
        <v>528</v>
      </c>
      <c r="N65" s="428" t="s">
        <v>824</v>
      </c>
      <c r="O65" s="428" t="s">
        <v>523</v>
      </c>
      <c r="P65" s="742" t="s">
        <v>524</v>
      </c>
      <c r="Q65" s="406" t="s">
        <v>449</v>
      </c>
      <c r="R65" s="409" t="s">
        <v>171</v>
      </c>
      <c r="S65" s="443" t="s">
        <v>460</v>
      </c>
      <c r="T65" s="93" t="b">
        <v>0</v>
      </c>
      <c r="U65" t="b">
        <v>1</v>
      </c>
      <c r="W65" s="89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247"/>
      <c r="AO65" s="89"/>
      <c r="AP65" s="248"/>
      <c r="AQ65" s="88"/>
      <c r="AR65" s="137"/>
      <c r="AS65" s="88"/>
      <c r="AT65" s="247"/>
      <c r="AU65" s="89"/>
      <c r="AV65" s="248"/>
      <c r="AW65" s="88"/>
      <c r="AX65" s="137"/>
      <c r="AZ65" s="247"/>
      <c r="BA65" s="89"/>
      <c r="BB65" s="89"/>
      <c r="BC65" s="88"/>
      <c r="BD65" s="137"/>
      <c r="BH65" s="449"/>
      <c r="BI65" s="449"/>
      <c r="BJ65" s="449"/>
      <c r="BK65" s="449"/>
      <c r="BL65" s="449"/>
      <c r="BM65" s="449"/>
      <c r="BN65" s="449"/>
      <c r="BO65" s="449"/>
      <c r="BP65" s="449"/>
      <c r="BQ65" s="449"/>
    </row>
    <row r="66" spans="1:74" ht="15.75" x14ac:dyDescent="0.25">
      <c r="A66" s="428">
        <v>120057675</v>
      </c>
      <c r="B66" s="428" t="s">
        <v>386</v>
      </c>
      <c r="C66" s="429">
        <v>45838</v>
      </c>
      <c r="D66" s="404" t="s">
        <v>104</v>
      </c>
      <c r="E66" s="430">
        <v>1.2499999999999999E-2</v>
      </c>
      <c r="F66" s="430">
        <v>3.108796296296296E-2</v>
      </c>
      <c r="G66" s="448">
        <v>1.8055555555555557E-2</v>
      </c>
      <c r="H66" s="406">
        <v>0</v>
      </c>
      <c r="I66" s="406">
        <v>26</v>
      </c>
      <c r="J66" s="132">
        <v>26.75</v>
      </c>
      <c r="K66" s="428">
        <v>55</v>
      </c>
      <c r="L66" s="428">
        <v>1472.3999999999901</v>
      </c>
      <c r="M66" s="428" t="s">
        <v>490</v>
      </c>
      <c r="N66" s="428" t="s">
        <v>824</v>
      </c>
      <c r="O66" s="428" t="s">
        <v>523</v>
      </c>
      <c r="P66" s="742" t="s">
        <v>524</v>
      </c>
      <c r="Q66" s="406" t="s">
        <v>449</v>
      </c>
      <c r="R66" s="409" t="s">
        <v>171</v>
      </c>
      <c r="S66" s="443" t="s">
        <v>460</v>
      </c>
      <c r="T66" s="93" t="b">
        <v>0</v>
      </c>
      <c r="U66" t="b">
        <v>0</v>
      </c>
      <c r="W66" s="89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137"/>
      <c r="AP66" s="137"/>
      <c r="AQ66" s="137"/>
      <c r="AR66" s="137"/>
      <c r="AS66" s="88"/>
      <c r="AT66" s="88"/>
      <c r="AU66" s="137"/>
      <c r="AV66" s="137"/>
      <c r="AW66" s="137"/>
      <c r="AX66" s="137"/>
      <c r="AZ66" s="88"/>
      <c r="BA66" s="137"/>
      <c r="BB66" s="137"/>
      <c r="BC66" s="137"/>
      <c r="BD66" s="137"/>
      <c r="BF66" s="137"/>
      <c r="BH66" s="449"/>
      <c r="BI66" s="449"/>
      <c r="BJ66" s="449"/>
      <c r="BK66" s="449"/>
      <c r="BL66" s="449"/>
      <c r="BM66" s="449"/>
      <c r="BN66" s="449"/>
      <c r="BO66" s="449"/>
      <c r="BP66" s="449"/>
      <c r="BQ66" s="449"/>
    </row>
    <row r="67" spans="1:74" ht="15.75" x14ac:dyDescent="0.25">
      <c r="A67" s="428">
        <v>120057735</v>
      </c>
      <c r="B67" s="428" t="s">
        <v>396</v>
      </c>
      <c r="C67" s="429">
        <v>45838</v>
      </c>
      <c r="D67" s="404" t="s">
        <v>104</v>
      </c>
      <c r="E67" s="430">
        <v>0.39930555555555558</v>
      </c>
      <c r="F67" s="430">
        <v>0.53055555555555556</v>
      </c>
      <c r="G67" s="448">
        <v>0.13125000000000001</v>
      </c>
      <c r="H67" s="406">
        <v>3</v>
      </c>
      <c r="I67" s="406">
        <v>9</v>
      </c>
      <c r="J67" s="132">
        <v>189</v>
      </c>
      <c r="K67" s="428">
        <v>7</v>
      </c>
      <c r="L67" s="428">
        <v>1323</v>
      </c>
      <c r="M67" s="428" t="s">
        <v>474</v>
      </c>
      <c r="N67" s="428" t="s">
        <v>832</v>
      </c>
      <c r="O67" s="428" t="s">
        <v>138</v>
      </c>
      <c r="P67" s="742"/>
      <c r="Q67" s="406" t="s">
        <v>449</v>
      </c>
      <c r="R67" s="409" t="s">
        <v>167</v>
      </c>
      <c r="S67" s="443" t="s">
        <v>460</v>
      </c>
      <c r="T67" s="93" t="b">
        <v>0</v>
      </c>
      <c r="U67" t="b">
        <v>1</v>
      </c>
      <c r="W67" s="89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451"/>
      <c r="AO67" s="451"/>
      <c r="AP67" s="451"/>
      <c r="AQ67" s="451"/>
      <c r="AR67" s="451"/>
      <c r="AS67" s="451"/>
      <c r="AT67" s="451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49"/>
      <c r="BH67" s="449"/>
      <c r="BI67" s="449"/>
      <c r="BJ67" s="449"/>
      <c r="BK67" s="449"/>
      <c r="BL67" s="449"/>
      <c r="BM67" s="449"/>
      <c r="BN67" s="449"/>
      <c r="BO67" s="449"/>
      <c r="BP67" s="449"/>
      <c r="BQ67" s="449"/>
      <c r="BR67" s="449"/>
      <c r="BS67" s="449"/>
      <c r="BT67" s="449"/>
      <c r="BU67" s="449"/>
      <c r="BV67" s="449"/>
    </row>
    <row r="68" spans="1:74" ht="15.75" x14ac:dyDescent="0.25">
      <c r="A68" s="428">
        <v>120057792</v>
      </c>
      <c r="B68" s="428" t="s">
        <v>403</v>
      </c>
      <c r="C68" s="429">
        <v>45838</v>
      </c>
      <c r="D68" s="404" t="s">
        <v>104</v>
      </c>
      <c r="E68" s="430">
        <v>0.54438657407407409</v>
      </c>
      <c r="F68" s="430">
        <v>0.5600694444444444</v>
      </c>
      <c r="G68" s="448">
        <v>1.5277777777777777E-2</v>
      </c>
      <c r="H68" s="406">
        <v>0</v>
      </c>
      <c r="I68" s="406">
        <v>22</v>
      </c>
      <c r="J68" s="132">
        <v>22.57</v>
      </c>
      <c r="K68" s="428">
        <v>5</v>
      </c>
      <c r="L68" s="428">
        <v>112.8</v>
      </c>
      <c r="M68" s="428"/>
      <c r="N68" s="428" t="s">
        <v>833</v>
      </c>
      <c r="O68" s="428" t="s">
        <v>238</v>
      </c>
      <c r="P68" s="742" t="s">
        <v>228</v>
      </c>
      <c r="Q68" s="406" t="s">
        <v>449</v>
      </c>
      <c r="R68" s="409" t="s">
        <v>136</v>
      </c>
      <c r="S68" s="443" t="s">
        <v>456</v>
      </c>
      <c r="T68" s="93" t="b">
        <v>0</v>
      </c>
      <c r="U68" t="b">
        <v>1</v>
      </c>
      <c r="W68" s="89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451"/>
      <c r="AO68" s="451"/>
      <c r="AP68" s="451"/>
      <c r="AQ68" s="451"/>
      <c r="AR68" s="451"/>
      <c r="AS68" s="451"/>
      <c r="AT68" s="451"/>
      <c r="AU68" s="449"/>
      <c r="AV68" s="449"/>
      <c r="AW68" s="449"/>
      <c r="AX68" s="449"/>
      <c r="AY68" s="449"/>
      <c r="AZ68" s="449"/>
      <c r="BA68" s="449"/>
      <c r="BB68" s="449"/>
      <c r="BC68" s="449"/>
      <c r="BD68" s="449"/>
      <c r="BE68" s="449"/>
      <c r="BF68" s="449"/>
      <c r="BG68" s="449"/>
      <c r="BH68" s="449"/>
      <c r="BI68" s="449"/>
      <c r="BJ68" s="449"/>
      <c r="BK68" s="449"/>
      <c r="BL68" s="449"/>
      <c r="BM68" s="449"/>
      <c r="BN68" s="449"/>
      <c r="BO68" s="449"/>
      <c r="BP68" s="449"/>
      <c r="BQ68" s="449"/>
      <c r="BR68" s="449"/>
      <c r="BS68" s="449"/>
      <c r="BT68" s="449"/>
      <c r="BU68" s="449"/>
      <c r="BV68" s="449"/>
    </row>
    <row r="69" spans="1:74" ht="15.75" x14ac:dyDescent="0.25">
      <c r="A69" s="428"/>
      <c r="B69" s="428"/>
      <c r="C69" s="429"/>
      <c r="D69" s="404"/>
      <c r="E69" s="430"/>
      <c r="F69" s="430"/>
      <c r="G69" s="448"/>
      <c r="H69" s="406"/>
      <c r="I69" s="406"/>
      <c r="J69" s="132" t="e">
        <v>#DIV/0!</v>
      </c>
      <c r="K69" s="428"/>
      <c r="L69" s="428"/>
      <c r="M69" s="428"/>
      <c r="N69" s="428"/>
      <c r="O69" s="428"/>
      <c r="P69" s="742"/>
      <c r="Q69" s="406"/>
      <c r="R69" s="409"/>
      <c r="S69" s="443" t="e">
        <v>#N/A</v>
      </c>
      <c r="T69" s="93"/>
      <c r="W69" s="89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451"/>
      <c r="AO69" s="451"/>
      <c r="AP69" s="451"/>
      <c r="AQ69" s="451"/>
      <c r="AR69" s="451"/>
      <c r="AS69" s="451"/>
      <c r="AT69" s="451"/>
      <c r="AU69" s="449"/>
      <c r="AV69" s="449"/>
      <c r="AW69" s="449"/>
      <c r="AX69" s="449"/>
      <c r="AY69" s="449"/>
      <c r="AZ69" s="449"/>
      <c r="BA69" s="449"/>
      <c r="BB69" s="449"/>
      <c r="BC69" s="449"/>
      <c r="BD69" s="449"/>
      <c r="BE69" s="449"/>
      <c r="BF69" s="449"/>
      <c r="BG69" s="449"/>
      <c r="BH69" s="449"/>
      <c r="BI69" s="449"/>
      <c r="BJ69" s="449"/>
      <c r="BK69" s="449"/>
      <c r="BL69" s="449"/>
      <c r="BM69" s="449"/>
      <c r="BN69" s="449"/>
      <c r="BO69" s="449"/>
      <c r="BP69" s="449"/>
      <c r="BQ69" s="449"/>
      <c r="BR69" s="449"/>
      <c r="BS69" s="449"/>
      <c r="BT69" s="449"/>
      <c r="BU69" s="449"/>
      <c r="BV69" s="449"/>
    </row>
    <row r="70" spans="1:74" ht="15.75" x14ac:dyDescent="0.25">
      <c r="A70" s="428"/>
      <c r="B70" s="428"/>
      <c r="C70" s="429"/>
      <c r="D70" s="404"/>
      <c r="E70" s="430"/>
      <c r="F70" s="430"/>
      <c r="G70" s="448"/>
      <c r="H70" s="406"/>
      <c r="I70" s="406"/>
      <c r="J70" s="132" t="e">
        <f t="shared" ref="J66:J87" si="0">L70/K70</f>
        <v>#DIV/0!</v>
      </c>
      <c r="K70" s="428"/>
      <c r="L70" s="428"/>
      <c r="M70" s="428"/>
      <c r="N70" s="428"/>
      <c r="O70" s="428"/>
      <c r="P70" s="742"/>
      <c r="Q70" s="406"/>
      <c r="R70" s="409"/>
      <c r="S70" s="443" t="e">
        <f>VLOOKUP(B70,Table1[],21,FALSE)</f>
        <v>#N/A</v>
      </c>
      <c r="T70" s="93"/>
      <c r="W70" s="89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451"/>
      <c r="AO70" s="451"/>
      <c r="AP70" s="451"/>
      <c r="AQ70" s="451"/>
      <c r="AR70" s="451"/>
      <c r="AS70" s="451"/>
      <c r="AT70" s="451"/>
      <c r="AU70" s="449"/>
      <c r="AV70" s="449"/>
      <c r="AW70" s="449"/>
      <c r="AX70" s="449"/>
      <c r="AY70" s="449"/>
      <c r="AZ70" s="449"/>
      <c r="BA70" s="449"/>
      <c r="BB70" s="449"/>
      <c r="BC70" s="449"/>
      <c r="BD70" s="449"/>
      <c r="BE70" s="449"/>
      <c r="BF70" s="449"/>
      <c r="BG70" s="449"/>
      <c r="BH70" s="449"/>
      <c r="BI70" s="449"/>
      <c r="BJ70" s="449"/>
      <c r="BK70" s="449"/>
      <c r="BL70" s="449"/>
      <c r="BM70" s="449"/>
      <c r="BN70" s="449"/>
      <c r="BO70" s="449"/>
      <c r="BP70" s="449"/>
      <c r="BQ70" s="449"/>
      <c r="BR70" s="449"/>
      <c r="BS70" s="449"/>
      <c r="BT70" s="449"/>
      <c r="BU70" s="449"/>
      <c r="BV70" s="449"/>
    </row>
    <row r="71" spans="1:74" ht="15.75" x14ac:dyDescent="0.25">
      <c r="A71" s="428"/>
      <c r="B71" s="428"/>
      <c r="C71" s="429"/>
      <c r="D71" s="404"/>
      <c r="E71" s="430"/>
      <c r="F71" s="430"/>
      <c r="G71" s="448"/>
      <c r="H71" s="406"/>
      <c r="I71" s="406"/>
      <c r="J71" s="132" t="e">
        <f t="shared" si="0"/>
        <v>#DIV/0!</v>
      </c>
      <c r="K71" s="428"/>
      <c r="L71" s="428"/>
      <c r="M71" s="428"/>
      <c r="N71" s="428"/>
      <c r="O71" s="428"/>
      <c r="P71" s="742"/>
      <c r="Q71" s="406"/>
      <c r="R71" s="409"/>
      <c r="S71" s="443" t="e">
        <f>VLOOKUP(B71,Table1[],21,FALSE)</f>
        <v>#N/A</v>
      </c>
      <c r="T71" s="93"/>
      <c r="W71" s="89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451"/>
      <c r="AO71" s="451"/>
      <c r="AP71" s="451"/>
      <c r="AQ71" s="451"/>
      <c r="AR71" s="451"/>
      <c r="AS71" s="451"/>
      <c r="AT71" s="451"/>
      <c r="AU71" s="449"/>
      <c r="AV71" s="449"/>
      <c r="AW71" s="449"/>
      <c r="AX71" s="449"/>
      <c r="AY71" s="449"/>
      <c r="AZ71" s="449"/>
      <c r="BA71" s="449"/>
      <c r="BB71" s="449"/>
      <c r="BC71" s="449"/>
      <c r="BD71" s="449"/>
      <c r="BE71" s="449"/>
      <c r="BF71" s="449"/>
      <c r="BG71" s="449"/>
      <c r="BH71" s="449"/>
      <c r="BI71" s="449"/>
      <c r="BJ71" s="449"/>
      <c r="BK71" s="449"/>
      <c r="BL71" s="449"/>
      <c r="BM71" s="449"/>
      <c r="BN71" s="449"/>
      <c r="BO71" s="449"/>
      <c r="BP71" s="449"/>
      <c r="BQ71" s="449"/>
      <c r="BR71" s="449"/>
      <c r="BS71" s="449"/>
      <c r="BT71" s="449"/>
      <c r="BU71" s="449"/>
      <c r="BV71" s="449"/>
    </row>
    <row r="72" spans="1:74" ht="15.75" x14ac:dyDescent="0.25">
      <c r="A72" s="428"/>
      <c r="B72" s="428"/>
      <c r="C72" s="429"/>
      <c r="D72" s="404"/>
      <c r="E72" s="430"/>
      <c r="F72" s="430"/>
      <c r="G72" s="448"/>
      <c r="H72" s="406"/>
      <c r="I72" s="406"/>
      <c r="J72" s="132" t="e">
        <f t="shared" si="0"/>
        <v>#DIV/0!</v>
      </c>
      <c r="K72" s="428"/>
      <c r="L72" s="428"/>
      <c r="M72" s="428"/>
      <c r="N72" s="428"/>
      <c r="O72" s="428"/>
      <c r="P72" s="742"/>
      <c r="Q72" s="406"/>
      <c r="R72" s="409"/>
      <c r="S72" s="443" t="e">
        <f>VLOOKUP(B72,Table1[],21,FALSE)</f>
        <v>#N/A</v>
      </c>
      <c r="T72" s="93"/>
      <c r="W72" s="89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451"/>
      <c r="AO72" s="451"/>
      <c r="AP72" s="451"/>
      <c r="AQ72" s="451"/>
      <c r="AR72" s="451"/>
      <c r="AS72" s="451"/>
      <c r="AT72" s="451"/>
      <c r="AU72" s="449"/>
      <c r="AV72" s="449"/>
      <c r="AW72" s="449"/>
      <c r="AX72" s="449"/>
      <c r="AY72" s="449"/>
      <c r="AZ72" s="449"/>
      <c r="BA72" s="449"/>
      <c r="BB72" s="449"/>
      <c r="BC72" s="449"/>
      <c r="BD72" s="449"/>
      <c r="BE72" s="449"/>
      <c r="BF72" s="449"/>
      <c r="BG72" s="449"/>
      <c r="BH72" s="449"/>
      <c r="BI72" s="449"/>
      <c r="BJ72" s="449"/>
      <c r="BK72" s="449"/>
      <c r="BL72" s="449"/>
      <c r="BM72" s="449"/>
      <c r="BN72" s="449"/>
      <c r="BO72" s="449"/>
      <c r="BP72" s="449"/>
      <c r="BQ72" s="449"/>
      <c r="BR72" s="449"/>
      <c r="BS72" s="449"/>
      <c r="BT72" s="449"/>
      <c r="BU72" s="449"/>
      <c r="BV72" s="449"/>
    </row>
    <row r="73" spans="1:74" ht="15.75" x14ac:dyDescent="0.25">
      <c r="A73" s="428"/>
      <c r="B73" s="428"/>
      <c r="C73" s="429"/>
      <c r="D73" s="404"/>
      <c r="E73" s="430"/>
      <c r="F73" s="430"/>
      <c r="G73" s="448"/>
      <c r="H73" s="406"/>
      <c r="I73" s="406"/>
      <c r="J73" s="132" t="e">
        <f t="shared" si="0"/>
        <v>#DIV/0!</v>
      </c>
      <c r="K73" s="428"/>
      <c r="L73" s="428"/>
      <c r="M73" s="428"/>
      <c r="N73" s="428"/>
      <c r="O73" s="428"/>
      <c r="P73" s="742"/>
      <c r="Q73" s="406"/>
      <c r="R73" s="409"/>
      <c r="S73" s="443" t="e">
        <f>VLOOKUP(B73,Table1[],21,FALSE)</f>
        <v>#N/A</v>
      </c>
      <c r="T73" s="93"/>
      <c r="W73" s="89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451"/>
      <c r="AO73" s="451"/>
      <c r="AP73" s="451"/>
      <c r="AQ73" s="451"/>
      <c r="AR73" s="451"/>
      <c r="AS73" s="451"/>
      <c r="AT73" s="451"/>
      <c r="AU73" s="449"/>
      <c r="AV73" s="449"/>
      <c r="AW73" s="449"/>
      <c r="AX73" s="449"/>
      <c r="AY73" s="449"/>
      <c r="AZ73" s="449"/>
      <c r="BA73" s="449"/>
      <c r="BB73" s="449"/>
      <c r="BC73" s="449"/>
      <c r="BD73" s="449"/>
      <c r="BE73" s="449"/>
      <c r="BF73" s="449"/>
      <c r="BG73" s="449"/>
      <c r="BH73" s="449"/>
      <c r="BI73" s="449"/>
      <c r="BJ73" s="449"/>
      <c r="BK73" s="449"/>
      <c r="BL73" s="449"/>
      <c r="BM73" s="449"/>
      <c r="BN73" s="449"/>
      <c r="BO73" s="449"/>
      <c r="BP73" s="449"/>
      <c r="BQ73" s="449"/>
      <c r="BR73" s="449"/>
      <c r="BS73" s="449"/>
      <c r="BT73" s="449"/>
      <c r="BU73" s="449"/>
      <c r="BV73" s="449"/>
    </row>
    <row r="74" spans="1:74" ht="15.75" x14ac:dyDescent="0.25">
      <c r="A74" s="428"/>
      <c r="B74" s="428"/>
      <c r="C74" s="429"/>
      <c r="D74" s="404"/>
      <c r="E74" s="430"/>
      <c r="F74" s="430"/>
      <c r="G74" s="448"/>
      <c r="H74" s="406"/>
      <c r="I74" s="406"/>
      <c r="J74" s="132" t="e">
        <f t="shared" si="0"/>
        <v>#DIV/0!</v>
      </c>
      <c r="K74" s="428"/>
      <c r="L74" s="428"/>
      <c r="M74" s="428"/>
      <c r="N74" s="428"/>
      <c r="O74" s="428"/>
      <c r="P74" s="742"/>
      <c r="Q74" s="406"/>
      <c r="R74" s="409"/>
      <c r="S74" s="443" t="e">
        <f>VLOOKUP(B74,Table1[],21,FALSE)</f>
        <v>#N/A</v>
      </c>
      <c r="T74" s="93"/>
      <c r="W74" s="89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451"/>
      <c r="AO74" s="451"/>
      <c r="AP74" s="451"/>
      <c r="AQ74" s="451"/>
      <c r="AR74" s="451"/>
      <c r="AS74" s="451"/>
      <c r="AT74" s="451"/>
      <c r="AU74" s="449"/>
      <c r="AV74" s="449"/>
      <c r="AW74" s="449"/>
      <c r="AX74" s="449"/>
      <c r="AY74" s="449"/>
      <c r="AZ74" s="449"/>
      <c r="BA74" s="449"/>
      <c r="BB74" s="449"/>
      <c r="BC74" s="449"/>
      <c r="BD74" s="449"/>
      <c r="BE74" s="449"/>
      <c r="BF74" s="449"/>
      <c r="BG74" s="449"/>
      <c r="BH74" s="449"/>
      <c r="BI74" s="449"/>
      <c r="BJ74" s="449"/>
      <c r="BK74" s="449"/>
      <c r="BL74" s="449"/>
      <c r="BM74" s="449"/>
      <c r="BN74" s="449"/>
      <c r="BO74" s="449"/>
      <c r="BP74" s="449"/>
      <c r="BQ74" s="449"/>
      <c r="BR74" s="449"/>
      <c r="BS74" s="449"/>
      <c r="BT74" s="449"/>
      <c r="BU74" s="449"/>
      <c r="BV74" s="449"/>
    </row>
    <row r="75" spans="1:74" ht="15.75" x14ac:dyDescent="0.25">
      <c r="A75" s="428"/>
      <c r="B75" s="428"/>
      <c r="C75" s="429"/>
      <c r="D75" s="404"/>
      <c r="E75" s="430"/>
      <c r="F75" s="430"/>
      <c r="G75" s="448"/>
      <c r="H75" s="406"/>
      <c r="I75" s="406"/>
      <c r="J75" s="132" t="e">
        <f t="shared" si="0"/>
        <v>#DIV/0!</v>
      </c>
      <c r="K75" s="428"/>
      <c r="L75" s="428"/>
      <c r="M75" s="428"/>
      <c r="N75" s="428"/>
      <c r="O75" s="428"/>
      <c r="P75" s="742"/>
      <c r="Q75" s="406"/>
      <c r="R75" s="409"/>
      <c r="S75" s="443" t="e">
        <f>VLOOKUP(B75,Table1[],21,FALSE)</f>
        <v>#N/A</v>
      </c>
      <c r="T75" s="93"/>
      <c r="W75" s="89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451"/>
      <c r="AO75" s="451"/>
      <c r="AP75" s="451"/>
      <c r="AQ75" s="451"/>
      <c r="AR75" s="451"/>
      <c r="AS75" s="451"/>
      <c r="AT75" s="451"/>
      <c r="AU75" s="449"/>
      <c r="AV75" s="449"/>
      <c r="AW75" s="449"/>
      <c r="AX75" s="449"/>
      <c r="AY75" s="449"/>
      <c r="AZ75" s="449"/>
      <c r="BA75" s="449"/>
      <c r="BB75" s="449"/>
      <c r="BC75" s="449"/>
      <c r="BD75" s="449"/>
      <c r="BE75" s="449"/>
      <c r="BF75" s="449"/>
      <c r="BG75" s="449"/>
      <c r="BH75" s="449"/>
      <c r="BI75" s="449"/>
      <c r="BJ75" s="449"/>
      <c r="BK75" s="449"/>
      <c r="BL75" s="449"/>
      <c r="BM75" s="449"/>
      <c r="BN75" s="449"/>
      <c r="BO75" s="449"/>
      <c r="BP75" s="449"/>
      <c r="BQ75" s="449"/>
      <c r="BR75" s="449"/>
      <c r="BS75" s="449"/>
      <c r="BT75" s="449"/>
      <c r="BU75" s="449"/>
      <c r="BV75" s="449"/>
    </row>
    <row r="76" spans="1:74" ht="15.75" x14ac:dyDescent="0.25">
      <c r="A76" s="428"/>
      <c r="B76" s="428"/>
      <c r="C76" s="429"/>
      <c r="D76" s="404"/>
      <c r="E76" s="430"/>
      <c r="F76" s="430"/>
      <c r="G76" s="448"/>
      <c r="H76" s="406"/>
      <c r="I76" s="406"/>
      <c r="J76" s="132" t="e">
        <f t="shared" si="0"/>
        <v>#DIV/0!</v>
      </c>
      <c r="K76" s="428"/>
      <c r="L76" s="428"/>
      <c r="M76" s="428"/>
      <c r="N76" s="428"/>
      <c r="O76" s="428"/>
      <c r="P76" s="742"/>
      <c r="Q76" s="406"/>
      <c r="R76" s="409"/>
      <c r="S76" s="443" t="e">
        <f>VLOOKUP(B76,Table1[],21,FALSE)</f>
        <v>#N/A</v>
      </c>
      <c r="T76" s="93"/>
      <c r="W76" s="89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451"/>
      <c r="AO76" s="451"/>
      <c r="AP76" s="451"/>
      <c r="AQ76" s="451"/>
      <c r="AR76" s="451"/>
      <c r="AS76" s="451"/>
      <c r="AT76" s="451"/>
      <c r="AU76" s="449"/>
      <c r="AV76" s="449"/>
      <c r="AW76" s="449"/>
      <c r="AX76" s="449"/>
      <c r="AY76" s="449"/>
      <c r="AZ76" s="449"/>
      <c r="BA76" s="449"/>
      <c r="BB76" s="449"/>
      <c r="BC76" s="449"/>
      <c r="BD76" s="449"/>
      <c r="BE76" s="449"/>
      <c r="BF76" s="449"/>
      <c r="BG76" s="449"/>
      <c r="BH76" s="449"/>
      <c r="BI76" s="449"/>
      <c r="BJ76" s="449"/>
      <c r="BK76" s="449"/>
      <c r="BL76" s="449"/>
      <c r="BM76" s="449"/>
      <c r="BN76" s="449"/>
      <c r="BO76" s="449"/>
      <c r="BP76" s="449"/>
      <c r="BQ76" s="449"/>
      <c r="BR76" s="449"/>
      <c r="BS76" s="449"/>
      <c r="BT76" s="449"/>
      <c r="BU76" s="449"/>
      <c r="BV76" s="449"/>
    </row>
    <row r="77" spans="1:74" ht="15.75" x14ac:dyDescent="0.25">
      <c r="A77" s="428"/>
      <c r="B77" s="428"/>
      <c r="C77" s="429"/>
      <c r="D77" s="404"/>
      <c r="E77" s="430"/>
      <c r="F77" s="430"/>
      <c r="G77" s="448"/>
      <c r="H77" s="406"/>
      <c r="I77" s="406"/>
      <c r="J77" s="132" t="e">
        <f t="shared" si="0"/>
        <v>#DIV/0!</v>
      </c>
      <c r="K77" s="428"/>
      <c r="L77" s="428"/>
      <c r="M77" s="428"/>
      <c r="N77" s="431"/>
      <c r="O77" s="428"/>
      <c r="P77" s="742"/>
      <c r="Q77" s="406"/>
      <c r="R77" s="409"/>
      <c r="S77" s="443" t="e">
        <f>VLOOKUP(B77,Table1[],21,FALSE)</f>
        <v>#N/A</v>
      </c>
      <c r="T77" s="93"/>
      <c r="W77" s="89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451"/>
      <c r="AO77" s="451"/>
      <c r="AP77" s="451"/>
      <c r="AQ77" s="451"/>
      <c r="AR77" s="451"/>
      <c r="AS77" s="451"/>
      <c r="AT77" s="451"/>
      <c r="AU77" s="449"/>
      <c r="AV77" s="449"/>
      <c r="AW77" s="449"/>
      <c r="AX77" s="449"/>
      <c r="AY77" s="449"/>
      <c r="AZ77" s="449"/>
      <c r="BA77" s="449"/>
      <c r="BB77" s="449"/>
      <c r="BC77" s="449"/>
      <c r="BD77" s="449"/>
      <c r="BE77" s="449"/>
      <c r="BF77" s="449"/>
      <c r="BG77" s="449"/>
      <c r="BH77" s="449"/>
      <c r="BI77" s="449"/>
      <c r="BJ77" s="449"/>
      <c r="BK77" s="449"/>
      <c r="BL77" s="449"/>
      <c r="BM77" s="449"/>
      <c r="BN77" s="449"/>
      <c r="BO77" s="449"/>
      <c r="BP77" s="449"/>
      <c r="BQ77" s="449"/>
      <c r="BR77" s="449"/>
      <c r="BS77" s="449"/>
      <c r="BT77" s="449"/>
      <c r="BU77" s="449"/>
      <c r="BV77" s="449"/>
    </row>
    <row r="78" spans="1:74" ht="15.75" x14ac:dyDescent="0.25">
      <c r="A78" s="428"/>
      <c r="B78" s="428"/>
      <c r="C78" s="429"/>
      <c r="D78" s="404"/>
      <c r="E78" s="430"/>
      <c r="F78" s="430"/>
      <c r="G78" s="448"/>
      <c r="H78" s="406"/>
      <c r="I78" s="406"/>
      <c r="J78" s="132" t="e">
        <f t="shared" si="0"/>
        <v>#DIV/0!</v>
      </c>
      <c r="K78" s="428"/>
      <c r="L78" s="428"/>
      <c r="M78" s="428"/>
      <c r="N78" s="428"/>
      <c r="O78" s="428"/>
      <c r="P78" s="742"/>
      <c r="Q78" s="406"/>
      <c r="R78" s="409"/>
      <c r="S78" s="443" t="e">
        <f>VLOOKUP(B78,Table1[],21,FALSE)</f>
        <v>#N/A</v>
      </c>
      <c r="T78" s="93"/>
      <c r="W78" s="89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451"/>
      <c r="AO78" s="451"/>
      <c r="AP78" s="451"/>
      <c r="AQ78" s="451"/>
      <c r="AR78" s="451"/>
      <c r="AS78" s="451"/>
      <c r="AT78" s="451"/>
      <c r="AU78" s="449"/>
      <c r="AV78" s="449"/>
      <c r="AW78" s="449"/>
      <c r="AX78" s="449"/>
      <c r="AY78" s="449"/>
      <c r="AZ78" s="449"/>
      <c r="BA78" s="449"/>
      <c r="BB78" s="449"/>
      <c r="BC78" s="449"/>
      <c r="BD78" s="449"/>
      <c r="BE78" s="449"/>
      <c r="BF78" s="449"/>
      <c r="BG78" s="449"/>
      <c r="BH78" s="449"/>
      <c r="BI78" s="449"/>
      <c r="BJ78" s="449"/>
      <c r="BK78" s="449"/>
      <c r="BL78" s="449"/>
      <c r="BM78" s="449"/>
      <c r="BN78" s="449"/>
      <c r="BO78" s="449"/>
      <c r="BP78" s="449"/>
      <c r="BQ78" s="449"/>
      <c r="BR78" s="449"/>
      <c r="BS78" s="449"/>
      <c r="BT78" s="449"/>
      <c r="BU78" s="449"/>
      <c r="BV78" s="449"/>
    </row>
    <row r="79" spans="1:74" ht="15.75" x14ac:dyDescent="0.25">
      <c r="A79" s="428"/>
      <c r="B79" s="428"/>
      <c r="C79" s="429"/>
      <c r="D79" s="404"/>
      <c r="E79" s="430"/>
      <c r="F79" s="430"/>
      <c r="G79" s="448"/>
      <c r="H79" s="406"/>
      <c r="I79" s="406"/>
      <c r="J79" s="132" t="e">
        <f t="shared" si="0"/>
        <v>#DIV/0!</v>
      </c>
      <c r="K79" s="428"/>
      <c r="L79" s="428"/>
      <c r="M79" s="428"/>
      <c r="N79" s="428"/>
      <c r="O79" s="428"/>
      <c r="P79" s="742"/>
      <c r="Q79" s="406"/>
      <c r="R79" s="409"/>
      <c r="S79" s="443" t="e">
        <f>VLOOKUP(B79,Table1[],21,FALSE)</f>
        <v>#N/A</v>
      </c>
      <c r="T79" s="93"/>
      <c r="W79" s="89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451"/>
      <c r="AO79" s="451"/>
      <c r="AP79" s="451"/>
      <c r="AQ79" s="451"/>
      <c r="AR79" s="451"/>
      <c r="AS79" s="451"/>
      <c r="AT79" s="451"/>
      <c r="AU79" s="449"/>
      <c r="AV79" s="449"/>
      <c r="AW79" s="449"/>
      <c r="AX79" s="449"/>
      <c r="AY79" s="449"/>
      <c r="AZ79" s="449"/>
      <c r="BA79" s="449"/>
      <c r="BB79" s="449"/>
      <c r="BC79" s="449"/>
      <c r="BD79" s="449"/>
      <c r="BE79" s="449"/>
      <c r="BF79" s="449"/>
      <c r="BG79" s="449"/>
      <c r="BH79" s="449"/>
      <c r="BI79" s="449"/>
      <c r="BJ79" s="449"/>
      <c r="BK79" s="449"/>
      <c r="BL79" s="449"/>
      <c r="BM79" s="449"/>
      <c r="BN79" s="449"/>
      <c r="BO79" s="449"/>
      <c r="BP79" s="449"/>
      <c r="BQ79" s="449"/>
      <c r="BR79" s="449"/>
      <c r="BS79" s="449"/>
      <c r="BT79" s="449"/>
      <c r="BU79" s="449"/>
      <c r="BV79" s="449"/>
    </row>
    <row r="80" spans="1:74" ht="15.75" x14ac:dyDescent="0.25">
      <c r="A80" s="428"/>
      <c r="B80" s="428"/>
      <c r="C80" s="429"/>
      <c r="D80" s="404"/>
      <c r="E80" s="430"/>
      <c r="F80" s="430"/>
      <c r="G80" s="448"/>
      <c r="H80" s="406"/>
      <c r="I80" s="406"/>
      <c r="J80" s="132" t="e">
        <f t="shared" si="0"/>
        <v>#DIV/0!</v>
      </c>
      <c r="K80" s="428"/>
      <c r="L80" s="428"/>
      <c r="M80" s="428"/>
      <c r="N80" s="428"/>
      <c r="O80" s="428"/>
      <c r="P80" s="742"/>
      <c r="Q80" s="406"/>
      <c r="R80" s="409"/>
      <c r="S80" s="443" t="e">
        <f>VLOOKUP(B80,Table1[],21,FALSE)</f>
        <v>#N/A</v>
      </c>
      <c r="T80" s="93"/>
      <c r="W80" s="89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451"/>
      <c r="AM80" s="449"/>
      <c r="AP80" s="449"/>
      <c r="AQ80" s="452"/>
      <c r="AR80" s="457"/>
      <c r="AS80" s="451"/>
      <c r="AT80" s="449"/>
      <c r="AU80" s="449"/>
      <c r="AV80" s="449"/>
      <c r="AW80" s="449"/>
      <c r="AX80" s="449"/>
      <c r="AY80" s="449"/>
      <c r="AZ80" s="449"/>
      <c r="BA80" s="449"/>
      <c r="BB80" s="449"/>
      <c r="BC80" s="449"/>
      <c r="BD80" s="449"/>
      <c r="BE80" s="449"/>
      <c r="BF80" s="449"/>
      <c r="BG80" s="449"/>
      <c r="BH80" s="449"/>
      <c r="BI80" s="449"/>
      <c r="BJ80" s="449"/>
      <c r="BK80" s="449"/>
      <c r="BL80" s="449"/>
      <c r="BM80" s="449"/>
      <c r="BN80" s="449"/>
      <c r="BO80" s="449"/>
      <c r="BP80" s="449"/>
      <c r="BQ80" s="449"/>
      <c r="BR80" s="449"/>
      <c r="BS80" s="449"/>
      <c r="BT80" s="449"/>
      <c r="BU80" s="449"/>
      <c r="BV80" s="449"/>
    </row>
    <row r="81" spans="1:74" ht="15.75" x14ac:dyDescent="0.25">
      <c r="A81" s="428"/>
      <c r="B81" s="428"/>
      <c r="C81" s="429"/>
      <c r="D81" s="404"/>
      <c r="E81" s="430"/>
      <c r="F81" s="430"/>
      <c r="G81" s="448"/>
      <c r="H81" s="406"/>
      <c r="I81" s="406"/>
      <c r="J81" s="132" t="e">
        <f t="shared" si="0"/>
        <v>#DIV/0!</v>
      </c>
      <c r="K81" s="428"/>
      <c r="L81" s="428"/>
      <c r="M81" s="428"/>
      <c r="N81" s="428"/>
      <c r="O81" s="428"/>
      <c r="P81" s="742"/>
      <c r="Q81" s="406"/>
      <c r="R81" s="409"/>
      <c r="S81" s="443" t="e">
        <f>VLOOKUP(B81,Table1[],21,FALSE)</f>
        <v>#N/A</v>
      </c>
      <c r="T81" s="93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458"/>
      <c r="AM81" s="459"/>
      <c r="AP81" s="449"/>
      <c r="AQ81" s="458"/>
      <c r="AR81" s="458"/>
      <c r="AS81" s="458"/>
      <c r="AT81" s="459"/>
      <c r="AU81" s="449"/>
      <c r="AV81" s="449"/>
      <c r="AW81" s="449"/>
      <c r="AX81" s="449"/>
      <c r="AY81" s="449"/>
      <c r="AZ81" s="449"/>
      <c r="BA81" s="449"/>
      <c r="BB81" s="449"/>
      <c r="BC81" s="449"/>
      <c r="BD81" s="449"/>
      <c r="BE81" s="449"/>
      <c r="BF81" s="449"/>
      <c r="BG81" s="449"/>
      <c r="BH81" s="449"/>
      <c r="BI81" s="449"/>
      <c r="BJ81" s="449"/>
      <c r="BK81" s="449"/>
      <c r="BL81" s="449"/>
      <c r="BM81" s="449"/>
      <c r="BN81" s="449"/>
      <c r="BO81" s="449"/>
      <c r="BP81" s="449"/>
      <c r="BQ81" s="449"/>
      <c r="BR81" s="449"/>
      <c r="BS81" s="449"/>
      <c r="BT81" s="449"/>
      <c r="BU81" s="449"/>
      <c r="BV81" s="449"/>
    </row>
    <row r="82" spans="1:74" ht="15.75" x14ac:dyDescent="0.25">
      <c r="A82" s="428"/>
      <c r="B82" s="428"/>
      <c r="C82" s="429"/>
      <c r="D82" s="404"/>
      <c r="E82" s="430"/>
      <c r="F82" s="430"/>
      <c r="G82" s="448"/>
      <c r="H82" s="406"/>
      <c r="I82" s="406"/>
      <c r="J82" s="132" t="e">
        <f t="shared" si="0"/>
        <v>#DIV/0!</v>
      </c>
      <c r="K82" s="428"/>
      <c r="L82" s="428"/>
      <c r="M82" s="428"/>
      <c r="N82" s="431"/>
      <c r="O82" s="428"/>
      <c r="P82" s="742"/>
      <c r="Q82" s="406"/>
      <c r="R82" s="409"/>
      <c r="S82" s="443" t="e">
        <f>VLOOKUP(B82,Table1[],21,FALSE)</f>
        <v>#N/A</v>
      </c>
      <c r="T82" s="93"/>
      <c r="W82" s="89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460"/>
      <c r="AM82" s="449"/>
      <c r="AP82" s="449"/>
      <c r="AQ82" s="449"/>
      <c r="AR82" s="449"/>
      <c r="AS82" s="449"/>
      <c r="AT82" s="449"/>
      <c r="AU82" s="449"/>
      <c r="AV82" s="449"/>
      <c r="AW82" s="449"/>
      <c r="AX82" s="449"/>
      <c r="AY82" s="449"/>
      <c r="AZ82" s="449"/>
      <c r="BA82" s="449"/>
      <c r="BB82" s="449"/>
      <c r="BC82" s="449"/>
      <c r="BD82" s="449"/>
      <c r="BE82" s="449"/>
      <c r="BF82" s="449"/>
      <c r="BG82" s="449"/>
      <c r="BH82" s="449"/>
      <c r="BI82" s="449"/>
      <c r="BJ82" s="449"/>
      <c r="BK82" s="449"/>
      <c r="BL82" s="449"/>
      <c r="BM82" s="449"/>
      <c r="BN82" s="449"/>
      <c r="BO82" s="449"/>
      <c r="BP82" s="449"/>
      <c r="BQ82" s="449"/>
      <c r="BR82" s="449"/>
      <c r="BS82" s="449"/>
      <c r="BT82" s="449"/>
      <c r="BU82" s="449"/>
      <c r="BV82" s="449"/>
    </row>
    <row r="83" spans="1:74" ht="15.75" x14ac:dyDescent="0.25">
      <c r="A83" s="428"/>
      <c r="B83" s="428"/>
      <c r="C83" s="429"/>
      <c r="D83" s="404"/>
      <c r="E83" s="430"/>
      <c r="F83" s="430"/>
      <c r="G83" s="448"/>
      <c r="H83" s="406"/>
      <c r="I83" s="406"/>
      <c r="J83" s="132" t="e">
        <f t="shared" si="0"/>
        <v>#DIV/0!</v>
      </c>
      <c r="K83" s="428"/>
      <c r="L83" s="428"/>
      <c r="M83" s="428"/>
      <c r="N83" s="428"/>
      <c r="O83" s="428"/>
      <c r="P83" s="742"/>
      <c r="Q83" s="406"/>
      <c r="R83" s="409"/>
      <c r="S83" s="443" t="e">
        <f>VLOOKUP(B83,Table1[],21,FALSE)</f>
        <v>#N/A</v>
      </c>
      <c r="T83" s="93"/>
      <c r="U83" s="137"/>
      <c r="V83" s="105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461"/>
      <c r="AM83" s="460"/>
      <c r="AP83" s="449"/>
      <c r="AQ83" s="449"/>
      <c r="AR83" s="449"/>
      <c r="AS83" s="449"/>
      <c r="AT83" s="449"/>
      <c r="AU83" s="449"/>
      <c r="AV83" s="449"/>
      <c r="AW83" s="449"/>
      <c r="AX83" s="449"/>
      <c r="AY83" s="449"/>
      <c r="AZ83" s="449"/>
      <c r="BA83" s="449"/>
      <c r="BB83" s="449"/>
      <c r="BC83" s="449"/>
      <c r="BD83" s="449"/>
      <c r="BE83" s="449"/>
      <c r="BF83" s="449"/>
      <c r="BG83" s="449"/>
      <c r="BH83" s="449"/>
      <c r="BI83" s="449"/>
      <c r="BJ83" s="449"/>
      <c r="BK83" s="449"/>
      <c r="BL83" s="449"/>
      <c r="BM83" s="449"/>
      <c r="BN83" s="449"/>
      <c r="BO83" s="449"/>
      <c r="BP83" s="449"/>
      <c r="BQ83" s="449"/>
      <c r="BR83" s="449"/>
      <c r="BS83" s="449"/>
      <c r="BT83" s="449"/>
      <c r="BU83" s="449"/>
      <c r="BV83" s="449"/>
    </row>
    <row r="84" spans="1:74" ht="15.75" x14ac:dyDescent="0.25">
      <c r="A84" s="428"/>
      <c r="B84" s="428"/>
      <c r="C84" s="429"/>
      <c r="D84" s="404"/>
      <c r="E84" s="430"/>
      <c r="F84" s="430"/>
      <c r="G84" s="448"/>
      <c r="H84" s="406"/>
      <c r="I84" s="406"/>
      <c r="J84" s="132" t="e">
        <f t="shared" si="0"/>
        <v>#DIV/0!</v>
      </c>
      <c r="K84" s="428"/>
      <c r="L84" s="428"/>
      <c r="M84" s="428"/>
      <c r="N84" s="428"/>
      <c r="O84" s="428"/>
      <c r="P84" s="742"/>
      <c r="Q84" s="406"/>
      <c r="R84" s="409"/>
      <c r="S84" s="443" t="e">
        <f>VLOOKUP(B84,Table1[],21,FALSE)</f>
        <v>#N/A</v>
      </c>
      <c r="T84" s="93"/>
      <c r="W84" s="89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451"/>
      <c r="AM84" s="451"/>
      <c r="AP84" s="451"/>
      <c r="AQ84" s="451"/>
      <c r="AR84" s="451"/>
      <c r="AS84" s="451"/>
      <c r="AT84" s="451"/>
      <c r="AU84" s="449"/>
      <c r="AV84" s="449"/>
      <c r="AW84" s="449"/>
      <c r="AX84" s="449"/>
      <c r="AY84" s="449"/>
      <c r="AZ84" s="449"/>
      <c r="BA84" s="449"/>
      <c r="BB84" s="449"/>
      <c r="BC84" s="449"/>
      <c r="BD84" s="449"/>
      <c r="BE84" s="449"/>
      <c r="BF84" s="449"/>
      <c r="BG84" s="449"/>
      <c r="BH84" s="449"/>
      <c r="BI84" s="449"/>
      <c r="BJ84" s="449"/>
      <c r="BK84" s="449"/>
      <c r="BL84" s="449"/>
      <c r="BM84" s="449"/>
      <c r="BN84" s="449"/>
      <c r="BO84" s="449"/>
      <c r="BP84" s="449"/>
      <c r="BQ84" s="449"/>
      <c r="BR84" s="449"/>
      <c r="BS84" s="449"/>
      <c r="BT84" s="449"/>
      <c r="BU84" s="449"/>
      <c r="BV84" s="449"/>
    </row>
    <row r="85" spans="1:74" ht="15.75" x14ac:dyDescent="0.25">
      <c r="A85" s="428"/>
      <c r="B85" s="428"/>
      <c r="C85" s="429"/>
      <c r="D85" s="404"/>
      <c r="E85" s="430"/>
      <c r="F85" s="430"/>
      <c r="G85" s="448"/>
      <c r="H85" s="406"/>
      <c r="I85" s="406"/>
      <c r="J85" s="132" t="e">
        <f t="shared" si="0"/>
        <v>#DIV/0!</v>
      </c>
      <c r="K85" s="428"/>
      <c r="L85" s="428"/>
      <c r="M85" s="428"/>
      <c r="N85" s="428"/>
      <c r="O85" s="428"/>
      <c r="P85" s="742"/>
      <c r="Q85" s="406"/>
      <c r="R85" s="409"/>
      <c r="S85" s="443" t="e">
        <f>VLOOKUP(B85,Table1[],21,FALSE)</f>
        <v>#N/A</v>
      </c>
      <c r="T85" s="93"/>
      <c r="W85" s="89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451"/>
      <c r="AM85" s="451"/>
      <c r="AP85" s="451"/>
      <c r="AQ85" s="451"/>
      <c r="AR85" s="451"/>
      <c r="AS85" s="451"/>
      <c r="AT85" s="451"/>
      <c r="AU85" s="449"/>
      <c r="AV85" s="449"/>
      <c r="AW85" s="449"/>
      <c r="AX85" s="449"/>
      <c r="AY85" s="449"/>
      <c r="AZ85" s="449"/>
      <c r="BA85" s="449"/>
      <c r="BB85" s="449"/>
      <c r="BC85" s="449"/>
      <c r="BD85" s="449"/>
      <c r="BE85" s="449"/>
      <c r="BF85" s="449"/>
      <c r="BG85" s="449"/>
      <c r="BH85" s="449"/>
      <c r="BI85" s="449"/>
      <c r="BJ85" s="449"/>
      <c r="BK85" s="449"/>
      <c r="BL85" s="449"/>
      <c r="BM85" s="449"/>
      <c r="BN85" s="449"/>
      <c r="BO85" s="449"/>
      <c r="BP85" s="449"/>
      <c r="BQ85" s="449"/>
      <c r="BR85" s="449"/>
      <c r="BS85" s="449"/>
      <c r="BT85" s="449"/>
      <c r="BU85" s="449"/>
      <c r="BV85" s="449"/>
    </row>
    <row r="86" spans="1:74" ht="15.75" x14ac:dyDescent="0.25">
      <c r="A86" s="428"/>
      <c r="B86" s="428"/>
      <c r="C86" s="429"/>
      <c r="D86" s="404"/>
      <c r="E86" s="430"/>
      <c r="F86" s="430"/>
      <c r="G86" s="448"/>
      <c r="H86" s="406"/>
      <c r="I86" s="406"/>
      <c r="J86" s="132" t="e">
        <f t="shared" si="0"/>
        <v>#DIV/0!</v>
      </c>
      <c r="K86" s="428"/>
      <c r="L86" s="428"/>
      <c r="M86" s="428"/>
      <c r="N86" s="428"/>
      <c r="O86" s="428"/>
      <c r="P86" s="742"/>
      <c r="Q86" s="406"/>
      <c r="R86" s="409"/>
      <c r="S86" s="443" t="e">
        <f>VLOOKUP(B86,Table1[],21,FALSE)</f>
        <v>#N/A</v>
      </c>
      <c r="T86" s="93"/>
      <c r="W86" s="89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451"/>
      <c r="AM86" s="451"/>
      <c r="AP86" s="451"/>
      <c r="AQ86" s="451"/>
      <c r="AR86" s="451"/>
      <c r="AS86" s="451"/>
      <c r="AT86" s="451"/>
      <c r="AU86" s="449"/>
      <c r="AV86" s="449"/>
      <c r="AW86" s="449"/>
      <c r="AX86" s="449"/>
      <c r="AY86" s="449"/>
      <c r="AZ86" s="449"/>
      <c r="BA86" s="449"/>
      <c r="BB86" s="449"/>
      <c r="BC86" s="449"/>
      <c r="BD86" s="449"/>
      <c r="BE86" s="449"/>
      <c r="BF86" s="449"/>
      <c r="BG86" s="449"/>
      <c r="BH86" s="449"/>
      <c r="BI86" s="449"/>
      <c r="BJ86" s="449"/>
      <c r="BK86" s="449"/>
      <c r="BL86" s="449"/>
      <c r="BM86" s="449"/>
      <c r="BN86" s="449"/>
      <c r="BO86" s="449"/>
      <c r="BP86" s="449"/>
      <c r="BQ86" s="449"/>
      <c r="BR86" s="449"/>
      <c r="BS86" s="449"/>
      <c r="BT86" s="449"/>
      <c r="BU86" s="449"/>
      <c r="BV86" s="449"/>
    </row>
    <row r="87" spans="1:74" ht="15.75" x14ac:dyDescent="0.25">
      <c r="A87" s="428"/>
      <c r="B87" s="428"/>
      <c r="C87" s="429"/>
      <c r="D87" s="404"/>
      <c r="E87" s="430"/>
      <c r="F87" s="430"/>
      <c r="G87" s="448"/>
      <c r="H87" s="406"/>
      <c r="I87" s="406"/>
      <c r="J87" s="132" t="e">
        <f t="shared" si="0"/>
        <v>#DIV/0!</v>
      </c>
      <c r="K87" s="428"/>
      <c r="L87" s="428"/>
      <c r="M87" s="428"/>
      <c r="N87" s="428"/>
      <c r="O87" s="428"/>
      <c r="P87" s="742"/>
      <c r="Q87" s="406"/>
      <c r="R87" s="409"/>
      <c r="S87" s="443" t="e">
        <f>VLOOKUP(B87,Table1[],21,FALSE)</f>
        <v>#N/A</v>
      </c>
      <c r="T87" s="93"/>
      <c r="W87" s="89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451"/>
      <c r="AM87" s="451"/>
      <c r="AP87" s="451"/>
      <c r="AQ87" s="451"/>
      <c r="AR87" s="451"/>
      <c r="AS87" s="451"/>
      <c r="AT87" s="451"/>
      <c r="AU87" s="449"/>
      <c r="AV87" s="449"/>
      <c r="AW87" s="449"/>
      <c r="AX87" s="449"/>
      <c r="AY87" s="449"/>
      <c r="AZ87" s="449"/>
      <c r="BA87" s="449"/>
      <c r="BB87" s="449"/>
      <c r="BC87" s="449"/>
      <c r="BD87" s="449"/>
      <c r="BE87" s="449"/>
      <c r="BF87" s="449"/>
      <c r="BG87" s="449"/>
      <c r="BH87" s="449"/>
      <c r="BI87" s="449"/>
      <c r="BJ87" s="449"/>
      <c r="BK87" s="449"/>
      <c r="BL87" s="449"/>
      <c r="BM87" s="449"/>
      <c r="BN87" s="449"/>
      <c r="BO87" s="449"/>
      <c r="BP87" s="449"/>
      <c r="BQ87" s="449"/>
      <c r="BR87" s="449"/>
      <c r="BS87" s="449"/>
      <c r="BT87" s="449"/>
      <c r="BU87" s="449"/>
      <c r="BV87" s="449"/>
    </row>
    <row r="88" spans="1:74" ht="15.75" x14ac:dyDescent="0.25">
      <c r="A88" s="154"/>
      <c r="B88" s="139"/>
      <c r="C88" s="96"/>
      <c r="D88" s="96" t="s">
        <v>104</v>
      </c>
      <c r="E88" s="178"/>
      <c r="F88" s="178"/>
      <c r="G88" s="98">
        <f t="shared" ref="G88:G119" si="1">F88-E88</f>
        <v>0</v>
      </c>
      <c r="H88" s="97">
        <f t="shared" ref="H88:H118" si="2">HOUR(G88)</f>
        <v>0</v>
      </c>
      <c r="I88" s="97">
        <f t="shared" ref="I88:I118" si="3">MINUTE(G88)</f>
        <v>0</v>
      </c>
      <c r="J88" s="132" t="e">
        <f t="shared" ref="J88:J118" si="4">L88/K88</f>
        <v>#DIV/0!</v>
      </c>
      <c r="K88" s="135"/>
      <c r="L88" s="147">
        <f t="shared" ref="L88:L119" si="5">((60*H88)+I88)*K88</f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89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451"/>
      <c r="AM88" s="451"/>
      <c r="AP88" s="451"/>
      <c r="AQ88" s="451"/>
      <c r="AR88" s="451"/>
      <c r="AS88" s="451"/>
      <c r="AT88" s="451"/>
      <c r="AU88" s="449"/>
      <c r="AV88" s="449"/>
      <c r="AW88" s="449"/>
      <c r="AX88" s="449"/>
      <c r="AY88" s="449"/>
      <c r="AZ88" s="449"/>
      <c r="BA88" s="449"/>
      <c r="BB88" s="449"/>
      <c r="BC88" s="449"/>
      <c r="BD88" s="449"/>
      <c r="BE88" s="449"/>
      <c r="BF88" s="449"/>
      <c r="BG88" s="449"/>
      <c r="BH88" s="449"/>
      <c r="BI88" s="449"/>
      <c r="BJ88" s="449"/>
      <c r="BK88" s="449"/>
      <c r="BL88" s="449"/>
      <c r="BM88" s="449"/>
      <c r="BN88" s="449"/>
      <c r="BO88" s="449"/>
      <c r="BP88" s="449"/>
      <c r="BQ88" s="449"/>
      <c r="BR88" s="449"/>
      <c r="BS88" s="449"/>
      <c r="BT88" s="449"/>
      <c r="BU88" s="449"/>
      <c r="BV88" s="449"/>
    </row>
    <row r="89" spans="1:74" ht="15.75" x14ac:dyDescent="0.25">
      <c r="A89" s="154"/>
      <c r="B89" s="139"/>
      <c r="C89" s="96"/>
      <c r="D89" s="96" t="s">
        <v>104</v>
      </c>
      <c r="E89" s="98"/>
      <c r="F89" s="98"/>
      <c r="G89" s="98">
        <f t="shared" si="1"/>
        <v>0</v>
      </c>
      <c r="H89" s="97">
        <f t="shared" si="2"/>
        <v>0</v>
      </c>
      <c r="I89" s="97">
        <f t="shared" si="3"/>
        <v>0</v>
      </c>
      <c r="J89" s="132" t="e">
        <f t="shared" si="4"/>
        <v>#DIV/0!</v>
      </c>
      <c r="K89" s="135"/>
      <c r="L89" s="147">
        <f t="shared" si="5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89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451"/>
      <c r="AM89" s="451"/>
      <c r="AP89" s="451"/>
      <c r="AQ89" s="451"/>
      <c r="AR89" s="451"/>
      <c r="AS89" s="451"/>
      <c r="AT89" s="451"/>
      <c r="AU89" s="449"/>
      <c r="AV89" s="449"/>
      <c r="AW89" s="449"/>
      <c r="AX89" s="449"/>
      <c r="AY89" s="449"/>
      <c r="AZ89" s="449"/>
      <c r="BA89" s="449"/>
      <c r="BB89" s="449"/>
      <c r="BC89" s="449"/>
      <c r="BD89" s="449"/>
      <c r="BE89" s="449"/>
      <c r="BF89" s="449"/>
      <c r="BG89" s="449"/>
      <c r="BH89" s="449"/>
      <c r="BI89" s="449"/>
      <c r="BJ89" s="449"/>
      <c r="BK89" s="449"/>
      <c r="BL89" s="449"/>
      <c r="BM89" s="449"/>
      <c r="BN89" s="449"/>
      <c r="BO89" s="449"/>
      <c r="BP89" s="449"/>
      <c r="BQ89" s="449"/>
      <c r="BR89" s="449"/>
      <c r="BS89" s="449"/>
      <c r="BT89" s="449"/>
      <c r="BU89" s="449"/>
      <c r="BV89" s="449"/>
    </row>
    <row r="90" spans="1:74" ht="15.75" x14ac:dyDescent="0.25">
      <c r="A90" s="154"/>
      <c r="B90" s="139"/>
      <c r="C90" s="96"/>
      <c r="D90" s="96" t="s">
        <v>104</v>
      </c>
      <c r="E90" s="98"/>
      <c r="F90" s="98"/>
      <c r="G90" s="98">
        <f t="shared" si="1"/>
        <v>0</v>
      </c>
      <c r="H90" s="97">
        <f t="shared" si="2"/>
        <v>0</v>
      </c>
      <c r="I90" s="97">
        <f t="shared" si="3"/>
        <v>0</v>
      </c>
      <c r="J90" s="132" t="e">
        <f t="shared" si="4"/>
        <v>#DIV/0!</v>
      </c>
      <c r="K90" s="135"/>
      <c r="L90" s="147">
        <f t="shared" si="5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89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451"/>
      <c r="AM90" s="451"/>
      <c r="AP90" s="451"/>
      <c r="AQ90" s="451"/>
      <c r="AR90" s="451"/>
      <c r="AS90" s="451"/>
      <c r="AT90" s="451"/>
      <c r="AU90" s="449"/>
      <c r="AV90" s="449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9"/>
      <c r="BK90" s="449"/>
      <c r="BL90" s="449"/>
      <c r="BM90" s="449"/>
      <c r="BN90" s="449"/>
      <c r="BO90" s="449"/>
      <c r="BP90" s="449"/>
      <c r="BQ90" s="449"/>
      <c r="BR90" s="449"/>
      <c r="BS90" s="449"/>
      <c r="BT90" s="449"/>
      <c r="BU90" s="449"/>
      <c r="BV90" s="449"/>
    </row>
    <row r="91" spans="1:74" ht="15.75" x14ac:dyDescent="0.25">
      <c r="A91" s="154"/>
      <c r="B91" s="139"/>
      <c r="C91" s="96"/>
      <c r="D91" s="96" t="s">
        <v>104</v>
      </c>
      <c r="E91" s="98"/>
      <c r="F91" s="98"/>
      <c r="G91" s="98">
        <f t="shared" si="1"/>
        <v>0</v>
      </c>
      <c r="H91" s="97">
        <f t="shared" si="2"/>
        <v>0</v>
      </c>
      <c r="I91" s="97">
        <f t="shared" si="3"/>
        <v>0</v>
      </c>
      <c r="J91" s="132" t="e">
        <f t="shared" si="4"/>
        <v>#DIV/0!</v>
      </c>
      <c r="K91" s="135"/>
      <c r="L91" s="147">
        <f t="shared" si="5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89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451"/>
      <c r="AM91" s="451"/>
      <c r="AP91" s="451"/>
      <c r="AQ91" s="451"/>
      <c r="AR91" s="451"/>
      <c r="AS91" s="451"/>
      <c r="AT91" s="451"/>
      <c r="AU91" s="449"/>
      <c r="AV91" s="449"/>
      <c r="AW91" s="449"/>
      <c r="AX91" s="449"/>
      <c r="AY91" s="449"/>
      <c r="AZ91" s="449"/>
      <c r="BA91" s="449"/>
      <c r="BB91" s="449"/>
      <c r="BC91" s="449"/>
      <c r="BD91" s="449"/>
      <c r="BE91" s="449"/>
      <c r="BF91" s="449"/>
      <c r="BG91" s="449"/>
      <c r="BH91" s="449"/>
      <c r="BI91" s="449"/>
      <c r="BJ91" s="449"/>
      <c r="BK91" s="449"/>
      <c r="BL91" s="449"/>
      <c r="BM91" s="449"/>
      <c r="BN91" s="449"/>
      <c r="BO91" s="449"/>
      <c r="BP91" s="449"/>
      <c r="BQ91" s="449"/>
      <c r="BR91" s="449"/>
      <c r="BS91" s="449"/>
      <c r="BT91" s="449"/>
      <c r="BU91" s="449"/>
      <c r="BV91" s="449"/>
    </row>
    <row r="92" spans="1:74" ht="15.75" x14ac:dyDescent="0.25">
      <c r="A92" s="154"/>
      <c r="B92" s="139"/>
      <c r="C92" s="96"/>
      <c r="D92" s="96" t="s">
        <v>104</v>
      </c>
      <c r="E92" s="98"/>
      <c r="F92" s="98"/>
      <c r="G92" s="98">
        <f t="shared" si="1"/>
        <v>0</v>
      </c>
      <c r="H92" s="97">
        <f t="shared" si="2"/>
        <v>0</v>
      </c>
      <c r="I92" s="97">
        <f t="shared" si="3"/>
        <v>0</v>
      </c>
      <c r="J92" s="132" t="e">
        <f t="shared" si="4"/>
        <v>#DIV/0!</v>
      </c>
      <c r="K92" s="135"/>
      <c r="L92" s="147">
        <f t="shared" si="5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89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451"/>
      <c r="AM92" s="451"/>
      <c r="AP92" s="451"/>
      <c r="AQ92" s="451"/>
      <c r="AR92" s="451"/>
      <c r="AS92" s="451"/>
      <c r="AT92" s="451"/>
      <c r="AU92" s="449"/>
      <c r="AV92" s="449"/>
      <c r="AW92" s="449"/>
      <c r="AX92" s="449"/>
      <c r="AY92" s="449"/>
      <c r="AZ92" s="449"/>
      <c r="BA92" s="449"/>
      <c r="BB92" s="449"/>
      <c r="BC92" s="449"/>
      <c r="BD92" s="449"/>
      <c r="BE92" s="449"/>
      <c r="BF92" s="449"/>
      <c r="BG92" s="449"/>
      <c r="BH92" s="449"/>
      <c r="BI92" s="449"/>
      <c r="BJ92" s="449"/>
      <c r="BK92" s="449"/>
      <c r="BL92" s="449"/>
      <c r="BM92" s="449"/>
      <c r="BN92" s="449"/>
      <c r="BO92" s="449"/>
      <c r="BP92" s="449"/>
      <c r="BQ92" s="449"/>
      <c r="BR92" s="449"/>
      <c r="BS92" s="449"/>
      <c r="BT92" s="449"/>
      <c r="BU92" s="449"/>
      <c r="BV92" s="449"/>
    </row>
    <row r="93" spans="1:74" ht="15.75" x14ac:dyDescent="0.25">
      <c r="A93" s="154"/>
      <c r="B93" s="139"/>
      <c r="C93" s="96"/>
      <c r="D93" s="96" t="s">
        <v>104</v>
      </c>
      <c r="E93" s="98"/>
      <c r="F93" s="98"/>
      <c r="G93" s="98">
        <f t="shared" si="1"/>
        <v>0</v>
      </c>
      <c r="H93" s="97">
        <f t="shared" si="2"/>
        <v>0</v>
      </c>
      <c r="I93" s="97">
        <f t="shared" si="3"/>
        <v>0</v>
      </c>
      <c r="J93" s="132" t="e">
        <f t="shared" si="4"/>
        <v>#DIV/0!</v>
      </c>
      <c r="K93" s="135"/>
      <c r="L93" s="147">
        <f t="shared" si="5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89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451"/>
      <c r="AM93" s="451"/>
      <c r="AP93" s="451"/>
      <c r="AQ93" s="451"/>
      <c r="AR93" s="451"/>
      <c r="AS93" s="451"/>
      <c r="AT93" s="451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</row>
    <row r="94" spans="1:74" ht="15.75" x14ac:dyDescent="0.25">
      <c r="A94" s="154"/>
      <c r="B94" s="139"/>
      <c r="C94" s="96"/>
      <c r="D94" s="96" t="s">
        <v>104</v>
      </c>
      <c r="E94" s="98"/>
      <c r="F94" s="98"/>
      <c r="G94" s="98">
        <f t="shared" si="1"/>
        <v>0</v>
      </c>
      <c r="H94" s="97">
        <f t="shared" si="2"/>
        <v>0</v>
      </c>
      <c r="I94" s="97">
        <f t="shared" si="3"/>
        <v>0</v>
      </c>
      <c r="J94" s="132" t="e">
        <f t="shared" si="4"/>
        <v>#DIV/0!</v>
      </c>
      <c r="K94" s="135"/>
      <c r="L94" s="147">
        <f t="shared" si="5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89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451"/>
      <c r="AM94" s="451"/>
      <c r="AP94" s="451"/>
      <c r="AQ94" s="451"/>
      <c r="AR94" s="451"/>
      <c r="AS94" s="451"/>
      <c r="AT94" s="451"/>
      <c r="AU94" s="449"/>
      <c r="AV94" s="449"/>
      <c r="AW94" s="451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</row>
    <row r="95" spans="1:74" ht="15.75" x14ac:dyDescent="0.25">
      <c r="A95" s="154"/>
      <c r="B95" s="139"/>
      <c r="C95" s="96"/>
      <c r="D95" s="96" t="s">
        <v>104</v>
      </c>
      <c r="E95" s="98"/>
      <c r="F95" s="98"/>
      <c r="G95" s="98">
        <f t="shared" si="1"/>
        <v>0</v>
      </c>
      <c r="H95" s="97">
        <f t="shared" si="2"/>
        <v>0</v>
      </c>
      <c r="I95" s="97">
        <f t="shared" si="3"/>
        <v>0</v>
      </c>
      <c r="J95" s="132" t="e">
        <f t="shared" si="4"/>
        <v>#DIV/0!</v>
      </c>
      <c r="K95" s="135"/>
      <c r="L95" s="147">
        <f t="shared" si="5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89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451"/>
      <c r="AM95" s="449"/>
      <c r="AP95" s="449"/>
      <c r="AQ95" s="452"/>
      <c r="AR95" s="451"/>
      <c r="AS95" s="451"/>
      <c r="AT95" s="449"/>
      <c r="AU95" s="449"/>
      <c r="AV95" s="452"/>
      <c r="AW95" s="451"/>
      <c r="AX95" s="451"/>
      <c r="AY95" s="449"/>
      <c r="AZ95" s="449"/>
      <c r="BA95" s="452"/>
      <c r="BB95" s="451"/>
      <c r="BC95" s="451"/>
      <c r="BD95" s="449"/>
      <c r="BE95" s="449"/>
      <c r="BF95" s="452"/>
      <c r="BG95" s="451"/>
      <c r="BH95" s="451"/>
      <c r="BI95" s="449"/>
      <c r="BJ95" s="449"/>
      <c r="BK95" s="452"/>
      <c r="BL95" s="451"/>
      <c r="BM95" s="451"/>
      <c r="BN95" s="449"/>
      <c r="BO95" s="449"/>
      <c r="BP95" s="452"/>
      <c r="BQ95" s="451"/>
      <c r="BR95" s="451"/>
      <c r="BS95" s="449"/>
      <c r="BT95" s="449"/>
      <c r="BU95" s="449"/>
      <c r="BV95" s="449"/>
    </row>
    <row r="96" spans="1:74" ht="15.75" x14ac:dyDescent="0.25">
      <c r="A96" s="154"/>
      <c r="B96" s="139"/>
      <c r="C96" s="96"/>
      <c r="D96" s="96" t="s">
        <v>104</v>
      </c>
      <c r="E96" s="98"/>
      <c r="F96" s="98"/>
      <c r="G96" s="98">
        <f t="shared" si="1"/>
        <v>0</v>
      </c>
      <c r="H96" s="97">
        <f t="shared" si="2"/>
        <v>0</v>
      </c>
      <c r="I96" s="97">
        <f t="shared" si="3"/>
        <v>0</v>
      </c>
      <c r="J96" s="132" t="e">
        <f t="shared" si="4"/>
        <v>#DIV/0!</v>
      </c>
      <c r="K96" s="135"/>
      <c r="L96" s="147">
        <f t="shared" si="5"/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89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458"/>
      <c r="AM96" s="459"/>
      <c r="AP96" s="449"/>
      <c r="AQ96" s="458"/>
      <c r="AR96" s="458"/>
      <c r="AS96" s="458"/>
      <c r="AT96" s="459"/>
      <c r="AU96" s="449"/>
      <c r="AV96" s="458"/>
      <c r="AW96" s="458"/>
      <c r="AX96" s="458"/>
      <c r="AY96" s="459"/>
      <c r="AZ96" s="449"/>
      <c r="BA96" s="458"/>
      <c r="BB96" s="458"/>
      <c r="BC96" s="458"/>
      <c r="BD96" s="459"/>
      <c r="BE96" s="449"/>
      <c r="BF96" s="458"/>
      <c r="BG96" s="458"/>
      <c r="BH96" s="458"/>
      <c r="BI96" s="459"/>
      <c r="BJ96" s="449"/>
      <c r="BK96" s="458"/>
      <c r="BL96" s="458"/>
      <c r="BM96" s="458"/>
      <c r="BN96" s="459"/>
      <c r="BO96" s="449"/>
      <c r="BP96" s="458"/>
      <c r="BQ96" s="458"/>
      <c r="BR96" s="458"/>
      <c r="BS96" s="459"/>
      <c r="BT96" s="449"/>
      <c r="BU96" s="449"/>
      <c r="BV96" s="449"/>
    </row>
    <row r="97" spans="1:74" ht="15.75" x14ac:dyDescent="0.25">
      <c r="A97" s="154"/>
      <c r="B97" s="139"/>
      <c r="C97" s="96"/>
      <c r="D97" s="96" t="s">
        <v>104</v>
      </c>
      <c r="E97" s="98"/>
      <c r="F97" s="98"/>
      <c r="G97" s="98">
        <f t="shared" si="1"/>
        <v>0</v>
      </c>
      <c r="H97" s="97">
        <f t="shared" si="2"/>
        <v>0</v>
      </c>
      <c r="I97" s="97">
        <f t="shared" si="3"/>
        <v>0</v>
      </c>
      <c r="J97" s="132" t="e">
        <f t="shared" si="4"/>
        <v>#DIV/0!</v>
      </c>
      <c r="K97" s="135"/>
      <c r="L97" s="147">
        <f t="shared" si="5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89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451"/>
      <c r="AM97" s="451"/>
      <c r="AP97" s="451"/>
      <c r="AQ97" s="451"/>
      <c r="AR97" s="451"/>
      <c r="AS97" s="451"/>
      <c r="AT97" s="451"/>
      <c r="AU97" s="449"/>
      <c r="AV97" s="449"/>
      <c r="AW97" s="449"/>
      <c r="AX97" s="449"/>
      <c r="AY97" s="449"/>
      <c r="AZ97" s="449"/>
      <c r="BA97" s="449"/>
      <c r="BB97" s="449"/>
      <c r="BC97" s="449"/>
      <c r="BD97" s="449"/>
      <c r="BE97" s="449"/>
      <c r="BF97" s="449"/>
      <c r="BG97" s="449"/>
      <c r="BH97" s="449"/>
      <c r="BI97" s="449"/>
      <c r="BJ97" s="449"/>
      <c r="BK97" s="449"/>
      <c r="BL97" s="449"/>
      <c r="BM97" s="449"/>
      <c r="BN97" s="449"/>
      <c r="BO97" s="449"/>
      <c r="BP97" s="449"/>
      <c r="BQ97" s="449"/>
      <c r="BR97" s="449"/>
      <c r="BS97" s="449"/>
      <c r="BT97" s="449"/>
      <c r="BU97" s="449"/>
      <c r="BV97" s="449"/>
    </row>
    <row r="98" spans="1:74" ht="15.75" x14ac:dyDescent="0.25">
      <c r="A98" s="154"/>
      <c r="B98" s="139"/>
      <c r="C98" s="96"/>
      <c r="D98" s="96" t="s">
        <v>104</v>
      </c>
      <c r="E98" s="98"/>
      <c r="F98" s="98"/>
      <c r="G98" s="98">
        <f t="shared" si="1"/>
        <v>0</v>
      </c>
      <c r="H98" s="97">
        <f t="shared" si="2"/>
        <v>0</v>
      </c>
      <c r="I98" s="97">
        <f t="shared" si="3"/>
        <v>0</v>
      </c>
      <c r="J98" s="132" t="e">
        <f t="shared" si="4"/>
        <v>#DIV/0!</v>
      </c>
      <c r="K98" s="135"/>
      <c r="L98" s="147">
        <f t="shared" si="5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89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451"/>
      <c r="AM98" s="451"/>
      <c r="AP98" s="451"/>
      <c r="AQ98" s="451"/>
      <c r="AR98" s="451"/>
      <c r="AS98" s="451"/>
      <c r="AT98" s="451"/>
      <c r="AU98" s="449"/>
      <c r="AV98" s="462"/>
      <c r="AW98" s="449"/>
      <c r="AX98" s="449"/>
      <c r="AY98" s="449"/>
      <c r="AZ98" s="449"/>
      <c r="BA98" s="449"/>
      <c r="BB98" s="449"/>
      <c r="BC98" s="449"/>
      <c r="BD98" s="449"/>
      <c r="BE98" s="449"/>
      <c r="BF98" s="449"/>
      <c r="BG98" s="449"/>
      <c r="BH98" s="449"/>
      <c r="BI98" s="449"/>
      <c r="BJ98" s="449"/>
      <c r="BK98" s="462"/>
      <c r="BL98" s="449"/>
      <c r="BM98" s="449"/>
      <c r="BN98" s="449"/>
      <c r="BO98" s="449"/>
      <c r="BP98" s="449"/>
      <c r="BQ98" s="449"/>
      <c r="BR98" s="449"/>
      <c r="BS98" s="449"/>
      <c r="BT98" s="449"/>
      <c r="BU98" s="449"/>
      <c r="BV98" s="449"/>
    </row>
    <row r="99" spans="1:74" ht="15.75" x14ac:dyDescent="0.25">
      <c r="A99" s="154"/>
      <c r="B99" s="139"/>
      <c r="C99" s="96"/>
      <c r="D99" s="96" t="s">
        <v>104</v>
      </c>
      <c r="E99" s="98"/>
      <c r="F99" s="98"/>
      <c r="G99" s="98">
        <f t="shared" si="1"/>
        <v>0</v>
      </c>
      <c r="H99" s="97">
        <f t="shared" si="2"/>
        <v>0</v>
      </c>
      <c r="I99" s="97">
        <f t="shared" si="3"/>
        <v>0</v>
      </c>
      <c r="J99" s="132" t="e">
        <f t="shared" si="4"/>
        <v>#DIV/0!</v>
      </c>
      <c r="K99" s="135"/>
      <c r="L99" s="147">
        <f t="shared" si="5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89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451"/>
      <c r="AM99" s="451"/>
      <c r="AP99" s="451"/>
      <c r="AQ99" s="451"/>
      <c r="AR99" s="451"/>
      <c r="AS99" s="451"/>
      <c r="AT99" s="451"/>
      <c r="AU99" s="449"/>
      <c r="AV99" s="449"/>
      <c r="AW99" s="449"/>
      <c r="AX99" s="449"/>
      <c r="AY99" s="449"/>
      <c r="AZ99" s="449"/>
      <c r="BA99" s="449"/>
      <c r="BB99" s="449"/>
      <c r="BC99" s="449"/>
      <c r="BD99" s="449"/>
      <c r="BE99" s="449"/>
      <c r="BF99" s="449"/>
      <c r="BG99" s="449"/>
      <c r="BH99" s="449"/>
      <c r="BI99" s="449"/>
      <c r="BJ99" s="449"/>
      <c r="BK99" s="462"/>
      <c r="BL99" s="449"/>
      <c r="BM99" s="449"/>
      <c r="BN99" s="449"/>
      <c r="BO99" s="449"/>
      <c r="BP99" s="449"/>
      <c r="BQ99" s="449"/>
      <c r="BR99" s="449"/>
      <c r="BS99" s="449"/>
      <c r="BT99" s="449"/>
      <c r="BU99" s="449"/>
      <c r="BV99" s="449"/>
    </row>
    <row r="100" spans="1:74" ht="15.75" x14ac:dyDescent="0.25">
      <c r="A100" s="154"/>
      <c r="B100" s="139"/>
      <c r="C100" s="96"/>
      <c r="D100" s="96" t="s">
        <v>104</v>
      </c>
      <c r="E100" s="98"/>
      <c r="F100" s="98"/>
      <c r="G100" s="98">
        <f t="shared" si="1"/>
        <v>0</v>
      </c>
      <c r="H100" s="97">
        <f t="shared" si="2"/>
        <v>0</v>
      </c>
      <c r="I100" s="97">
        <f t="shared" si="3"/>
        <v>0</v>
      </c>
      <c r="J100" s="132" t="e">
        <f t="shared" si="4"/>
        <v>#DIV/0!</v>
      </c>
      <c r="K100" s="135"/>
      <c r="L100" s="147">
        <f t="shared" si="5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89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451"/>
      <c r="AM100" s="451"/>
      <c r="AP100" s="451"/>
      <c r="AQ100" s="451"/>
      <c r="AR100" s="451"/>
      <c r="AS100" s="451"/>
      <c r="AT100" s="451"/>
      <c r="AU100" s="449"/>
      <c r="AV100" s="449"/>
      <c r="AW100" s="449"/>
      <c r="AX100" s="449"/>
      <c r="AY100" s="449"/>
      <c r="AZ100" s="449"/>
      <c r="BA100" s="449"/>
      <c r="BB100" s="449"/>
      <c r="BC100" s="449"/>
      <c r="BD100" s="449"/>
      <c r="BE100" s="449"/>
      <c r="BF100" s="449"/>
      <c r="BG100" s="449"/>
      <c r="BH100" s="449"/>
      <c r="BI100" s="449"/>
      <c r="BJ100" s="449"/>
      <c r="BK100" s="449"/>
      <c r="BL100" s="449"/>
      <c r="BM100" s="449"/>
      <c r="BN100" s="449"/>
      <c r="BO100" s="449"/>
      <c r="BP100" s="449"/>
      <c r="BQ100" s="449"/>
      <c r="BR100" s="449"/>
      <c r="BS100" s="449"/>
      <c r="BT100" s="449"/>
      <c r="BU100" s="449"/>
      <c r="BV100" s="449"/>
    </row>
    <row r="101" spans="1:74" ht="15.75" x14ac:dyDescent="0.25">
      <c r="A101" s="154"/>
      <c r="B101" s="139"/>
      <c r="C101" s="96"/>
      <c r="D101" s="96" t="s">
        <v>104</v>
      </c>
      <c r="E101" s="183"/>
      <c r="F101" s="183"/>
      <c r="G101" s="98">
        <f t="shared" si="1"/>
        <v>0</v>
      </c>
      <c r="H101" s="97">
        <f t="shared" si="2"/>
        <v>0</v>
      </c>
      <c r="I101" s="97">
        <f t="shared" si="3"/>
        <v>0</v>
      </c>
      <c r="J101" s="132" t="e">
        <f t="shared" si="4"/>
        <v>#DIV/0!</v>
      </c>
      <c r="K101" s="135"/>
      <c r="L101" s="147">
        <f t="shared" si="5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89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451"/>
      <c r="AM101" s="451"/>
      <c r="AP101" s="451"/>
      <c r="AQ101" s="451"/>
      <c r="AR101" s="458"/>
      <c r="AS101" s="451"/>
      <c r="AT101" s="451"/>
      <c r="AU101" s="449"/>
      <c r="AV101" s="451"/>
      <c r="AW101" s="458"/>
      <c r="AX101" s="449"/>
      <c r="AY101" s="449"/>
      <c r="AZ101" s="449"/>
      <c r="BA101" s="451"/>
      <c r="BB101" s="458"/>
      <c r="BC101" s="449"/>
      <c r="BD101" s="449"/>
      <c r="BE101" s="449"/>
      <c r="BF101" s="451"/>
      <c r="BG101" s="458"/>
      <c r="BH101" s="449"/>
      <c r="BI101" s="449"/>
      <c r="BJ101" s="449"/>
      <c r="BK101" s="451"/>
      <c r="BL101" s="458"/>
      <c r="BM101" s="449"/>
      <c r="BN101" s="449"/>
      <c r="BO101" s="449"/>
      <c r="BP101" s="451"/>
      <c r="BQ101" s="458"/>
      <c r="BR101" s="449"/>
      <c r="BS101" s="449"/>
      <c r="BT101" s="449"/>
      <c r="BU101" s="449"/>
      <c r="BV101" s="449"/>
    </row>
    <row r="102" spans="1:74" ht="15.75" x14ac:dyDescent="0.25">
      <c r="A102" s="154"/>
      <c r="B102" s="139"/>
      <c r="C102" s="96"/>
      <c r="D102" s="96" t="s">
        <v>104</v>
      </c>
      <c r="E102" s="98"/>
      <c r="F102" s="98"/>
      <c r="G102" s="98">
        <f t="shared" si="1"/>
        <v>0</v>
      </c>
      <c r="H102" s="97">
        <f t="shared" si="2"/>
        <v>0</v>
      </c>
      <c r="I102" s="97">
        <f t="shared" si="3"/>
        <v>0</v>
      </c>
      <c r="J102" s="132" t="e">
        <f t="shared" si="4"/>
        <v>#DIV/0!</v>
      </c>
      <c r="K102" s="135"/>
      <c r="L102" s="147">
        <f t="shared" si="5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89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451"/>
      <c r="AM102" s="451"/>
      <c r="AP102" s="451"/>
      <c r="AQ102" s="451"/>
      <c r="AR102" s="458"/>
      <c r="AS102" s="451"/>
      <c r="AT102" s="451"/>
      <c r="AU102" s="449"/>
      <c r="AV102" s="451"/>
      <c r="AW102" s="458"/>
      <c r="AX102" s="449"/>
      <c r="AY102" s="449"/>
      <c r="AZ102" s="449"/>
      <c r="BA102" s="451"/>
      <c r="BB102" s="458"/>
      <c r="BC102" s="449"/>
      <c r="BD102" s="449"/>
      <c r="BE102" s="449"/>
      <c r="BF102" s="451"/>
      <c r="BG102" s="458"/>
      <c r="BH102" s="449"/>
      <c r="BI102" s="449"/>
      <c r="BJ102" s="449"/>
      <c r="BK102" s="451"/>
      <c r="BL102" s="458"/>
      <c r="BM102" s="449"/>
      <c r="BN102" s="449"/>
      <c r="BO102" s="449"/>
      <c r="BP102" s="451"/>
      <c r="BQ102" s="458"/>
      <c r="BR102" s="449"/>
      <c r="BS102" s="449"/>
      <c r="BT102" s="449"/>
      <c r="BU102" s="449"/>
      <c r="BV102" s="449"/>
    </row>
    <row r="103" spans="1:74" ht="53.25" customHeight="1" x14ac:dyDescent="0.25">
      <c r="A103" s="154"/>
      <c r="B103" s="139"/>
      <c r="C103" s="96"/>
      <c r="D103" s="96" t="s">
        <v>104</v>
      </c>
      <c r="E103" s="98"/>
      <c r="F103" s="98"/>
      <c r="G103" s="98">
        <f t="shared" si="1"/>
        <v>0</v>
      </c>
      <c r="H103" s="97">
        <f t="shared" si="2"/>
        <v>0</v>
      </c>
      <c r="I103" s="97">
        <f t="shared" si="3"/>
        <v>0</v>
      </c>
      <c r="J103" s="132" t="e">
        <f t="shared" si="4"/>
        <v>#DIV/0!</v>
      </c>
      <c r="K103" s="135"/>
      <c r="L103" s="147">
        <f t="shared" si="5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89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451"/>
      <c r="AM103" s="451"/>
      <c r="AP103" s="451"/>
      <c r="AQ103" s="451"/>
      <c r="AR103" s="458"/>
      <c r="AS103" s="451"/>
      <c r="AT103" s="451"/>
      <c r="AU103" s="449"/>
      <c r="AV103" s="451"/>
      <c r="AW103" s="458"/>
      <c r="AX103" s="449"/>
      <c r="AY103" s="449"/>
      <c r="AZ103" s="449"/>
      <c r="BA103" s="451"/>
      <c r="BB103" s="458"/>
      <c r="BC103" s="449"/>
      <c r="BD103" s="449"/>
      <c r="BE103" s="449"/>
      <c r="BF103" s="451"/>
      <c r="BG103" s="458"/>
      <c r="BH103" s="449"/>
      <c r="BI103" s="449"/>
      <c r="BJ103" s="449"/>
      <c r="BK103" s="451"/>
      <c r="BL103" s="458"/>
      <c r="BM103" s="449"/>
      <c r="BN103" s="449"/>
      <c r="BO103" s="449"/>
      <c r="BP103" s="451"/>
      <c r="BQ103" s="458"/>
      <c r="BR103" s="449"/>
      <c r="BS103" s="449"/>
      <c r="BT103" s="449"/>
      <c r="BU103" s="449"/>
      <c r="BV103" s="449"/>
    </row>
    <row r="104" spans="1:74" ht="15.75" x14ac:dyDescent="0.25">
      <c r="A104" s="154"/>
      <c r="B104" s="139"/>
      <c r="C104" s="96"/>
      <c r="D104" s="96" t="s">
        <v>104</v>
      </c>
      <c r="E104" s="98"/>
      <c r="F104" s="98"/>
      <c r="G104" s="98">
        <f t="shared" si="1"/>
        <v>0</v>
      </c>
      <c r="H104" s="97">
        <f t="shared" si="2"/>
        <v>0</v>
      </c>
      <c r="I104" s="97">
        <f t="shared" si="3"/>
        <v>0</v>
      </c>
      <c r="J104" s="132" t="e">
        <f t="shared" si="4"/>
        <v>#DIV/0!</v>
      </c>
      <c r="K104" s="135"/>
      <c r="L104" s="147">
        <f t="shared" si="5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89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451"/>
      <c r="AM104" s="451"/>
      <c r="AP104" s="451"/>
      <c r="AQ104" s="451"/>
      <c r="AR104" s="451"/>
      <c r="AS104" s="451"/>
      <c r="AT104" s="451"/>
      <c r="AU104" s="449"/>
      <c r="AV104" s="449"/>
      <c r="AW104" s="449"/>
      <c r="AX104" s="449"/>
      <c r="AY104" s="449"/>
      <c r="AZ104" s="449"/>
      <c r="BA104" s="449"/>
      <c r="BB104" s="449"/>
      <c r="BC104" s="449"/>
      <c r="BD104" s="449"/>
      <c r="BE104" s="449"/>
      <c r="BF104" s="449"/>
      <c r="BG104" s="449"/>
      <c r="BH104" s="449"/>
      <c r="BI104" s="449"/>
      <c r="BJ104" s="449"/>
      <c r="BK104" s="449"/>
      <c r="BL104" s="449"/>
      <c r="BM104" s="449"/>
      <c r="BN104" s="449"/>
      <c r="BO104" s="449"/>
      <c r="BP104" s="449"/>
      <c r="BQ104" s="449"/>
      <c r="BR104" s="449"/>
      <c r="BS104" s="449"/>
      <c r="BT104" s="449"/>
      <c r="BU104" s="449"/>
      <c r="BV104" s="449"/>
    </row>
    <row r="105" spans="1:74" ht="15.75" x14ac:dyDescent="0.25">
      <c r="A105" s="154"/>
      <c r="B105" s="139"/>
      <c r="C105" s="96"/>
      <c r="D105" s="96" t="s">
        <v>104</v>
      </c>
      <c r="E105" s="98"/>
      <c r="F105" s="98"/>
      <c r="G105" s="98">
        <f t="shared" si="1"/>
        <v>0</v>
      </c>
      <c r="H105" s="97">
        <f t="shared" si="2"/>
        <v>0</v>
      </c>
      <c r="I105" s="97">
        <f t="shared" si="3"/>
        <v>0</v>
      </c>
      <c r="J105" s="132" t="e">
        <f t="shared" si="4"/>
        <v>#DIV/0!</v>
      </c>
      <c r="K105" s="135"/>
      <c r="L105" s="147">
        <f t="shared" si="5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89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451"/>
      <c r="AO105" s="451"/>
      <c r="AP105" s="451"/>
      <c r="AQ105" s="451"/>
      <c r="AR105" s="451"/>
      <c r="AS105" s="451"/>
      <c r="AT105" s="451"/>
      <c r="AU105" s="449"/>
      <c r="AV105" s="449"/>
      <c r="AW105" s="449"/>
      <c r="AX105" s="449"/>
      <c r="AY105" s="449"/>
      <c r="AZ105" s="449"/>
      <c r="BA105" s="449"/>
      <c r="BB105" s="449"/>
      <c r="BC105" s="449"/>
      <c r="BD105" s="449"/>
      <c r="BE105" s="449"/>
      <c r="BF105" s="449"/>
      <c r="BG105" s="449"/>
      <c r="BH105" s="449"/>
      <c r="BI105" s="449"/>
      <c r="BJ105" s="449"/>
      <c r="BK105" s="449"/>
      <c r="BL105" s="449"/>
      <c r="BM105" s="449"/>
      <c r="BN105" s="449"/>
      <c r="BO105" s="449"/>
      <c r="BP105" s="449"/>
      <c r="BQ105" s="449"/>
      <c r="BR105" s="449"/>
      <c r="BS105" s="449"/>
      <c r="BT105" s="449"/>
      <c r="BU105" s="449"/>
      <c r="BV105" s="449"/>
    </row>
    <row r="106" spans="1:74" ht="15.75" x14ac:dyDescent="0.25">
      <c r="A106" s="154"/>
      <c r="B106" s="139"/>
      <c r="C106" s="96"/>
      <c r="D106" s="96" t="s">
        <v>104</v>
      </c>
      <c r="E106" s="98"/>
      <c r="F106" s="98"/>
      <c r="G106" s="98">
        <f t="shared" si="1"/>
        <v>0</v>
      </c>
      <c r="H106" s="97">
        <f t="shared" si="2"/>
        <v>0</v>
      </c>
      <c r="I106" s="97">
        <f t="shared" si="3"/>
        <v>0</v>
      </c>
      <c r="J106" s="132" t="e">
        <f t="shared" si="4"/>
        <v>#DIV/0!</v>
      </c>
      <c r="K106" s="135"/>
      <c r="L106" s="147">
        <f t="shared" si="5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89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451"/>
      <c r="AO106" s="451"/>
      <c r="AP106" s="451"/>
      <c r="AQ106" s="451"/>
      <c r="AR106" s="451"/>
      <c r="AS106" s="451"/>
      <c r="AT106" s="451"/>
      <c r="AU106" s="449"/>
      <c r="AV106" s="449"/>
      <c r="AW106" s="449"/>
      <c r="AX106" s="449"/>
      <c r="AY106" s="449"/>
      <c r="AZ106" s="449"/>
      <c r="BA106" s="449"/>
      <c r="BB106" s="449"/>
      <c r="BC106" s="449"/>
      <c r="BD106" s="449"/>
      <c r="BE106" s="449"/>
      <c r="BF106" s="449"/>
      <c r="BG106" s="449"/>
      <c r="BH106" s="449"/>
      <c r="BI106" s="449"/>
      <c r="BJ106" s="449"/>
      <c r="BK106" s="449"/>
      <c r="BL106" s="449"/>
      <c r="BM106" s="449"/>
      <c r="BN106" s="449"/>
      <c r="BO106" s="449"/>
      <c r="BP106" s="449"/>
      <c r="BQ106" s="449"/>
      <c r="BR106" s="449"/>
      <c r="BS106" s="449"/>
      <c r="BT106" s="449"/>
      <c r="BU106" s="449"/>
      <c r="BV106" s="449"/>
    </row>
    <row r="107" spans="1:74" ht="54" customHeight="1" x14ac:dyDescent="0.25">
      <c r="A107" s="154"/>
      <c r="B107" s="139"/>
      <c r="C107" s="96"/>
      <c r="D107" s="96" t="s">
        <v>104</v>
      </c>
      <c r="E107" s="98"/>
      <c r="F107" s="98"/>
      <c r="G107" s="98">
        <f t="shared" si="1"/>
        <v>0</v>
      </c>
      <c r="H107" s="97">
        <f t="shared" si="2"/>
        <v>0</v>
      </c>
      <c r="I107" s="97">
        <f t="shared" si="3"/>
        <v>0</v>
      </c>
      <c r="J107" s="132" t="e">
        <f t="shared" si="4"/>
        <v>#DIV/0!</v>
      </c>
      <c r="K107" s="135"/>
      <c r="L107" s="147">
        <f t="shared" si="5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89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451"/>
      <c r="AO107" s="451"/>
      <c r="AP107" s="451"/>
      <c r="AQ107" s="451"/>
      <c r="AR107" s="451"/>
      <c r="AS107" s="451"/>
      <c r="AT107" s="451"/>
      <c r="AU107" s="449"/>
      <c r="AV107" s="449"/>
      <c r="AW107" s="449"/>
      <c r="AX107" s="449"/>
      <c r="AY107" s="449"/>
      <c r="AZ107" s="449"/>
      <c r="BA107" s="449"/>
      <c r="BB107" s="449"/>
      <c r="BC107" s="449"/>
      <c r="BD107" s="449"/>
      <c r="BE107" s="449"/>
      <c r="BF107" s="449"/>
      <c r="BG107" s="449"/>
      <c r="BH107" s="449"/>
      <c r="BI107" s="449"/>
      <c r="BJ107" s="449"/>
      <c r="BK107" s="449"/>
      <c r="BL107" s="449"/>
      <c r="BM107" s="449"/>
      <c r="BN107" s="449"/>
      <c r="BO107" s="449"/>
      <c r="BP107" s="449"/>
      <c r="BQ107" s="449"/>
      <c r="BR107" s="449"/>
      <c r="BS107" s="449"/>
      <c r="BT107" s="449"/>
      <c r="BU107" s="449"/>
      <c r="BV107" s="449"/>
    </row>
    <row r="108" spans="1:74" ht="15.75" x14ac:dyDescent="0.25">
      <c r="A108" s="154"/>
      <c r="B108" s="139"/>
      <c r="C108" s="96"/>
      <c r="D108" s="96" t="s">
        <v>104</v>
      </c>
      <c r="E108" s="98"/>
      <c r="F108" s="98"/>
      <c r="G108" s="98">
        <f t="shared" si="1"/>
        <v>0</v>
      </c>
      <c r="H108" s="97">
        <f t="shared" si="2"/>
        <v>0</v>
      </c>
      <c r="I108" s="97">
        <f t="shared" si="3"/>
        <v>0</v>
      </c>
      <c r="J108" s="132" t="e">
        <f t="shared" si="4"/>
        <v>#DIV/0!</v>
      </c>
      <c r="K108" s="135"/>
      <c r="L108" s="147">
        <f t="shared" si="5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89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</row>
    <row r="109" spans="1:74" ht="15.75" x14ac:dyDescent="0.25">
      <c r="A109" s="154"/>
      <c r="B109" s="139"/>
      <c r="C109" s="96"/>
      <c r="D109" s="96" t="s">
        <v>104</v>
      </c>
      <c r="E109" s="98"/>
      <c r="F109" s="98"/>
      <c r="G109" s="98">
        <f t="shared" si="1"/>
        <v>0</v>
      </c>
      <c r="H109" s="97">
        <f t="shared" si="2"/>
        <v>0</v>
      </c>
      <c r="I109" s="97">
        <f t="shared" si="3"/>
        <v>0</v>
      </c>
      <c r="J109" s="132" t="e">
        <f t="shared" si="4"/>
        <v>#DIV/0!</v>
      </c>
      <c r="K109" s="135"/>
      <c r="L109" s="147">
        <f t="shared" si="5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89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</row>
    <row r="110" spans="1:74" ht="15.75" x14ac:dyDescent="0.25">
      <c r="A110" s="154"/>
      <c r="B110" s="139"/>
      <c r="C110" s="96"/>
      <c r="D110" s="96" t="s">
        <v>104</v>
      </c>
      <c r="E110" s="98"/>
      <c r="F110" s="98"/>
      <c r="G110" s="98">
        <f t="shared" si="1"/>
        <v>0</v>
      </c>
      <c r="H110" s="97">
        <f t="shared" si="2"/>
        <v>0</v>
      </c>
      <c r="I110" s="97">
        <f t="shared" si="3"/>
        <v>0</v>
      </c>
      <c r="J110" s="132" t="e">
        <f t="shared" si="4"/>
        <v>#DIV/0!</v>
      </c>
      <c r="K110" s="135"/>
      <c r="L110" s="147">
        <f t="shared" si="5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89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</row>
    <row r="111" spans="1:74" ht="15.75" x14ac:dyDescent="0.25">
      <c r="A111" s="154"/>
      <c r="B111" s="139"/>
      <c r="C111" s="96"/>
      <c r="D111" s="96" t="s">
        <v>104</v>
      </c>
      <c r="E111" s="98"/>
      <c r="F111" s="98"/>
      <c r="G111" s="98">
        <f t="shared" si="1"/>
        <v>0</v>
      </c>
      <c r="H111" s="97">
        <f t="shared" si="2"/>
        <v>0</v>
      </c>
      <c r="I111" s="97">
        <f t="shared" si="3"/>
        <v>0</v>
      </c>
      <c r="J111" s="132" t="e">
        <f t="shared" si="4"/>
        <v>#DIV/0!</v>
      </c>
      <c r="K111" s="135"/>
      <c r="L111" s="147">
        <f t="shared" si="5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89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</row>
    <row r="112" spans="1:74" ht="15.75" x14ac:dyDescent="0.25">
      <c r="A112" s="154"/>
      <c r="B112" s="139"/>
      <c r="C112" s="96"/>
      <c r="D112" s="96" t="s">
        <v>104</v>
      </c>
      <c r="E112" s="98"/>
      <c r="F112" s="98"/>
      <c r="G112" s="98">
        <f t="shared" si="1"/>
        <v>0</v>
      </c>
      <c r="H112" s="97">
        <f t="shared" si="2"/>
        <v>0</v>
      </c>
      <c r="I112" s="97">
        <f t="shared" si="3"/>
        <v>0</v>
      </c>
      <c r="J112" s="132" t="e">
        <f t="shared" si="4"/>
        <v>#DIV/0!</v>
      </c>
      <c r="K112" s="135"/>
      <c r="L112" s="147">
        <f t="shared" si="5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89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</row>
    <row r="113" spans="1:46" ht="15.75" x14ac:dyDescent="0.25">
      <c r="A113" s="154"/>
      <c r="B113" s="139"/>
      <c r="C113" s="96"/>
      <c r="D113" s="96" t="s">
        <v>104</v>
      </c>
      <c r="E113" s="98"/>
      <c r="F113" s="98"/>
      <c r="G113" s="98">
        <f t="shared" si="1"/>
        <v>0</v>
      </c>
      <c r="H113" s="97">
        <f t="shared" si="2"/>
        <v>0</v>
      </c>
      <c r="I113" s="97">
        <f t="shared" si="3"/>
        <v>0</v>
      </c>
      <c r="J113" s="132" t="e">
        <f t="shared" si="4"/>
        <v>#DIV/0!</v>
      </c>
      <c r="K113" s="97"/>
      <c r="L113" s="147">
        <f t="shared" si="5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89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</row>
    <row r="114" spans="1:46" ht="15.75" x14ac:dyDescent="0.25">
      <c r="A114" s="154"/>
      <c r="B114" s="139"/>
      <c r="C114" s="96"/>
      <c r="D114" s="96" t="s">
        <v>104</v>
      </c>
      <c r="E114" s="98"/>
      <c r="F114" s="98"/>
      <c r="G114" s="98">
        <f t="shared" si="1"/>
        <v>0</v>
      </c>
      <c r="H114" s="97">
        <f t="shared" si="2"/>
        <v>0</v>
      </c>
      <c r="I114" s="97">
        <f t="shared" si="3"/>
        <v>0</v>
      </c>
      <c r="J114" s="132" t="e">
        <f t="shared" si="4"/>
        <v>#DIV/0!</v>
      </c>
      <c r="K114" s="97"/>
      <c r="L114" s="147">
        <f t="shared" si="5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89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</row>
    <row r="115" spans="1:46" ht="15.75" x14ac:dyDescent="0.25">
      <c r="A115" s="154"/>
      <c r="B115" s="139"/>
      <c r="C115" s="96"/>
      <c r="D115" s="96" t="s">
        <v>104</v>
      </c>
      <c r="E115" s="98"/>
      <c r="F115" s="98"/>
      <c r="G115" s="98">
        <f t="shared" si="1"/>
        <v>0</v>
      </c>
      <c r="H115" s="97">
        <f t="shared" si="2"/>
        <v>0</v>
      </c>
      <c r="I115" s="97">
        <f t="shared" si="3"/>
        <v>0</v>
      </c>
      <c r="J115" s="132" t="e">
        <f t="shared" si="4"/>
        <v>#DIV/0!</v>
      </c>
      <c r="K115" s="97"/>
      <c r="L115" s="147">
        <f t="shared" si="5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89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</row>
    <row r="116" spans="1:46" ht="15.75" x14ac:dyDescent="0.25">
      <c r="A116" s="154"/>
      <c r="B116" s="139"/>
      <c r="C116" s="96"/>
      <c r="D116" s="96" t="s">
        <v>104</v>
      </c>
      <c r="E116" s="98"/>
      <c r="F116" s="98"/>
      <c r="G116" s="98">
        <f t="shared" si="1"/>
        <v>0</v>
      </c>
      <c r="H116" s="97">
        <f t="shared" si="2"/>
        <v>0</v>
      </c>
      <c r="I116" s="97">
        <f t="shared" si="3"/>
        <v>0</v>
      </c>
      <c r="J116" s="132" t="e">
        <f t="shared" si="4"/>
        <v>#DIV/0!</v>
      </c>
      <c r="K116" s="97"/>
      <c r="L116" s="147">
        <f t="shared" si="5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89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</row>
    <row r="117" spans="1:46" ht="15.75" x14ac:dyDescent="0.25">
      <c r="A117" s="154"/>
      <c r="B117" s="139"/>
      <c r="C117" s="96"/>
      <c r="D117" s="96" t="s">
        <v>104</v>
      </c>
      <c r="E117" s="98"/>
      <c r="F117" s="98"/>
      <c r="G117" s="98">
        <f t="shared" si="1"/>
        <v>0</v>
      </c>
      <c r="H117" s="97">
        <f t="shared" si="2"/>
        <v>0</v>
      </c>
      <c r="I117" s="97">
        <f t="shared" si="3"/>
        <v>0</v>
      </c>
      <c r="J117" s="132" t="e">
        <f t="shared" si="4"/>
        <v>#DIV/0!</v>
      </c>
      <c r="K117" s="97"/>
      <c r="L117" s="147">
        <f t="shared" si="5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89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</row>
    <row r="118" spans="1:46" ht="15.75" x14ac:dyDescent="0.25">
      <c r="A118" s="154"/>
      <c r="B118" s="139"/>
      <c r="C118" s="96"/>
      <c r="D118" s="96" t="s">
        <v>104</v>
      </c>
      <c r="E118" s="98"/>
      <c r="F118" s="98"/>
      <c r="G118" s="98">
        <f t="shared" si="1"/>
        <v>0</v>
      </c>
      <c r="H118" s="97">
        <f t="shared" si="2"/>
        <v>0</v>
      </c>
      <c r="I118" s="97">
        <f t="shared" si="3"/>
        <v>0</v>
      </c>
      <c r="J118" s="132" t="e">
        <f t="shared" si="4"/>
        <v>#DIV/0!</v>
      </c>
      <c r="K118" s="97"/>
      <c r="L118" s="147">
        <f t="shared" si="5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89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</row>
    <row r="119" spans="1:46" ht="15.75" x14ac:dyDescent="0.25">
      <c r="A119" s="154"/>
      <c r="B119" s="139"/>
      <c r="C119" s="96"/>
      <c r="D119" s="96" t="s">
        <v>104</v>
      </c>
      <c r="E119" s="98"/>
      <c r="F119" s="98"/>
      <c r="G119" s="98">
        <f t="shared" si="1"/>
        <v>0</v>
      </c>
      <c r="H119" s="97">
        <f t="shared" ref="H119:H150" si="6">HOUR(G119)</f>
        <v>0</v>
      </c>
      <c r="I119" s="97">
        <f t="shared" ref="I119:I150" si="7">MINUTE(G119)</f>
        <v>0</v>
      </c>
      <c r="J119" s="132" t="e">
        <f t="shared" ref="J119:J150" si="8">L119/K119</f>
        <v>#DIV/0!</v>
      </c>
      <c r="K119" s="97"/>
      <c r="L119" s="147">
        <f t="shared" si="5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89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</row>
    <row r="120" spans="1:46" ht="15.75" x14ac:dyDescent="0.25">
      <c r="A120" s="154"/>
      <c r="B120" s="139"/>
      <c r="C120" s="96"/>
      <c r="D120" s="96" t="s">
        <v>104</v>
      </c>
      <c r="E120" s="98"/>
      <c r="F120" s="98"/>
      <c r="G120" s="98">
        <f t="shared" ref="G120:G151" si="9">F120-E120</f>
        <v>0</v>
      </c>
      <c r="H120" s="97">
        <f t="shared" si="6"/>
        <v>0</v>
      </c>
      <c r="I120" s="97">
        <f t="shared" si="7"/>
        <v>0</v>
      </c>
      <c r="J120" s="132" t="e">
        <f t="shared" si="8"/>
        <v>#DIV/0!</v>
      </c>
      <c r="K120" s="97"/>
      <c r="L120" s="147">
        <f t="shared" ref="L120:L151" si="10">((60*H120)+I120)*K120</f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89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</row>
    <row r="121" spans="1:46" ht="15.75" x14ac:dyDescent="0.25">
      <c r="A121" s="154"/>
      <c r="B121" s="139"/>
      <c r="C121" s="96"/>
      <c r="D121" s="96" t="s">
        <v>104</v>
      </c>
      <c r="E121" s="98"/>
      <c r="F121" s="98"/>
      <c r="G121" s="98">
        <f t="shared" si="9"/>
        <v>0</v>
      </c>
      <c r="H121" s="97">
        <f t="shared" si="6"/>
        <v>0</v>
      </c>
      <c r="I121" s="97">
        <f t="shared" si="7"/>
        <v>0</v>
      </c>
      <c r="J121" s="132" t="e">
        <f t="shared" si="8"/>
        <v>#DIV/0!</v>
      </c>
      <c r="K121" s="97"/>
      <c r="L121" s="147">
        <f t="shared" si="10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89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1:46" ht="15.75" x14ac:dyDescent="0.25">
      <c r="A122" s="154"/>
      <c r="B122" s="139"/>
      <c r="C122" s="96"/>
      <c r="D122" s="96" t="s">
        <v>104</v>
      </c>
      <c r="E122" s="98"/>
      <c r="F122" s="98"/>
      <c r="G122" s="98">
        <f t="shared" si="9"/>
        <v>0</v>
      </c>
      <c r="H122" s="97">
        <f t="shared" si="6"/>
        <v>0</v>
      </c>
      <c r="I122" s="97">
        <f t="shared" si="7"/>
        <v>0</v>
      </c>
      <c r="J122" s="132" t="e">
        <f t="shared" si="8"/>
        <v>#DIV/0!</v>
      </c>
      <c r="K122" s="97"/>
      <c r="L122" s="147">
        <f t="shared" si="10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89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1:46" ht="15.75" x14ac:dyDescent="0.25">
      <c r="A123" s="154"/>
      <c r="B123" s="139"/>
      <c r="C123" s="96"/>
      <c r="D123" s="96" t="s">
        <v>104</v>
      </c>
      <c r="E123" s="98"/>
      <c r="F123" s="98"/>
      <c r="G123" s="98">
        <f t="shared" si="9"/>
        <v>0</v>
      </c>
      <c r="H123" s="97">
        <f t="shared" si="6"/>
        <v>0</v>
      </c>
      <c r="I123" s="97">
        <f t="shared" si="7"/>
        <v>0</v>
      </c>
      <c r="J123" s="132" t="e">
        <f t="shared" si="8"/>
        <v>#DIV/0!</v>
      </c>
      <c r="K123" s="97"/>
      <c r="L123" s="147">
        <f t="shared" si="10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89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1:46" ht="15.75" x14ac:dyDescent="0.25">
      <c r="A124" s="154"/>
      <c r="B124" s="139"/>
      <c r="C124" s="96"/>
      <c r="D124" s="96" t="s">
        <v>104</v>
      </c>
      <c r="E124" s="98"/>
      <c r="F124" s="98"/>
      <c r="G124" s="98">
        <f t="shared" si="9"/>
        <v>0</v>
      </c>
      <c r="H124" s="97">
        <f t="shared" si="6"/>
        <v>0</v>
      </c>
      <c r="I124" s="97">
        <f t="shared" si="7"/>
        <v>0</v>
      </c>
      <c r="J124" s="132" t="e">
        <f t="shared" si="8"/>
        <v>#DIV/0!</v>
      </c>
      <c r="K124" s="97"/>
      <c r="L124" s="147">
        <f t="shared" si="10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89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1:46" ht="15.75" x14ac:dyDescent="0.25">
      <c r="A125" s="154"/>
      <c r="B125" s="139"/>
      <c r="C125" s="96"/>
      <c r="D125" s="96" t="s">
        <v>104</v>
      </c>
      <c r="E125" s="98"/>
      <c r="F125" s="98"/>
      <c r="G125" s="98">
        <f t="shared" si="9"/>
        <v>0</v>
      </c>
      <c r="H125" s="97">
        <f t="shared" si="6"/>
        <v>0</v>
      </c>
      <c r="I125" s="97">
        <f t="shared" si="7"/>
        <v>0</v>
      </c>
      <c r="J125" s="132" t="e">
        <f t="shared" si="8"/>
        <v>#DIV/0!</v>
      </c>
      <c r="K125" s="97"/>
      <c r="L125" s="147">
        <f t="shared" si="10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89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1:46" ht="15.75" x14ac:dyDescent="0.25">
      <c r="A126" s="154"/>
      <c r="B126" s="139"/>
      <c r="C126" s="96"/>
      <c r="D126" s="96" t="s">
        <v>104</v>
      </c>
      <c r="E126" s="98"/>
      <c r="F126" s="98"/>
      <c r="G126" s="98">
        <f t="shared" si="9"/>
        <v>0</v>
      </c>
      <c r="H126" s="97">
        <f t="shared" si="6"/>
        <v>0</v>
      </c>
      <c r="I126" s="97">
        <f t="shared" si="7"/>
        <v>0</v>
      </c>
      <c r="J126" s="132" t="e">
        <f t="shared" si="8"/>
        <v>#DIV/0!</v>
      </c>
      <c r="K126" s="97"/>
      <c r="L126" s="147">
        <f t="shared" si="10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89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1:46" ht="15.75" x14ac:dyDescent="0.25">
      <c r="A127" s="154"/>
      <c r="B127" s="139"/>
      <c r="C127" s="96"/>
      <c r="D127" s="96" t="s">
        <v>104</v>
      </c>
      <c r="E127" s="98"/>
      <c r="F127" s="98"/>
      <c r="G127" s="98">
        <f t="shared" si="9"/>
        <v>0</v>
      </c>
      <c r="H127" s="97">
        <f t="shared" si="6"/>
        <v>0</v>
      </c>
      <c r="I127" s="97">
        <f t="shared" si="7"/>
        <v>0</v>
      </c>
      <c r="J127" s="132" t="e">
        <f t="shared" si="8"/>
        <v>#DIV/0!</v>
      </c>
      <c r="K127" s="97"/>
      <c r="L127" s="147">
        <f t="shared" si="10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89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1:46" ht="15.75" x14ac:dyDescent="0.25">
      <c r="A128" s="154"/>
      <c r="B128" s="139"/>
      <c r="C128" s="96"/>
      <c r="D128" s="96" t="s">
        <v>104</v>
      </c>
      <c r="E128" s="98"/>
      <c r="F128" s="98"/>
      <c r="G128" s="98">
        <f t="shared" si="9"/>
        <v>0</v>
      </c>
      <c r="H128" s="97">
        <f t="shared" si="6"/>
        <v>0</v>
      </c>
      <c r="I128" s="97">
        <f t="shared" si="7"/>
        <v>0</v>
      </c>
      <c r="J128" s="132" t="e">
        <f t="shared" si="8"/>
        <v>#DIV/0!</v>
      </c>
      <c r="K128" s="97"/>
      <c r="L128" s="147">
        <f t="shared" si="10"/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89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1:46" ht="15.75" x14ac:dyDescent="0.25">
      <c r="A129" s="154"/>
      <c r="B129" s="139"/>
      <c r="C129" s="96"/>
      <c r="D129" s="96" t="s">
        <v>104</v>
      </c>
      <c r="E129" s="98"/>
      <c r="F129" s="98"/>
      <c r="G129" s="98">
        <f t="shared" si="9"/>
        <v>0</v>
      </c>
      <c r="H129" s="97">
        <f t="shared" si="6"/>
        <v>0</v>
      </c>
      <c r="I129" s="97">
        <f t="shared" si="7"/>
        <v>0</v>
      </c>
      <c r="J129" s="132" t="e">
        <f t="shared" si="8"/>
        <v>#DIV/0!</v>
      </c>
      <c r="K129" s="97"/>
      <c r="L129" s="147">
        <f t="shared" si="10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89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1:46" ht="15.75" x14ac:dyDescent="0.25">
      <c r="A130" s="154"/>
      <c r="B130" s="139"/>
      <c r="C130" s="96"/>
      <c r="D130" s="96" t="s">
        <v>104</v>
      </c>
      <c r="E130" s="98"/>
      <c r="F130" s="98"/>
      <c r="G130" s="98">
        <f t="shared" si="9"/>
        <v>0</v>
      </c>
      <c r="H130" s="97">
        <f t="shared" si="6"/>
        <v>0</v>
      </c>
      <c r="I130" s="97">
        <f t="shared" si="7"/>
        <v>0</v>
      </c>
      <c r="J130" s="132" t="e">
        <f t="shared" si="8"/>
        <v>#DIV/0!</v>
      </c>
      <c r="K130" s="97"/>
      <c r="L130" s="147">
        <f t="shared" si="10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89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1:46" ht="15.75" x14ac:dyDescent="0.25">
      <c r="A131" s="154"/>
      <c r="B131" s="139"/>
      <c r="C131" s="96"/>
      <c r="D131" s="96" t="s">
        <v>104</v>
      </c>
      <c r="E131" s="98"/>
      <c r="F131" s="98"/>
      <c r="G131" s="98">
        <f t="shared" si="9"/>
        <v>0</v>
      </c>
      <c r="H131" s="97">
        <f t="shared" si="6"/>
        <v>0</v>
      </c>
      <c r="I131" s="97">
        <f t="shared" si="7"/>
        <v>0</v>
      </c>
      <c r="J131" s="132" t="e">
        <f t="shared" si="8"/>
        <v>#DIV/0!</v>
      </c>
      <c r="K131" s="97"/>
      <c r="L131" s="147">
        <f t="shared" si="10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V131" s="127"/>
      <c r="W131" s="89"/>
      <c r="Y131" s="127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1:46" ht="15.75" x14ac:dyDescent="0.25">
      <c r="A132" s="154"/>
      <c r="B132" s="139"/>
      <c r="C132" s="96"/>
      <c r="D132" s="96" t="s">
        <v>104</v>
      </c>
      <c r="E132" s="98"/>
      <c r="F132" s="98"/>
      <c r="G132" s="98">
        <f t="shared" si="9"/>
        <v>0</v>
      </c>
      <c r="H132" s="97">
        <f t="shared" si="6"/>
        <v>0</v>
      </c>
      <c r="I132" s="97">
        <f t="shared" si="7"/>
        <v>0</v>
      </c>
      <c r="J132" s="132" t="e">
        <f t="shared" si="8"/>
        <v>#DIV/0!</v>
      </c>
      <c r="K132" s="97"/>
      <c r="L132" s="147">
        <f t="shared" si="10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127"/>
      <c r="W132" s="89"/>
      <c r="Y132" s="127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1:46" ht="15.75" x14ac:dyDescent="0.25">
      <c r="A133" s="154"/>
      <c r="B133" s="139"/>
      <c r="C133" s="96"/>
      <c r="D133" s="96" t="s">
        <v>104</v>
      </c>
      <c r="E133" s="98"/>
      <c r="F133" s="98"/>
      <c r="G133" s="98">
        <f t="shared" si="9"/>
        <v>0</v>
      </c>
      <c r="H133" s="97">
        <f t="shared" si="6"/>
        <v>0</v>
      </c>
      <c r="I133" s="97">
        <f t="shared" si="7"/>
        <v>0</v>
      </c>
      <c r="J133" s="132" t="e">
        <f t="shared" si="8"/>
        <v>#DIV/0!</v>
      </c>
      <c r="K133" s="97"/>
      <c r="L133" s="147">
        <f t="shared" si="10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W133" s="89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1:46" ht="15.75" x14ac:dyDescent="0.25">
      <c r="A134" s="154"/>
      <c r="B134" s="139"/>
      <c r="C134" s="96"/>
      <c r="D134" s="96" t="s">
        <v>104</v>
      </c>
      <c r="E134" s="98"/>
      <c r="F134" s="98"/>
      <c r="G134" s="98">
        <f t="shared" si="9"/>
        <v>0</v>
      </c>
      <c r="H134" s="97">
        <f t="shared" si="6"/>
        <v>0</v>
      </c>
      <c r="I134" s="97">
        <f t="shared" si="7"/>
        <v>0</v>
      </c>
      <c r="J134" s="132" t="e">
        <f t="shared" si="8"/>
        <v>#DIV/0!</v>
      </c>
      <c r="K134" s="97"/>
      <c r="L134" s="147">
        <f t="shared" si="10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89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1:46" ht="15.75" x14ac:dyDescent="0.25">
      <c r="A135" s="154"/>
      <c r="B135" s="139"/>
      <c r="C135" s="96"/>
      <c r="D135" s="96" t="s">
        <v>104</v>
      </c>
      <c r="E135" s="98"/>
      <c r="F135" s="98"/>
      <c r="G135" s="98">
        <f t="shared" si="9"/>
        <v>0</v>
      </c>
      <c r="H135" s="97">
        <f t="shared" si="6"/>
        <v>0</v>
      </c>
      <c r="I135" s="97">
        <f t="shared" si="7"/>
        <v>0</v>
      </c>
      <c r="J135" s="132" t="e">
        <f t="shared" si="8"/>
        <v>#DIV/0!</v>
      </c>
      <c r="K135" s="97"/>
      <c r="L135" s="147">
        <f t="shared" si="10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89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1:46" ht="15.75" x14ac:dyDescent="0.25">
      <c r="A136" s="154"/>
      <c r="B136" s="139"/>
      <c r="C136" s="96"/>
      <c r="D136" s="96" t="s">
        <v>104</v>
      </c>
      <c r="E136" s="98"/>
      <c r="F136" s="98"/>
      <c r="G136" s="98">
        <f t="shared" si="9"/>
        <v>0</v>
      </c>
      <c r="H136" s="97">
        <f t="shared" si="6"/>
        <v>0</v>
      </c>
      <c r="I136" s="97">
        <f t="shared" si="7"/>
        <v>0</v>
      </c>
      <c r="J136" s="132" t="e">
        <f t="shared" si="8"/>
        <v>#DIV/0!</v>
      </c>
      <c r="K136" s="97"/>
      <c r="L136" s="147">
        <f t="shared" si="10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89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1:46" ht="15.75" x14ac:dyDescent="0.25">
      <c r="A137" s="154"/>
      <c r="B137" s="139"/>
      <c r="C137" s="96"/>
      <c r="D137" s="96" t="s">
        <v>104</v>
      </c>
      <c r="E137" s="98"/>
      <c r="F137" s="98"/>
      <c r="G137" s="98">
        <f t="shared" si="9"/>
        <v>0</v>
      </c>
      <c r="H137" s="97">
        <f t="shared" si="6"/>
        <v>0</v>
      </c>
      <c r="I137" s="97">
        <f t="shared" si="7"/>
        <v>0</v>
      </c>
      <c r="J137" s="132" t="e">
        <f t="shared" si="8"/>
        <v>#DIV/0!</v>
      </c>
      <c r="K137" s="97"/>
      <c r="L137" s="147">
        <f t="shared" si="10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89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1:46" ht="15.75" x14ac:dyDescent="0.25">
      <c r="A138" s="154"/>
      <c r="B138" s="139"/>
      <c r="C138" s="96"/>
      <c r="D138" s="96" t="s">
        <v>104</v>
      </c>
      <c r="E138" s="98"/>
      <c r="F138" s="98"/>
      <c r="G138" s="98">
        <f t="shared" si="9"/>
        <v>0</v>
      </c>
      <c r="H138" s="97">
        <f t="shared" si="6"/>
        <v>0</v>
      </c>
      <c r="I138" s="97">
        <f t="shared" si="7"/>
        <v>0</v>
      </c>
      <c r="J138" s="132" t="e">
        <f t="shared" si="8"/>
        <v>#DIV/0!</v>
      </c>
      <c r="K138" s="97"/>
      <c r="L138" s="147">
        <f t="shared" si="10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89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1:46" ht="15.75" x14ac:dyDescent="0.25">
      <c r="A139" s="154"/>
      <c r="B139" s="139"/>
      <c r="C139" s="96"/>
      <c r="D139" s="96" t="s">
        <v>104</v>
      </c>
      <c r="E139" s="98"/>
      <c r="F139" s="98"/>
      <c r="G139" s="98">
        <f t="shared" si="9"/>
        <v>0</v>
      </c>
      <c r="H139" s="97">
        <f t="shared" si="6"/>
        <v>0</v>
      </c>
      <c r="I139" s="97">
        <f t="shared" si="7"/>
        <v>0</v>
      </c>
      <c r="J139" s="132" t="e">
        <f t="shared" si="8"/>
        <v>#DIV/0!</v>
      </c>
      <c r="K139" s="97"/>
      <c r="L139" s="147">
        <f t="shared" si="10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89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1:46" ht="15.75" x14ac:dyDescent="0.25">
      <c r="A140" s="154"/>
      <c r="B140" s="139"/>
      <c r="C140" s="96"/>
      <c r="D140" s="96" t="s">
        <v>104</v>
      </c>
      <c r="E140" s="98"/>
      <c r="F140" s="98"/>
      <c r="G140" s="98">
        <f t="shared" si="9"/>
        <v>0</v>
      </c>
      <c r="H140" s="97">
        <f t="shared" si="6"/>
        <v>0</v>
      </c>
      <c r="I140" s="97">
        <f t="shared" si="7"/>
        <v>0</v>
      </c>
      <c r="J140" s="132" t="e">
        <f t="shared" si="8"/>
        <v>#DIV/0!</v>
      </c>
      <c r="K140" s="97"/>
      <c r="L140" s="147">
        <f t="shared" si="10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89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1:46" ht="15.75" x14ac:dyDescent="0.25">
      <c r="A141" s="154"/>
      <c r="B141" s="139"/>
      <c r="C141" s="96"/>
      <c r="D141" s="96" t="s">
        <v>104</v>
      </c>
      <c r="E141" s="98"/>
      <c r="F141" s="98"/>
      <c r="G141" s="98">
        <f t="shared" si="9"/>
        <v>0</v>
      </c>
      <c r="H141" s="97">
        <f t="shared" si="6"/>
        <v>0</v>
      </c>
      <c r="I141" s="97">
        <f t="shared" si="7"/>
        <v>0</v>
      </c>
      <c r="J141" s="132" t="e">
        <f t="shared" si="8"/>
        <v>#DIV/0!</v>
      </c>
      <c r="K141" s="97"/>
      <c r="L141" s="147">
        <f t="shared" si="10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89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1:46" ht="15.75" x14ac:dyDescent="0.25">
      <c r="A142" s="154"/>
      <c r="B142" s="139"/>
      <c r="C142" s="96"/>
      <c r="D142" s="96" t="s">
        <v>104</v>
      </c>
      <c r="E142" s="98"/>
      <c r="F142" s="98"/>
      <c r="G142" s="98">
        <f t="shared" si="9"/>
        <v>0</v>
      </c>
      <c r="H142" s="97">
        <f t="shared" si="6"/>
        <v>0</v>
      </c>
      <c r="I142" s="97">
        <f t="shared" si="7"/>
        <v>0</v>
      </c>
      <c r="J142" s="132" t="e">
        <f t="shared" si="8"/>
        <v>#DIV/0!</v>
      </c>
      <c r="K142" s="97"/>
      <c r="L142" s="147">
        <f t="shared" si="10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89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1:46" ht="15.75" x14ac:dyDescent="0.25">
      <c r="A143" s="154"/>
      <c r="B143" s="139"/>
      <c r="C143" s="96"/>
      <c r="D143" s="96" t="s">
        <v>104</v>
      </c>
      <c r="E143" s="98"/>
      <c r="F143" s="98"/>
      <c r="G143" s="98">
        <f t="shared" si="9"/>
        <v>0</v>
      </c>
      <c r="H143" s="97">
        <f t="shared" si="6"/>
        <v>0</v>
      </c>
      <c r="I143" s="97">
        <f t="shared" si="7"/>
        <v>0</v>
      </c>
      <c r="J143" s="132" t="e">
        <f t="shared" si="8"/>
        <v>#DIV/0!</v>
      </c>
      <c r="K143" s="97"/>
      <c r="L143" s="147">
        <f t="shared" si="10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89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1:46" ht="15.75" x14ac:dyDescent="0.25">
      <c r="A144" s="154"/>
      <c r="B144" s="139"/>
      <c r="C144" s="96"/>
      <c r="D144" s="96" t="s">
        <v>104</v>
      </c>
      <c r="E144" s="98"/>
      <c r="F144" s="98"/>
      <c r="G144" s="98">
        <f t="shared" si="9"/>
        <v>0</v>
      </c>
      <c r="H144" s="97">
        <f t="shared" si="6"/>
        <v>0</v>
      </c>
      <c r="I144" s="97">
        <f t="shared" si="7"/>
        <v>0</v>
      </c>
      <c r="J144" s="132" t="e">
        <f t="shared" si="8"/>
        <v>#DIV/0!</v>
      </c>
      <c r="K144" s="97"/>
      <c r="L144" s="147">
        <f t="shared" si="10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89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1:46" ht="15.75" x14ac:dyDescent="0.25">
      <c r="A145" s="154"/>
      <c r="B145" s="139"/>
      <c r="C145" s="96"/>
      <c r="D145" s="96" t="s">
        <v>104</v>
      </c>
      <c r="E145" s="98"/>
      <c r="F145" s="98"/>
      <c r="G145" s="98">
        <f t="shared" si="9"/>
        <v>0</v>
      </c>
      <c r="H145" s="97">
        <f t="shared" si="6"/>
        <v>0</v>
      </c>
      <c r="I145" s="97">
        <f t="shared" si="7"/>
        <v>0</v>
      </c>
      <c r="J145" s="132" t="e">
        <f t="shared" si="8"/>
        <v>#DIV/0!</v>
      </c>
      <c r="K145" s="97"/>
      <c r="L145" s="147">
        <f t="shared" si="10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89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1:46" ht="15.75" x14ac:dyDescent="0.25">
      <c r="A146" s="154"/>
      <c r="B146" s="139"/>
      <c r="C146" s="96"/>
      <c r="D146" s="96" t="s">
        <v>104</v>
      </c>
      <c r="E146" s="98"/>
      <c r="F146" s="98"/>
      <c r="G146" s="98">
        <f t="shared" si="9"/>
        <v>0</v>
      </c>
      <c r="H146" s="97">
        <f t="shared" si="6"/>
        <v>0</v>
      </c>
      <c r="I146" s="97">
        <f t="shared" si="7"/>
        <v>0</v>
      </c>
      <c r="J146" s="132" t="e">
        <f t="shared" si="8"/>
        <v>#DIV/0!</v>
      </c>
      <c r="K146" s="97"/>
      <c r="L146" s="147">
        <f t="shared" si="10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89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1:46" ht="15.75" x14ac:dyDescent="0.25">
      <c r="A147" s="154"/>
      <c r="B147" s="139"/>
      <c r="C147" s="96"/>
      <c r="D147" s="96" t="s">
        <v>104</v>
      </c>
      <c r="E147" s="98"/>
      <c r="F147" s="98"/>
      <c r="G147" s="98">
        <f t="shared" si="9"/>
        <v>0</v>
      </c>
      <c r="H147" s="97">
        <f t="shared" si="6"/>
        <v>0</v>
      </c>
      <c r="I147" s="97">
        <f t="shared" si="7"/>
        <v>0</v>
      </c>
      <c r="J147" s="132" t="e">
        <f t="shared" si="8"/>
        <v>#DIV/0!</v>
      </c>
      <c r="K147" s="97"/>
      <c r="L147" s="147">
        <f t="shared" si="10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89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1:46" ht="15.75" x14ac:dyDescent="0.25">
      <c r="A148" s="154"/>
      <c r="B148" s="139"/>
      <c r="C148" s="96"/>
      <c r="D148" s="96" t="s">
        <v>104</v>
      </c>
      <c r="E148" s="98"/>
      <c r="F148" s="98"/>
      <c r="G148" s="98">
        <f t="shared" si="9"/>
        <v>0</v>
      </c>
      <c r="H148" s="97">
        <f t="shared" si="6"/>
        <v>0</v>
      </c>
      <c r="I148" s="97">
        <f t="shared" si="7"/>
        <v>0</v>
      </c>
      <c r="J148" s="132" t="e">
        <f t="shared" si="8"/>
        <v>#DIV/0!</v>
      </c>
      <c r="K148" s="97"/>
      <c r="L148" s="147">
        <f t="shared" si="10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89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1:46" ht="15.75" x14ac:dyDescent="0.25">
      <c r="A149" s="154"/>
      <c r="B149" s="139"/>
      <c r="C149" s="96"/>
      <c r="D149" s="96" t="s">
        <v>104</v>
      </c>
      <c r="E149" s="98"/>
      <c r="F149" s="98"/>
      <c r="G149" s="98">
        <f t="shared" si="9"/>
        <v>0</v>
      </c>
      <c r="H149" s="97">
        <f t="shared" si="6"/>
        <v>0</v>
      </c>
      <c r="I149" s="97">
        <f t="shared" si="7"/>
        <v>0</v>
      </c>
      <c r="J149" s="132" t="e">
        <f t="shared" si="8"/>
        <v>#DIV/0!</v>
      </c>
      <c r="K149" s="97"/>
      <c r="L149" s="147">
        <f t="shared" si="10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89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1:46" ht="15.75" x14ac:dyDescent="0.25">
      <c r="A150" s="154"/>
      <c r="B150" s="139"/>
      <c r="C150" s="96"/>
      <c r="D150" s="96" t="s">
        <v>104</v>
      </c>
      <c r="E150" s="98"/>
      <c r="F150" s="98"/>
      <c r="G150" s="98">
        <f t="shared" si="9"/>
        <v>0</v>
      </c>
      <c r="H150" s="97">
        <f t="shared" si="6"/>
        <v>0</v>
      </c>
      <c r="I150" s="97">
        <f t="shared" si="7"/>
        <v>0</v>
      </c>
      <c r="J150" s="132" t="e">
        <f t="shared" si="8"/>
        <v>#DIV/0!</v>
      </c>
      <c r="K150" s="97"/>
      <c r="L150" s="147">
        <f t="shared" si="10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89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1:46" ht="15.75" x14ac:dyDescent="0.25">
      <c r="A151" s="154"/>
      <c r="B151" s="139"/>
      <c r="C151" s="96"/>
      <c r="D151" s="96" t="s">
        <v>104</v>
      </c>
      <c r="E151" s="98"/>
      <c r="F151" s="98"/>
      <c r="G151" s="98">
        <f t="shared" si="9"/>
        <v>0</v>
      </c>
      <c r="H151" s="97">
        <f t="shared" ref="H151:H182" si="11">HOUR(G151)</f>
        <v>0</v>
      </c>
      <c r="I151" s="97">
        <f t="shared" ref="I151:I182" si="12">MINUTE(G151)</f>
        <v>0</v>
      </c>
      <c r="J151" s="132" t="e">
        <f t="shared" ref="J151:J182" si="13">L151/K151</f>
        <v>#DIV/0!</v>
      </c>
      <c r="K151" s="97"/>
      <c r="L151" s="147">
        <f t="shared" si="10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89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1:46" ht="15.75" x14ac:dyDescent="0.25">
      <c r="A152" s="154"/>
      <c r="B152" s="139"/>
      <c r="C152" s="96"/>
      <c r="D152" s="96" t="s">
        <v>104</v>
      </c>
      <c r="E152" s="98"/>
      <c r="F152" s="98"/>
      <c r="G152" s="98">
        <f t="shared" ref="G152:G183" si="14">F152-E152</f>
        <v>0</v>
      </c>
      <c r="H152" s="97">
        <f t="shared" si="11"/>
        <v>0</v>
      </c>
      <c r="I152" s="97">
        <f t="shared" si="12"/>
        <v>0</v>
      </c>
      <c r="J152" s="132" t="e">
        <f t="shared" si="13"/>
        <v>#DIV/0!</v>
      </c>
      <c r="K152" s="97"/>
      <c r="L152" s="147">
        <f t="shared" ref="L152:L183" si="15">((60*H152)+I152)*K152</f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89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1:46" ht="15.75" x14ac:dyDescent="0.25">
      <c r="A153" s="154"/>
      <c r="B153" s="139"/>
      <c r="C153" s="96"/>
      <c r="D153" s="96" t="s">
        <v>104</v>
      </c>
      <c r="E153" s="98"/>
      <c r="F153" s="98"/>
      <c r="G153" s="98">
        <f t="shared" si="14"/>
        <v>0</v>
      </c>
      <c r="H153" s="97">
        <f t="shared" si="11"/>
        <v>0</v>
      </c>
      <c r="I153" s="97">
        <f t="shared" si="12"/>
        <v>0</v>
      </c>
      <c r="J153" s="132" t="e">
        <f t="shared" si="13"/>
        <v>#DIV/0!</v>
      </c>
      <c r="K153" s="97"/>
      <c r="L153" s="147">
        <f t="shared" si="15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89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1:46" ht="15.75" x14ac:dyDescent="0.25">
      <c r="A154" s="154"/>
      <c r="B154" s="139"/>
      <c r="C154" s="96"/>
      <c r="D154" s="96" t="s">
        <v>104</v>
      </c>
      <c r="E154" s="98"/>
      <c r="F154" s="98"/>
      <c r="G154" s="98">
        <f t="shared" si="14"/>
        <v>0</v>
      </c>
      <c r="H154" s="97">
        <f t="shared" si="11"/>
        <v>0</v>
      </c>
      <c r="I154" s="97">
        <f t="shared" si="12"/>
        <v>0</v>
      </c>
      <c r="J154" s="132" t="e">
        <f t="shared" si="13"/>
        <v>#DIV/0!</v>
      </c>
      <c r="K154" s="97"/>
      <c r="L154" s="147">
        <f t="shared" si="15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89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1:46" ht="15.75" x14ac:dyDescent="0.25">
      <c r="A155" s="154"/>
      <c r="B155" s="139"/>
      <c r="C155" s="96"/>
      <c r="D155" s="96" t="s">
        <v>104</v>
      </c>
      <c r="E155" s="98"/>
      <c r="F155" s="98"/>
      <c r="G155" s="98">
        <f t="shared" si="14"/>
        <v>0</v>
      </c>
      <c r="H155" s="97">
        <f t="shared" si="11"/>
        <v>0</v>
      </c>
      <c r="I155" s="97">
        <f t="shared" si="12"/>
        <v>0</v>
      </c>
      <c r="J155" s="132" t="e">
        <f t="shared" si="13"/>
        <v>#DIV/0!</v>
      </c>
      <c r="K155" s="97"/>
      <c r="L155" s="147">
        <f t="shared" si="15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89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1:46" ht="15.75" x14ac:dyDescent="0.25">
      <c r="A156" s="154"/>
      <c r="B156" s="139"/>
      <c r="C156" s="96"/>
      <c r="D156" s="96" t="s">
        <v>104</v>
      </c>
      <c r="E156" s="98"/>
      <c r="F156" s="98"/>
      <c r="G156" s="98">
        <f t="shared" si="14"/>
        <v>0</v>
      </c>
      <c r="H156" s="97">
        <f t="shared" si="11"/>
        <v>0</v>
      </c>
      <c r="I156" s="97">
        <f t="shared" si="12"/>
        <v>0</v>
      </c>
      <c r="J156" s="132" t="e">
        <f t="shared" si="13"/>
        <v>#DIV/0!</v>
      </c>
      <c r="K156" s="97"/>
      <c r="L156" s="147">
        <f t="shared" si="15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89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1:46" ht="15.75" x14ac:dyDescent="0.25">
      <c r="A157" s="154"/>
      <c r="B157" s="139"/>
      <c r="C157" s="96"/>
      <c r="D157" s="96" t="s">
        <v>104</v>
      </c>
      <c r="E157" s="98"/>
      <c r="F157" s="98"/>
      <c r="G157" s="98">
        <f t="shared" si="14"/>
        <v>0</v>
      </c>
      <c r="H157" s="97">
        <f t="shared" si="11"/>
        <v>0</v>
      </c>
      <c r="I157" s="97">
        <f t="shared" si="12"/>
        <v>0</v>
      </c>
      <c r="J157" s="132" t="e">
        <f t="shared" si="13"/>
        <v>#DIV/0!</v>
      </c>
      <c r="K157" s="97"/>
      <c r="L157" s="147">
        <f t="shared" si="15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89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1:46" ht="15.75" x14ac:dyDescent="0.25">
      <c r="A158" s="154"/>
      <c r="B158" s="139"/>
      <c r="C158" s="96"/>
      <c r="D158" s="96" t="s">
        <v>104</v>
      </c>
      <c r="E158" s="98"/>
      <c r="F158" s="98"/>
      <c r="G158" s="98">
        <f t="shared" si="14"/>
        <v>0</v>
      </c>
      <c r="H158" s="97">
        <f t="shared" si="11"/>
        <v>0</v>
      </c>
      <c r="I158" s="97">
        <f t="shared" si="12"/>
        <v>0</v>
      </c>
      <c r="J158" s="132" t="e">
        <f t="shared" si="13"/>
        <v>#DIV/0!</v>
      </c>
      <c r="K158" s="97"/>
      <c r="L158" s="147">
        <f t="shared" si="15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89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1:46" ht="15.75" x14ac:dyDescent="0.25">
      <c r="A159" s="154"/>
      <c r="B159" s="139"/>
      <c r="C159" s="96"/>
      <c r="D159" s="96" t="s">
        <v>104</v>
      </c>
      <c r="E159" s="98"/>
      <c r="F159" s="98"/>
      <c r="G159" s="98">
        <f t="shared" si="14"/>
        <v>0</v>
      </c>
      <c r="H159" s="97">
        <f t="shared" si="11"/>
        <v>0</v>
      </c>
      <c r="I159" s="97">
        <f t="shared" si="12"/>
        <v>0</v>
      </c>
      <c r="J159" s="132" t="e">
        <f t="shared" si="13"/>
        <v>#DIV/0!</v>
      </c>
      <c r="K159" s="97"/>
      <c r="L159" s="147">
        <f t="shared" si="15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89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1:46" ht="15.75" x14ac:dyDescent="0.25">
      <c r="A160" s="154"/>
      <c r="B160" s="139"/>
      <c r="C160" s="96"/>
      <c r="D160" s="96" t="s">
        <v>104</v>
      </c>
      <c r="E160" s="98"/>
      <c r="F160" s="98"/>
      <c r="G160" s="98">
        <f t="shared" si="14"/>
        <v>0</v>
      </c>
      <c r="H160" s="97">
        <f t="shared" si="11"/>
        <v>0</v>
      </c>
      <c r="I160" s="97">
        <f t="shared" si="12"/>
        <v>0</v>
      </c>
      <c r="J160" s="132" t="e">
        <f t="shared" si="13"/>
        <v>#DIV/0!</v>
      </c>
      <c r="K160" s="97"/>
      <c r="L160" s="147">
        <f t="shared" si="15"/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89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1:46" ht="15.75" x14ac:dyDescent="0.25">
      <c r="A161" s="154"/>
      <c r="B161" s="139"/>
      <c r="C161" s="96"/>
      <c r="D161" s="96" t="s">
        <v>104</v>
      </c>
      <c r="E161" s="98"/>
      <c r="F161" s="98"/>
      <c r="G161" s="98">
        <f t="shared" si="14"/>
        <v>0</v>
      </c>
      <c r="H161" s="97">
        <f t="shared" si="11"/>
        <v>0</v>
      </c>
      <c r="I161" s="97">
        <f t="shared" si="12"/>
        <v>0</v>
      </c>
      <c r="J161" s="132" t="e">
        <f t="shared" si="13"/>
        <v>#DIV/0!</v>
      </c>
      <c r="K161" s="97"/>
      <c r="L161" s="147">
        <f t="shared" si="15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89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1:46" ht="15.75" x14ac:dyDescent="0.25">
      <c r="A162" s="154"/>
      <c r="B162" s="139"/>
      <c r="C162" s="96"/>
      <c r="D162" s="96" t="s">
        <v>104</v>
      </c>
      <c r="E162" s="98"/>
      <c r="F162" s="98"/>
      <c r="G162" s="98">
        <f t="shared" si="14"/>
        <v>0</v>
      </c>
      <c r="H162" s="97">
        <f t="shared" si="11"/>
        <v>0</v>
      </c>
      <c r="I162" s="97">
        <f t="shared" si="12"/>
        <v>0</v>
      </c>
      <c r="J162" s="132" t="e">
        <f t="shared" si="13"/>
        <v>#DIV/0!</v>
      </c>
      <c r="K162" s="97"/>
      <c r="L162" s="147">
        <f t="shared" si="15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89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1:46" ht="15.75" x14ac:dyDescent="0.25">
      <c r="A163" s="154"/>
      <c r="B163" s="139"/>
      <c r="C163" s="96"/>
      <c r="D163" s="96" t="s">
        <v>104</v>
      </c>
      <c r="E163" s="98"/>
      <c r="F163" s="98"/>
      <c r="G163" s="98">
        <f t="shared" si="14"/>
        <v>0</v>
      </c>
      <c r="H163" s="97">
        <f t="shared" si="11"/>
        <v>0</v>
      </c>
      <c r="I163" s="97">
        <f t="shared" si="12"/>
        <v>0</v>
      </c>
      <c r="J163" s="132" t="e">
        <f t="shared" si="13"/>
        <v>#DIV/0!</v>
      </c>
      <c r="K163" s="97"/>
      <c r="L163" s="147">
        <f t="shared" si="15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89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1:46" ht="15.75" x14ac:dyDescent="0.25">
      <c r="A164" s="154"/>
      <c r="B164" s="139"/>
      <c r="C164" s="96"/>
      <c r="D164" s="96" t="s">
        <v>104</v>
      </c>
      <c r="E164" s="98"/>
      <c r="F164" s="98"/>
      <c r="G164" s="98">
        <f t="shared" si="14"/>
        <v>0</v>
      </c>
      <c r="H164" s="97">
        <f t="shared" si="11"/>
        <v>0</v>
      </c>
      <c r="I164" s="97">
        <f t="shared" si="12"/>
        <v>0</v>
      </c>
      <c r="J164" s="132" t="e">
        <f t="shared" si="13"/>
        <v>#DIV/0!</v>
      </c>
      <c r="K164" s="97"/>
      <c r="L164" s="147">
        <f t="shared" si="15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89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1:46" ht="15.75" x14ac:dyDescent="0.25">
      <c r="A165" s="154"/>
      <c r="B165" s="139"/>
      <c r="C165" s="96"/>
      <c r="D165" s="96" t="s">
        <v>104</v>
      </c>
      <c r="E165" s="98"/>
      <c r="F165" s="98"/>
      <c r="G165" s="98">
        <f t="shared" si="14"/>
        <v>0</v>
      </c>
      <c r="H165" s="97">
        <f t="shared" si="11"/>
        <v>0</v>
      </c>
      <c r="I165" s="97">
        <f t="shared" si="12"/>
        <v>0</v>
      </c>
      <c r="J165" s="132" t="e">
        <f t="shared" si="13"/>
        <v>#DIV/0!</v>
      </c>
      <c r="K165" s="97"/>
      <c r="L165" s="147">
        <f t="shared" si="15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89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1:46" ht="15.75" x14ac:dyDescent="0.25">
      <c r="A166" s="154"/>
      <c r="B166" s="139"/>
      <c r="C166" s="96"/>
      <c r="D166" s="96" t="s">
        <v>104</v>
      </c>
      <c r="E166" s="98"/>
      <c r="F166" s="98"/>
      <c r="G166" s="98">
        <f t="shared" si="14"/>
        <v>0</v>
      </c>
      <c r="H166" s="97">
        <f t="shared" si="11"/>
        <v>0</v>
      </c>
      <c r="I166" s="97">
        <f t="shared" si="12"/>
        <v>0</v>
      </c>
      <c r="J166" s="132" t="e">
        <f t="shared" si="13"/>
        <v>#DIV/0!</v>
      </c>
      <c r="K166" s="97"/>
      <c r="L166" s="147">
        <f t="shared" si="15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89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1:46" ht="15.75" x14ac:dyDescent="0.25">
      <c r="A167" s="154"/>
      <c r="B167" s="139"/>
      <c r="C167" s="96"/>
      <c r="D167" s="96" t="s">
        <v>104</v>
      </c>
      <c r="E167" s="98"/>
      <c r="F167" s="98"/>
      <c r="G167" s="98">
        <f t="shared" si="14"/>
        <v>0</v>
      </c>
      <c r="H167" s="97">
        <f t="shared" si="11"/>
        <v>0</v>
      </c>
      <c r="I167" s="97">
        <f t="shared" si="12"/>
        <v>0</v>
      </c>
      <c r="J167" s="132" t="e">
        <f t="shared" si="13"/>
        <v>#DIV/0!</v>
      </c>
      <c r="K167" s="97"/>
      <c r="L167" s="147">
        <f t="shared" si="15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89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1:46" ht="15.75" x14ac:dyDescent="0.25">
      <c r="A168" s="154"/>
      <c r="B168" s="139"/>
      <c r="C168" s="96"/>
      <c r="D168" s="96" t="s">
        <v>104</v>
      </c>
      <c r="E168" s="98"/>
      <c r="F168" s="98"/>
      <c r="G168" s="98">
        <f t="shared" si="14"/>
        <v>0</v>
      </c>
      <c r="H168" s="97">
        <f t="shared" si="11"/>
        <v>0</v>
      </c>
      <c r="I168" s="97">
        <f t="shared" si="12"/>
        <v>0</v>
      </c>
      <c r="J168" s="132" t="e">
        <f t="shared" si="13"/>
        <v>#DIV/0!</v>
      </c>
      <c r="K168" s="97"/>
      <c r="L168" s="147">
        <f t="shared" si="15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89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1:46" ht="15.75" x14ac:dyDescent="0.25">
      <c r="A169" s="154"/>
      <c r="B169" s="139"/>
      <c r="C169" s="96"/>
      <c r="D169" s="96" t="s">
        <v>104</v>
      </c>
      <c r="E169" s="98"/>
      <c r="F169" s="98"/>
      <c r="G169" s="98">
        <f t="shared" si="14"/>
        <v>0</v>
      </c>
      <c r="H169" s="97">
        <f t="shared" si="11"/>
        <v>0</v>
      </c>
      <c r="I169" s="97">
        <f t="shared" si="12"/>
        <v>0</v>
      </c>
      <c r="J169" s="132" t="e">
        <f t="shared" si="13"/>
        <v>#DIV/0!</v>
      </c>
      <c r="K169" s="97"/>
      <c r="L169" s="147">
        <f t="shared" si="15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89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1:46" ht="15.75" x14ac:dyDescent="0.25">
      <c r="A170" s="154"/>
      <c r="B170" s="139"/>
      <c r="C170" s="96"/>
      <c r="D170" s="96" t="s">
        <v>104</v>
      </c>
      <c r="E170" s="98"/>
      <c r="F170" s="98"/>
      <c r="G170" s="98">
        <f t="shared" si="14"/>
        <v>0</v>
      </c>
      <c r="H170" s="97">
        <f t="shared" si="11"/>
        <v>0</v>
      </c>
      <c r="I170" s="97">
        <f t="shared" si="12"/>
        <v>0</v>
      </c>
      <c r="J170" s="132" t="e">
        <f t="shared" si="13"/>
        <v>#DIV/0!</v>
      </c>
      <c r="K170" s="97"/>
      <c r="L170" s="147">
        <f t="shared" si="15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89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1:46" ht="15.75" x14ac:dyDescent="0.25">
      <c r="A171" s="154"/>
      <c r="B171" s="139"/>
      <c r="C171" s="96"/>
      <c r="D171" s="96" t="s">
        <v>104</v>
      </c>
      <c r="E171" s="98"/>
      <c r="F171" s="98"/>
      <c r="G171" s="98">
        <f t="shared" si="14"/>
        <v>0</v>
      </c>
      <c r="H171" s="97">
        <f t="shared" si="11"/>
        <v>0</v>
      </c>
      <c r="I171" s="97">
        <f t="shared" si="12"/>
        <v>0</v>
      </c>
      <c r="J171" s="132" t="e">
        <f t="shared" si="13"/>
        <v>#DIV/0!</v>
      </c>
      <c r="K171" s="97"/>
      <c r="L171" s="147">
        <f t="shared" si="15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89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1:46" ht="15.75" x14ac:dyDescent="0.25">
      <c r="A172" s="154"/>
      <c r="B172" s="139"/>
      <c r="C172" s="96"/>
      <c r="D172" s="96" t="s">
        <v>104</v>
      </c>
      <c r="E172" s="98"/>
      <c r="F172" s="98"/>
      <c r="G172" s="98">
        <f t="shared" si="14"/>
        <v>0</v>
      </c>
      <c r="H172" s="97">
        <f t="shared" si="11"/>
        <v>0</v>
      </c>
      <c r="I172" s="97">
        <f t="shared" si="12"/>
        <v>0</v>
      </c>
      <c r="J172" s="132" t="e">
        <f t="shared" si="13"/>
        <v>#DIV/0!</v>
      </c>
      <c r="K172" s="97"/>
      <c r="L172" s="147">
        <f t="shared" si="15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89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1:46" ht="15.75" x14ac:dyDescent="0.25">
      <c r="A173" s="154"/>
      <c r="B173" s="139"/>
      <c r="C173" s="96"/>
      <c r="D173" s="96" t="s">
        <v>104</v>
      </c>
      <c r="E173" s="98"/>
      <c r="F173" s="98"/>
      <c r="G173" s="98">
        <f t="shared" si="14"/>
        <v>0</v>
      </c>
      <c r="H173" s="97">
        <f t="shared" si="11"/>
        <v>0</v>
      </c>
      <c r="I173" s="97">
        <f t="shared" si="12"/>
        <v>0</v>
      </c>
      <c r="J173" s="132" t="e">
        <f t="shared" si="13"/>
        <v>#DIV/0!</v>
      </c>
      <c r="K173" s="97"/>
      <c r="L173" s="147">
        <f t="shared" si="15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89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1:46" ht="15.75" x14ac:dyDescent="0.25">
      <c r="A174" s="154"/>
      <c r="B174" s="139"/>
      <c r="C174" s="96"/>
      <c r="D174" s="96" t="s">
        <v>104</v>
      </c>
      <c r="E174" s="98"/>
      <c r="F174" s="98"/>
      <c r="G174" s="98">
        <f t="shared" si="14"/>
        <v>0</v>
      </c>
      <c r="H174" s="97">
        <f t="shared" si="11"/>
        <v>0</v>
      </c>
      <c r="I174" s="97">
        <f t="shared" si="12"/>
        <v>0</v>
      </c>
      <c r="J174" s="132" t="e">
        <f t="shared" si="13"/>
        <v>#DIV/0!</v>
      </c>
      <c r="K174" s="97"/>
      <c r="L174" s="147">
        <f t="shared" si="15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89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1:46" ht="15.75" x14ac:dyDescent="0.25">
      <c r="A175" s="154"/>
      <c r="B175" s="139"/>
      <c r="C175" s="96"/>
      <c r="D175" s="96" t="s">
        <v>104</v>
      </c>
      <c r="E175" s="98"/>
      <c r="F175" s="98"/>
      <c r="G175" s="98">
        <f t="shared" si="14"/>
        <v>0</v>
      </c>
      <c r="H175" s="97">
        <f t="shared" si="11"/>
        <v>0</v>
      </c>
      <c r="I175" s="97">
        <f t="shared" si="12"/>
        <v>0</v>
      </c>
      <c r="J175" s="132" t="e">
        <f t="shared" si="13"/>
        <v>#DIV/0!</v>
      </c>
      <c r="K175" s="97"/>
      <c r="L175" s="147">
        <f t="shared" si="15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89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1:46" ht="15.75" x14ac:dyDescent="0.25">
      <c r="A176" s="154"/>
      <c r="B176" s="139"/>
      <c r="C176" s="96"/>
      <c r="D176" s="96" t="s">
        <v>104</v>
      </c>
      <c r="E176" s="98"/>
      <c r="F176" s="98"/>
      <c r="G176" s="98">
        <f t="shared" si="14"/>
        <v>0</v>
      </c>
      <c r="H176" s="97">
        <f t="shared" si="11"/>
        <v>0</v>
      </c>
      <c r="I176" s="97">
        <f t="shared" si="12"/>
        <v>0</v>
      </c>
      <c r="J176" s="132" t="e">
        <f t="shared" si="13"/>
        <v>#DIV/0!</v>
      </c>
      <c r="K176" s="97"/>
      <c r="L176" s="147">
        <f t="shared" si="15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89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1:46" ht="15.75" x14ac:dyDescent="0.25">
      <c r="A177" s="154"/>
      <c r="B177" s="139"/>
      <c r="C177" s="96"/>
      <c r="D177" s="96" t="s">
        <v>104</v>
      </c>
      <c r="E177" s="98"/>
      <c r="F177" s="98"/>
      <c r="G177" s="98">
        <f t="shared" si="14"/>
        <v>0</v>
      </c>
      <c r="H177" s="97">
        <f t="shared" si="11"/>
        <v>0</v>
      </c>
      <c r="I177" s="97">
        <f t="shared" si="12"/>
        <v>0</v>
      </c>
      <c r="J177" s="132" t="e">
        <f t="shared" si="13"/>
        <v>#DIV/0!</v>
      </c>
      <c r="K177" s="97"/>
      <c r="L177" s="147">
        <f t="shared" si="15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89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1:46" ht="15.75" x14ac:dyDescent="0.25">
      <c r="A178" s="154"/>
      <c r="B178" s="139"/>
      <c r="C178" s="96"/>
      <c r="D178" s="96" t="s">
        <v>104</v>
      </c>
      <c r="E178" s="98"/>
      <c r="F178" s="98"/>
      <c r="G178" s="98">
        <f t="shared" si="14"/>
        <v>0</v>
      </c>
      <c r="H178" s="97">
        <f t="shared" si="11"/>
        <v>0</v>
      </c>
      <c r="I178" s="97">
        <f t="shared" si="12"/>
        <v>0</v>
      </c>
      <c r="J178" s="132" t="e">
        <f t="shared" si="13"/>
        <v>#DIV/0!</v>
      </c>
      <c r="K178" s="97"/>
      <c r="L178" s="147">
        <f t="shared" si="15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89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1:46" ht="15.75" x14ac:dyDescent="0.25">
      <c r="A179" s="154"/>
      <c r="B179" s="139"/>
      <c r="C179" s="96"/>
      <c r="D179" s="96" t="s">
        <v>104</v>
      </c>
      <c r="E179" s="98"/>
      <c r="F179" s="98"/>
      <c r="G179" s="98">
        <f t="shared" si="14"/>
        <v>0</v>
      </c>
      <c r="H179" s="97">
        <f t="shared" si="11"/>
        <v>0</v>
      </c>
      <c r="I179" s="97">
        <f t="shared" si="12"/>
        <v>0</v>
      </c>
      <c r="J179" s="132" t="e">
        <f t="shared" si="13"/>
        <v>#DIV/0!</v>
      </c>
      <c r="K179" s="97"/>
      <c r="L179" s="147">
        <f t="shared" si="15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89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1:46" ht="15.75" x14ac:dyDescent="0.25">
      <c r="A180" s="154"/>
      <c r="B180" s="139"/>
      <c r="C180" s="96"/>
      <c r="D180" s="96" t="s">
        <v>104</v>
      </c>
      <c r="E180" s="98"/>
      <c r="F180" s="98"/>
      <c r="G180" s="98">
        <f t="shared" si="14"/>
        <v>0</v>
      </c>
      <c r="H180" s="97">
        <f t="shared" si="11"/>
        <v>0</v>
      </c>
      <c r="I180" s="97">
        <f t="shared" si="12"/>
        <v>0</v>
      </c>
      <c r="J180" s="132" t="e">
        <f t="shared" si="13"/>
        <v>#DIV/0!</v>
      </c>
      <c r="K180" s="97"/>
      <c r="L180" s="147">
        <f t="shared" si="15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89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1:46" ht="15.75" x14ac:dyDescent="0.25">
      <c r="A181" s="154"/>
      <c r="B181" s="139"/>
      <c r="C181" s="96"/>
      <c r="D181" s="96" t="s">
        <v>104</v>
      </c>
      <c r="E181" s="98"/>
      <c r="F181" s="98"/>
      <c r="G181" s="98">
        <f t="shared" si="14"/>
        <v>0</v>
      </c>
      <c r="H181" s="97">
        <f t="shared" si="11"/>
        <v>0</v>
      </c>
      <c r="I181" s="97">
        <f t="shared" si="12"/>
        <v>0</v>
      </c>
      <c r="J181" s="132" t="e">
        <f t="shared" si="13"/>
        <v>#DIV/0!</v>
      </c>
      <c r="K181" s="97"/>
      <c r="L181" s="147">
        <f t="shared" si="15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89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1:46" ht="15.75" x14ac:dyDescent="0.25">
      <c r="A182" s="154"/>
      <c r="B182" s="139"/>
      <c r="C182" s="96"/>
      <c r="D182" s="96" t="s">
        <v>104</v>
      </c>
      <c r="E182" s="98"/>
      <c r="F182" s="98"/>
      <c r="G182" s="98">
        <f t="shared" si="14"/>
        <v>0</v>
      </c>
      <c r="H182" s="97">
        <f t="shared" si="11"/>
        <v>0</v>
      </c>
      <c r="I182" s="97">
        <f t="shared" si="12"/>
        <v>0</v>
      </c>
      <c r="J182" s="132" t="e">
        <f t="shared" si="13"/>
        <v>#DIV/0!</v>
      </c>
      <c r="K182" s="97"/>
      <c r="L182" s="147">
        <f t="shared" si="15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89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1:46" ht="15.75" x14ac:dyDescent="0.25">
      <c r="A183" s="154"/>
      <c r="B183" s="139"/>
      <c r="C183" s="96"/>
      <c r="D183" s="96" t="s">
        <v>104</v>
      </c>
      <c r="E183" s="98"/>
      <c r="F183" s="98"/>
      <c r="G183" s="98">
        <f t="shared" si="14"/>
        <v>0</v>
      </c>
      <c r="H183" s="97">
        <f t="shared" ref="H183:H214" si="16">HOUR(G183)</f>
        <v>0</v>
      </c>
      <c r="I183" s="97">
        <f t="shared" ref="I183:I214" si="17">MINUTE(G183)</f>
        <v>0</v>
      </c>
      <c r="J183" s="132" t="e">
        <f t="shared" ref="J183:J214" si="18">L183/K183</f>
        <v>#DIV/0!</v>
      </c>
      <c r="K183" s="97"/>
      <c r="L183" s="147">
        <f t="shared" si="15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89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1:46" ht="15.75" x14ac:dyDescent="0.25">
      <c r="A184" s="154"/>
      <c r="B184" s="139"/>
      <c r="C184" s="96"/>
      <c r="D184" s="96" t="s">
        <v>104</v>
      </c>
      <c r="E184" s="98"/>
      <c r="F184" s="98"/>
      <c r="G184" s="98">
        <f t="shared" ref="G184:G215" si="19">F184-E184</f>
        <v>0</v>
      </c>
      <c r="H184" s="97">
        <f t="shared" si="16"/>
        <v>0</v>
      </c>
      <c r="I184" s="97">
        <f t="shared" si="17"/>
        <v>0</v>
      </c>
      <c r="J184" s="132" t="e">
        <f t="shared" si="18"/>
        <v>#DIV/0!</v>
      </c>
      <c r="K184" s="97"/>
      <c r="L184" s="147">
        <f t="shared" ref="L184:L215" si="20">((60*H184)+I184)*K184</f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W184" s="89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1:46" ht="15.75" x14ac:dyDescent="0.25">
      <c r="A185" s="154"/>
      <c r="B185" s="139"/>
      <c r="C185" s="96"/>
      <c r="D185" s="96" t="s">
        <v>104</v>
      </c>
      <c r="E185" s="98"/>
      <c r="F185" s="98"/>
      <c r="G185" s="98">
        <f t="shared" si="19"/>
        <v>0</v>
      </c>
      <c r="H185" s="97">
        <f t="shared" si="16"/>
        <v>0</v>
      </c>
      <c r="I185" s="97">
        <f t="shared" si="17"/>
        <v>0</v>
      </c>
      <c r="J185" s="132" t="e">
        <f t="shared" si="18"/>
        <v>#DIV/0!</v>
      </c>
      <c r="K185" s="97"/>
      <c r="L185" s="147">
        <f t="shared" si="20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89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1:46" ht="15.75" x14ac:dyDescent="0.25">
      <c r="A186" s="154"/>
      <c r="B186" s="139"/>
      <c r="C186" s="96"/>
      <c r="D186" s="96" t="s">
        <v>104</v>
      </c>
      <c r="E186" s="98"/>
      <c r="F186" s="98"/>
      <c r="G186" s="98">
        <f t="shared" si="19"/>
        <v>0</v>
      </c>
      <c r="H186" s="97">
        <f t="shared" si="16"/>
        <v>0</v>
      </c>
      <c r="I186" s="97">
        <f t="shared" si="17"/>
        <v>0</v>
      </c>
      <c r="J186" s="132" t="e">
        <f t="shared" si="18"/>
        <v>#DIV/0!</v>
      </c>
      <c r="K186" s="97"/>
      <c r="L186" s="147">
        <f t="shared" si="20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89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1:46" ht="15.75" x14ac:dyDescent="0.25">
      <c r="A187" s="154"/>
      <c r="B187" s="139"/>
      <c r="C187" s="96"/>
      <c r="D187" s="96" t="s">
        <v>104</v>
      </c>
      <c r="E187" s="98"/>
      <c r="F187" s="98"/>
      <c r="G187" s="98">
        <f t="shared" si="19"/>
        <v>0</v>
      </c>
      <c r="H187" s="97">
        <f t="shared" si="16"/>
        <v>0</v>
      </c>
      <c r="I187" s="97">
        <f t="shared" si="17"/>
        <v>0</v>
      </c>
      <c r="J187" s="132" t="e">
        <f t="shared" si="18"/>
        <v>#DIV/0!</v>
      </c>
      <c r="K187" s="97"/>
      <c r="L187" s="147">
        <f t="shared" si="20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89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1:46" ht="15.75" x14ac:dyDescent="0.25">
      <c r="A188" s="154"/>
      <c r="B188" s="139"/>
      <c r="C188" s="96"/>
      <c r="D188" s="96" t="s">
        <v>104</v>
      </c>
      <c r="E188" s="98"/>
      <c r="F188" s="98"/>
      <c r="G188" s="98">
        <f t="shared" si="19"/>
        <v>0</v>
      </c>
      <c r="H188" s="97">
        <f t="shared" si="16"/>
        <v>0</v>
      </c>
      <c r="I188" s="97">
        <f t="shared" si="17"/>
        <v>0</v>
      </c>
      <c r="J188" s="132" t="e">
        <f t="shared" si="18"/>
        <v>#DIV/0!</v>
      </c>
      <c r="K188" s="97"/>
      <c r="L188" s="147">
        <f t="shared" si="20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89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1:46" ht="15.75" x14ac:dyDescent="0.25">
      <c r="A189" s="154"/>
      <c r="B189" s="139"/>
      <c r="C189" s="96"/>
      <c r="D189" s="96" t="s">
        <v>104</v>
      </c>
      <c r="E189" s="98"/>
      <c r="F189" s="98"/>
      <c r="G189" s="98">
        <f t="shared" si="19"/>
        <v>0</v>
      </c>
      <c r="H189" s="97">
        <f t="shared" si="16"/>
        <v>0</v>
      </c>
      <c r="I189" s="97">
        <f t="shared" si="17"/>
        <v>0</v>
      </c>
      <c r="J189" s="132" t="e">
        <f t="shared" si="18"/>
        <v>#DIV/0!</v>
      </c>
      <c r="K189" s="97"/>
      <c r="L189" s="147">
        <f t="shared" si="20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89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1:46" ht="15.75" x14ac:dyDescent="0.25">
      <c r="A190" s="154"/>
      <c r="B190" s="139"/>
      <c r="C190" s="96"/>
      <c r="D190" s="96" t="s">
        <v>104</v>
      </c>
      <c r="E190" s="98"/>
      <c r="F190" s="98"/>
      <c r="G190" s="98">
        <f t="shared" si="19"/>
        <v>0</v>
      </c>
      <c r="H190" s="97">
        <f t="shared" si="16"/>
        <v>0</v>
      </c>
      <c r="I190" s="97">
        <f t="shared" si="17"/>
        <v>0</v>
      </c>
      <c r="J190" s="132" t="e">
        <f t="shared" si="18"/>
        <v>#DIV/0!</v>
      </c>
      <c r="K190" s="97"/>
      <c r="L190" s="147">
        <f t="shared" si="20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89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1:46" ht="15.75" x14ac:dyDescent="0.25">
      <c r="A191" s="154"/>
      <c r="B191" s="139"/>
      <c r="C191" s="96"/>
      <c r="D191" s="96" t="s">
        <v>104</v>
      </c>
      <c r="E191" s="98"/>
      <c r="F191" s="98"/>
      <c r="G191" s="98">
        <f t="shared" si="19"/>
        <v>0</v>
      </c>
      <c r="H191" s="97">
        <f t="shared" si="16"/>
        <v>0</v>
      </c>
      <c r="I191" s="97">
        <f t="shared" si="17"/>
        <v>0</v>
      </c>
      <c r="J191" s="132" t="e">
        <f t="shared" si="18"/>
        <v>#DIV/0!</v>
      </c>
      <c r="K191" s="97"/>
      <c r="L191" s="147">
        <f t="shared" si="20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89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1:46" ht="15.75" x14ac:dyDescent="0.25">
      <c r="A192" s="154"/>
      <c r="B192" s="139"/>
      <c r="C192" s="96"/>
      <c r="D192" s="96" t="s">
        <v>104</v>
      </c>
      <c r="E192" s="98"/>
      <c r="F192" s="98"/>
      <c r="G192" s="98">
        <f t="shared" si="19"/>
        <v>0</v>
      </c>
      <c r="H192" s="97">
        <f t="shared" si="16"/>
        <v>0</v>
      </c>
      <c r="I192" s="97">
        <f t="shared" si="17"/>
        <v>0</v>
      </c>
      <c r="J192" s="132" t="e">
        <f t="shared" si="18"/>
        <v>#DIV/0!</v>
      </c>
      <c r="K192" s="97"/>
      <c r="L192" s="147">
        <f t="shared" si="20"/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89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1:46" ht="15.75" x14ac:dyDescent="0.25">
      <c r="A193" s="154"/>
      <c r="B193" s="139"/>
      <c r="C193" s="96"/>
      <c r="D193" s="96" t="s">
        <v>104</v>
      </c>
      <c r="E193" s="98"/>
      <c r="F193" s="98"/>
      <c r="G193" s="98">
        <f t="shared" si="19"/>
        <v>0</v>
      </c>
      <c r="H193" s="97">
        <f t="shared" si="16"/>
        <v>0</v>
      </c>
      <c r="I193" s="97">
        <f t="shared" si="17"/>
        <v>0</v>
      </c>
      <c r="J193" s="132" t="e">
        <f t="shared" si="18"/>
        <v>#DIV/0!</v>
      </c>
      <c r="K193" s="97"/>
      <c r="L193" s="147">
        <f t="shared" si="20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89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1:46" ht="15.75" x14ac:dyDescent="0.25">
      <c r="A194" s="154"/>
      <c r="B194" s="139"/>
      <c r="C194" s="96"/>
      <c r="D194" s="96" t="s">
        <v>104</v>
      </c>
      <c r="E194" s="98"/>
      <c r="F194" s="98"/>
      <c r="G194" s="98">
        <f t="shared" si="19"/>
        <v>0</v>
      </c>
      <c r="H194" s="97">
        <f t="shared" si="16"/>
        <v>0</v>
      </c>
      <c r="I194" s="97">
        <f t="shared" si="17"/>
        <v>0</v>
      </c>
      <c r="J194" s="132" t="e">
        <f t="shared" si="18"/>
        <v>#DIV/0!</v>
      </c>
      <c r="K194" s="97"/>
      <c r="L194" s="147">
        <f t="shared" si="20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89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1:46" ht="15.75" x14ac:dyDescent="0.25">
      <c r="A195" s="154"/>
      <c r="B195" s="139"/>
      <c r="C195" s="96"/>
      <c r="D195" s="96" t="s">
        <v>104</v>
      </c>
      <c r="E195" s="98"/>
      <c r="F195" s="98"/>
      <c r="G195" s="98">
        <f t="shared" si="19"/>
        <v>0</v>
      </c>
      <c r="H195" s="97">
        <f t="shared" si="16"/>
        <v>0</v>
      </c>
      <c r="I195" s="97">
        <f t="shared" si="17"/>
        <v>0</v>
      </c>
      <c r="J195" s="132" t="e">
        <f t="shared" si="18"/>
        <v>#DIV/0!</v>
      </c>
      <c r="K195" s="97"/>
      <c r="L195" s="147">
        <f t="shared" si="20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89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1:46" ht="15.75" x14ac:dyDescent="0.25">
      <c r="A196" s="154"/>
      <c r="B196" s="139"/>
      <c r="C196" s="96"/>
      <c r="D196" s="96" t="s">
        <v>104</v>
      </c>
      <c r="E196" s="98"/>
      <c r="F196" s="98"/>
      <c r="G196" s="98">
        <f t="shared" si="19"/>
        <v>0</v>
      </c>
      <c r="H196" s="97">
        <f t="shared" si="16"/>
        <v>0</v>
      </c>
      <c r="I196" s="97">
        <f t="shared" si="17"/>
        <v>0</v>
      </c>
      <c r="J196" s="132" t="e">
        <f t="shared" si="18"/>
        <v>#DIV/0!</v>
      </c>
      <c r="K196" s="97"/>
      <c r="L196" s="147">
        <f t="shared" si="20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89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1:46" ht="15.75" x14ac:dyDescent="0.25">
      <c r="A197" s="154"/>
      <c r="B197" s="139"/>
      <c r="C197" s="96"/>
      <c r="D197" s="96" t="s">
        <v>104</v>
      </c>
      <c r="E197" s="98"/>
      <c r="F197" s="98"/>
      <c r="G197" s="98">
        <f t="shared" si="19"/>
        <v>0</v>
      </c>
      <c r="H197" s="97">
        <f t="shared" si="16"/>
        <v>0</v>
      </c>
      <c r="I197" s="97">
        <f t="shared" si="17"/>
        <v>0</v>
      </c>
      <c r="J197" s="132" t="e">
        <f t="shared" si="18"/>
        <v>#DIV/0!</v>
      </c>
      <c r="K197" s="97"/>
      <c r="L197" s="147">
        <f t="shared" si="20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89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1:46" ht="15.75" x14ac:dyDescent="0.25">
      <c r="A198" s="154"/>
      <c r="B198" s="139"/>
      <c r="C198" s="96"/>
      <c r="D198" s="96" t="s">
        <v>104</v>
      </c>
      <c r="E198" s="98"/>
      <c r="F198" s="98"/>
      <c r="G198" s="98">
        <f t="shared" si="19"/>
        <v>0</v>
      </c>
      <c r="H198" s="97">
        <f t="shared" si="16"/>
        <v>0</v>
      </c>
      <c r="I198" s="97">
        <f t="shared" si="17"/>
        <v>0</v>
      </c>
      <c r="J198" s="132" t="e">
        <f t="shared" si="18"/>
        <v>#DIV/0!</v>
      </c>
      <c r="K198" s="97"/>
      <c r="L198" s="147">
        <f t="shared" si="20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89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1:46" ht="15.75" x14ac:dyDescent="0.25">
      <c r="A199" s="154"/>
      <c r="B199" s="139"/>
      <c r="C199" s="96"/>
      <c r="D199" s="96" t="s">
        <v>104</v>
      </c>
      <c r="E199" s="98"/>
      <c r="F199" s="98"/>
      <c r="G199" s="98">
        <f t="shared" si="19"/>
        <v>0</v>
      </c>
      <c r="H199" s="97">
        <f t="shared" si="16"/>
        <v>0</v>
      </c>
      <c r="I199" s="97">
        <f t="shared" si="17"/>
        <v>0</v>
      </c>
      <c r="J199" s="132" t="e">
        <f t="shared" si="18"/>
        <v>#DIV/0!</v>
      </c>
      <c r="K199" s="97"/>
      <c r="L199" s="147">
        <f t="shared" si="20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89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1:46" ht="15.75" x14ac:dyDescent="0.25">
      <c r="A200" s="154"/>
      <c r="B200" s="139"/>
      <c r="C200" s="96"/>
      <c r="D200" s="96" t="s">
        <v>104</v>
      </c>
      <c r="E200" s="98"/>
      <c r="F200" s="98"/>
      <c r="G200" s="98">
        <f t="shared" si="19"/>
        <v>0</v>
      </c>
      <c r="H200" s="97">
        <f t="shared" si="16"/>
        <v>0</v>
      </c>
      <c r="I200" s="97">
        <f t="shared" si="17"/>
        <v>0</v>
      </c>
      <c r="J200" s="132" t="e">
        <f t="shared" si="18"/>
        <v>#DIV/0!</v>
      </c>
      <c r="K200" s="97"/>
      <c r="L200" s="147">
        <f t="shared" si="20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89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1:46" ht="15.75" x14ac:dyDescent="0.25">
      <c r="A201" s="154"/>
      <c r="B201" s="139"/>
      <c r="C201" s="96"/>
      <c r="D201" s="96" t="s">
        <v>104</v>
      </c>
      <c r="E201" s="98"/>
      <c r="F201" s="98"/>
      <c r="G201" s="98">
        <f t="shared" si="19"/>
        <v>0</v>
      </c>
      <c r="H201" s="97">
        <f t="shared" si="16"/>
        <v>0</v>
      </c>
      <c r="I201" s="97">
        <f t="shared" si="17"/>
        <v>0</v>
      </c>
      <c r="J201" s="132" t="e">
        <f t="shared" si="18"/>
        <v>#DIV/0!</v>
      </c>
      <c r="K201" s="97"/>
      <c r="L201" s="147">
        <f t="shared" si="20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89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1:46" ht="15.75" x14ac:dyDescent="0.25">
      <c r="A202" s="154"/>
      <c r="B202" s="139"/>
      <c r="C202" s="96"/>
      <c r="D202" s="96" t="s">
        <v>104</v>
      </c>
      <c r="E202" s="98"/>
      <c r="F202" s="98"/>
      <c r="G202" s="98">
        <f t="shared" si="19"/>
        <v>0</v>
      </c>
      <c r="H202" s="97">
        <f t="shared" si="16"/>
        <v>0</v>
      </c>
      <c r="I202" s="97">
        <f t="shared" si="17"/>
        <v>0</v>
      </c>
      <c r="J202" s="132" t="e">
        <f t="shared" si="18"/>
        <v>#DIV/0!</v>
      </c>
      <c r="K202" s="97"/>
      <c r="L202" s="147">
        <f t="shared" si="20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89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1:46" ht="15.75" x14ac:dyDescent="0.25">
      <c r="A203" s="154"/>
      <c r="B203" s="139"/>
      <c r="C203" s="96"/>
      <c r="D203" s="96" t="s">
        <v>104</v>
      </c>
      <c r="E203" s="98"/>
      <c r="F203" s="98"/>
      <c r="G203" s="98">
        <f t="shared" si="19"/>
        <v>0</v>
      </c>
      <c r="H203" s="97">
        <f t="shared" si="16"/>
        <v>0</v>
      </c>
      <c r="I203" s="97">
        <f t="shared" si="17"/>
        <v>0</v>
      </c>
      <c r="J203" s="132" t="e">
        <f t="shared" si="18"/>
        <v>#DIV/0!</v>
      </c>
      <c r="K203" s="97"/>
      <c r="L203" s="147">
        <f t="shared" si="20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89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1:46" ht="15.75" x14ac:dyDescent="0.25">
      <c r="A204" s="154"/>
      <c r="B204" s="139"/>
      <c r="C204" s="96"/>
      <c r="D204" s="96" t="s">
        <v>104</v>
      </c>
      <c r="E204" s="98"/>
      <c r="F204" s="98"/>
      <c r="G204" s="98">
        <f t="shared" si="19"/>
        <v>0</v>
      </c>
      <c r="H204" s="97">
        <f t="shared" si="16"/>
        <v>0</v>
      </c>
      <c r="I204" s="97">
        <f t="shared" si="17"/>
        <v>0</v>
      </c>
      <c r="J204" s="132" t="e">
        <f t="shared" si="18"/>
        <v>#DIV/0!</v>
      </c>
      <c r="K204" s="97"/>
      <c r="L204" s="147">
        <f t="shared" si="20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89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1:46" ht="15.75" x14ac:dyDescent="0.25">
      <c r="A205" s="154"/>
      <c r="B205" s="139"/>
      <c r="C205" s="96"/>
      <c r="D205" s="96" t="s">
        <v>104</v>
      </c>
      <c r="E205" s="98"/>
      <c r="F205" s="98"/>
      <c r="G205" s="98">
        <f t="shared" si="19"/>
        <v>0</v>
      </c>
      <c r="H205" s="97">
        <f t="shared" si="16"/>
        <v>0</v>
      </c>
      <c r="I205" s="97">
        <f t="shared" si="17"/>
        <v>0</v>
      </c>
      <c r="J205" s="132" t="e">
        <f t="shared" si="18"/>
        <v>#DIV/0!</v>
      </c>
      <c r="K205" s="97"/>
      <c r="L205" s="147">
        <f t="shared" si="20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89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1:46" ht="15.75" x14ac:dyDescent="0.25">
      <c r="A206" s="154"/>
      <c r="B206" s="139"/>
      <c r="C206" s="96"/>
      <c r="D206" s="96" t="s">
        <v>104</v>
      </c>
      <c r="E206" s="98"/>
      <c r="F206" s="98"/>
      <c r="G206" s="98">
        <f t="shared" si="19"/>
        <v>0</v>
      </c>
      <c r="H206" s="97">
        <f t="shared" si="16"/>
        <v>0</v>
      </c>
      <c r="I206" s="97">
        <f t="shared" si="17"/>
        <v>0</v>
      </c>
      <c r="J206" s="132" t="e">
        <f t="shared" si="18"/>
        <v>#DIV/0!</v>
      </c>
      <c r="K206" s="97"/>
      <c r="L206" s="147">
        <f t="shared" si="20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89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1:46" ht="15.75" x14ac:dyDescent="0.25">
      <c r="A207" s="154"/>
      <c r="B207" s="139"/>
      <c r="C207" s="96"/>
      <c r="D207" s="96" t="s">
        <v>104</v>
      </c>
      <c r="E207" s="98"/>
      <c r="F207" s="98"/>
      <c r="G207" s="98">
        <f t="shared" si="19"/>
        <v>0</v>
      </c>
      <c r="H207" s="97">
        <f t="shared" si="16"/>
        <v>0</v>
      </c>
      <c r="I207" s="97">
        <f t="shared" si="17"/>
        <v>0</v>
      </c>
      <c r="J207" s="132" t="e">
        <f t="shared" si="18"/>
        <v>#DIV/0!</v>
      </c>
      <c r="K207" s="97"/>
      <c r="L207" s="147">
        <f t="shared" si="20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89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1:46" ht="15.75" x14ac:dyDescent="0.25">
      <c r="A208" s="154"/>
      <c r="B208" s="139"/>
      <c r="C208" s="96"/>
      <c r="D208" s="96" t="s">
        <v>104</v>
      </c>
      <c r="E208" s="98"/>
      <c r="F208" s="98"/>
      <c r="G208" s="98">
        <f t="shared" si="19"/>
        <v>0</v>
      </c>
      <c r="H208" s="97">
        <f t="shared" si="16"/>
        <v>0</v>
      </c>
      <c r="I208" s="97">
        <f t="shared" si="17"/>
        <v>0</v>
      </c>
      <c r="J208" s="132" t="e">
        <f t="shared" si="18"/>
        <v>#DIV/0!</v>
      </c>
      <c r="K208" s="97"/>
      <c r="L208" s="147">
        <f t="shared" si="20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89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1:46" ht="15.75" x14ac:dyDescent="0.25">
      <c r="A209" s="154"/>
      <c r="B209" s="139"/>
      <c r="C209" s="96"/>
      <c r="D209" s="96" t="s">
        <v>104</v>
      </c>
      <c r="E209" s="98"/>
      <c r="F209" s="98"/>
      <c r="G209" s="98">
        <f t="shared" si="19"/>
        <v>0</v>
      </c>
      <c r="H209" s="97">
        <f t="shared" si="16"/>
        <v>0</v>
      </c>
      <c r="I209" s="97">
        <f t="shared" si="17"/>
        <v>0</v>
      </c>
      <c r="J209" s="132" t="e">
        <f t="shared" si="18"/>
        <v>#DIV/0!</v>
      </c>
      <c r="K209" s="97"/>
      <c r="L209" s="147">
        <f t="shared" si="20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89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1:46" ht="15.75" x14ac:dyDescent="0.25">
      <c r="A210" s="154"/>
      <c r="B210" s="139"/>
      <c r="C210" s="96"/>
      <c r="D210" s="96" t="s">
        <v>104</v>
      </c>
      <c r="E210" s="98"/>
      <c r="F210" s="98"/>
      <c r="G210" s="98">
        <f t="shared" si="19"/>
        <v>0</v>
      </c>
      <c r="H210" s="97">
        <f t="shared" si="16"/>
        <v>0</v>
      </c>
      <c r="I210" s="97">
        <f t="shared" si="17"/>
        <v>0</v>
      </c>
      <c r="J210" s="132" t="e">
        <f t="shared" si="18"/>
        <v>#DIV/0!</v>
      </c>
      <c r="K210" s="97"/>
      <c r="L210" s="147">
        <f t="shared" si="20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89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1:46" ht="15.75" x14ac:dyDescent="0.25">
      <c r="A211" s="154"/>
      <c r="B211" s="139"/>
      <c r="C211" s="96"/>
      <c r="D211" s="96" t="s">
        <v>104</v>
      </c>
      <c r="E211" s="98"/>
      <c r="F211" s="98"/>
      <c r="G211" s="98">
        <f t="shared" si="19"/>
        <v>0</v>
      </c>
      <c r="H211" s="97">
        <f t="shared" si="16"/>
        <v>0</v>
      </c>
      <c r="I211" s="97">
        <f t="shared" si="17"/>
        <v>0</v>
      </c>
      <c r="J211" s="132" t="e">
        <f t="shared" si="18"/>
        <v>#DIV/0!</v>
      </c>
      <c r="K211" s="97"/>
      <c r="L211" s="147">
        <f t="shared" si="20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89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1:46" ht="15.75" x14ac:dyDescent="0.25">
      <c r="A212" s="154"/>
      <c r="B212" s="139"/>
      <c r="C212" s="96"/>
      <c r="D212" s="96" t="s">
        <v>104</v>
      </c>
      <c r="E212" s="98"/>
      <c r="F212" s="98"/>
      <c r="G212" s="98">
        <f t="shared" si="19"/>
        <v>0</v>
      </c>
      <c r="H212" s="97">
        <f t="shared" si="16"/>
        <v>0</v>
      </c>
      <c r="I212" s="97">
        <f t="shared" si="17"/>
        <v>0</v>
      </c>
      <c r="J212" s="132" t="e">
        <f t="shared" si="18"/>
        <v>#DIV/0!</v>
      </c>
      <c r="K212" s="97"/>
      <c r="L212" s="147">
        <f t="shared" si="20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89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1:46" ht="15.75" x14ac:dyDescent="0.25">
      <c r="A213" s="154"/>
      <c r="B213" s="139"/>
      <c r="C213" s="96"/>
      <c r="D213" s="96" t="s">
        <v>104</v>
      </c>
      <c r="E213" s="98"/>
      <c r="F213" s="98"/>
      <c r="G213" s="98">
        <f t="shared" si="19"/>
        <v>0</v>
      </c>
      <c r="H213" s="97">
        <f t="shared" si="16"/>
        <v>0</v>
      </c>
      <c r="I213" s="97">
        <f t="shared" si="17"/>
        <v>0</v>
      </c>
      <c r="J213" s="132" t="e">
        <f t="shared" si="18"/>
        <v>#DIV/0!</v>
      </c>
      <c r="K213" s="97"/>
      <c r="L213" s="147">
        <f t="shared" si="20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89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1:46" ht="15.75" x14ac:dyDescent="0.25">
      <c r="A214" s="154"/>
      <c r="B214" s="139"/>
      <c r="C214" s="96"/>
      <c r="D214" s="96" t="s">
        <v>104</v>
      </c>
      <c r="E214" s="98"/>
      <c r="F214" s="98"/>
      <c r="G214" s="98">
        <f t="shared" si="19"/>
        <v>0</v>
      </c>
      <c r="H214" s="97">
        <f t="shared" si="16"/>
        <v>0</v>
      </c>
      <c r="I214" s="97">
        <f t="shared" si="17"/>
        <v>0</v>
      </c>
      <c r="J214" s="132" t="e">
        <f t="shared" si="18"/>
        <v>#DIV/0!</v>
      </c>
      <c r="K214" s="97"/>
      <c r="L214" s="147">
        <f t="shared" si="20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89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1:46" ht="15.75" x14ac:dyDescent="0.25">
      <c r="A215" s="154"/>
      <c r="B215" s="139"/>
      <c r="C215" s="96"/>
      <c r="D215" s="96" t="s">
        <v>104</v>
      </c>
      <c r="E215" s="98"/>
      <c r="F215" s="98"/>
      <c r="G215" s="98">
        <f t="shared" si="19"/>
        <v>0</v>
      </c>
      <c r="H215" s="97">
        <f t="shared" ref="H215:H241" si="21">HOUR(G215)</f>
        <v>0</v>
      </c>
      <c r="I215" s="97">
        <f t="shared" ref="I215:I241" si="22">MINUTE(G215)</f>
        <v>0</v>
      </c>
      <c r="J215" s="132" t="e">
        <f t="shared" ref="J215:J241" si="23">L215/K215</f>
        <v>#DIV/0!</v>
      </c>
      <c r="K215" s="97"/>
      <c r="L215" s="147">
        <f t="shared" si="20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89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1:46" ht="15.75" x14ac:dyDescent="0.25">
      <c r="A216" s="154"/>
      <c r="B216" s="139"/>
      <c r="C216" s="96"/>
      <c r="D216" s="96" t="s">
        <v>104</v>
      </c>
      <c r="E216" s="98"/>
      <c r="F216" s="98"/>
      <c r="G216" s="98">
        <f t="shared" ref="G216:G241" si="24">F216-E216</f>
        <v>0</v>
      </c>
      <c r="H216" s="97">
        <f t="shared" si="21"/>
        <v>0</v>
      </c>
      <c r="I216" s="97">
        <f t="shared" si="22"/>
        <v>0</v>
      </c>
      <c r="J216" s="132" t="e">
        <f t="shared" si="23"/>
        <v>#DIV/0!</v>
      </c>
      <c r="K216" s="97"/>
      <c r="L216" s="147">
        <f t="shared" ref="L216:L241" si="25">((60*H216)+I216)*K216</f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89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1:46" ht="15.75" x14ac:dyDescent="0.25">
      <c r="A217" s="154"/>
      <c r="B217" s="139"/>
      <c r="C217" s="96"/>
      <c r="D217" s="96" t="s">
        <v>104</v>
      </c>
      <c r="E217" s="98"/>
      <c r="F217" s="98"/>
      <c r="G217" s="98">
        <f t="shared" si="24"/>
        <v>0</v>
      </c>
      <c r="H217" s="97">
        <f t="shared" si="21"/>
        <v>0</v>
      </c>
      <c r="I217" s="97">
        <f t="shared" si="22"/>
        <v>0</v>
      </c>
      <c r="J217" s="132" t="e">
        <f t="shared" si="23"/>
        <v>#DIV/0!</v>
      </c>
      <c r="K217" s="97"/>
      <c r="L217" s="147">
        <f t="shared" si="25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89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</row>
    <row r="218" spans="1:46" ht="15.75" x14ac:dyDescent="0.25">
      <c r="A218" s="154"/>
      <c r="B218" s="139"/>
      <c r="C218" s="96"/>
      <c r="D218" s="96" t="s">
        <v>104</v>
      </c>
      <c r="E218" s="98"/>
      <c r="F218" s="98"/>
      <c r="G218" s="98">
        <f t="shared" si="24"/>
        <v>0</v>
      </c>
      <c r="H218" s="97">
        <f t="shared" si="21"/>
        <v>0</v>
      </c>
      <c r="I218" s="97">
        <f t="shared" si="22"/>
        <v>0</v>
      </c>
      <c r="J218" s="132" t="e">
        <f t="shared" si="23"/>
        <v>#DIV/0!</v>
      </c>
      <c r="K218" s="97"/>
      <c r="L218" s="147">
        <f t="shared" si="25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89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</row>
    <row r="219" spans="1:46" ht="15.75" x14ac:dyDescent="0.25">
      <c r="A219" s="154"/>
      <c r="B219" s="139"/>
      <c r="C219" s="96"/>
      <c r="D219" s="96" t="s">
        <v>104</v>
      </c>
      <c r="E219" s="98"/>
      <c r="F219" s="98"/>
      <c r="G219" s="98">
        <f t="shared" si="24"/>
        <v>0</v>
      </c>
      <c r="H219" s="97">
        <f t="shared" si="21"/>
        <v>0</v>
      </c>
      <c r="I219" s="97">
        <f t="shared" si="22"/>
        <v>0</v>
      </c>
      <c r="J219" s="132" t="e">
        <f t="shared" si="23"/>
        <v>#DIV/0!</v>
      </c>
      <c r="K219" s="97"/>
      <c r="L219" s="147">
        <f t="shared" si="25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89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</row>
    <row r="220" spans="1:46" ht="15.75" x14ac:dyDescent="0.25">
      <c r="A220" s="154"/>
      <c r="B220" s="139"/>
      <c r="C220" s="96"/>
      <c r="D220" s="96" t="s">
        <v>104</v>
      </c>
      <c r="E220" s="98"/>
      <c r="F220" s="98"/>
      <c r="G220" s="98">
        <f t="shared" si="24"/>
        <v>0</v>
      </c>
      <c r="H220" s="97">
        <f t="shared" si="21"/>
        <v>0</v>
      </c>
      <c r="I220" s="97">
        <f t="shared" si="22"/>
        <v>0</v>
      </c>
      <c r="J220" s="132" t="e">
        <f t="shared" si="23"/>
        <v>#DIV/0!</v>
      </c>
      <c r="K220" s="97"/>
      <c r="L220" s="147">
        <f t="shared" si="25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89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</row>
    <row r="221" spans="1:46" ht="15.75" x14ac:dyDescent="0.25">
      <c r="A221" s="154"/>
      <c r="B221" s="139"/>
      <c r="C221" s="96"/>
      <c r="D221" s="96" t="s">
        <v>104</v>
      </c>
      <c r="E221" s="98"/>
      <c r="F221" s="98"/>
      <c r="G221" s="98">
        <f t="shared" si="24"/>
        <v>0</v>
      </c>
      <c r="H221" s="97">
        <f t="shared" si="21"/>
        <v>0</v>
      </c>
      <c r="I221" s="97">
        <f t="shared" si="22"/>
        <v>0</v>
      </c>
      <c r="J221" s="132" t="e">
        <f t="shared" si="23"/>
        <v>#DIV/0!</v>
      </c>
      <c r="K221" s="97"/>
      <c r="L221" s="147">
        <f t="shared" si="25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89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</row>
    <row r="222" spans="1:46" ht="15.75" x14ac:dyDescent="0.25">
      <c r="A222" s="154"/>
      <c r="B222" s="139"/>
      <c r="C222" s="96"/>
      <c r="D222" s="96" t="s">
        <v>104</v>
      </c>
      <c r="E222" s="98"/>
      <c r="F222" s="98"/>
      <c r="G222" s="98">
        <f t="shared" si="24"/>
        <v>0</v>
      </c>
      <c r="H222" s="97">
        <f t="shared" si="21"/>
        <v>0</v>
      </c>
      <c r="I222" s="97">
        <f t="shared" si="22"/>
        <v>0</v>
      </c>
      <c r="J222" s="132" t="e">
        <f t="shared" si="23"/>
        <v>#DIV/0!</v>
      </c>
      <c r="K222" s="97"/>
      <c r="L222" s="147">
        <f t="shared" si="25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89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</row>
    <row r="223" spans="1:46" ht="15.75" x14ac:dyDescent="0.25">
      <c r="A223" s="154"/>
      <c r="B223" s="139"/>
      <c r="C223" s="96"/>
      <c r="D223" s="96" t="s">
        <v>104</v>
      </c>
      <c r="E223" s="98"/>
      <c r="F223" s="98"/>
      <c r="G223" s="98">
        <f t="shared" si="24"/>
        <v>0</v>
      </c>
      <c r="H223" s="97">
        <f t="shared" si="21"/>
        <v>0</v>
      </c>
      <c r="I223" s="97">
        <f t="shared" si="22"/>
        <v>0</v>
      </c>
      <c r="J223" s="132" t="e">
        <f t="shared" si="23"/>
        <v>#DIV/0!</v>
      </c>
      <c r="K223" s="97"/>
      <c r="L223" s="147">
        <f t="shared" si="25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89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</row>
    <row r="224" spans="1:46" ht="15.75" x14ac:dyDescent="0.25">
      <c r="A224" s="154"/>
      <c r="B224" s="139"/>
      <c r="C224" s="96"/>
      <c r="D224" s="96" t="s">
        <v>104</v>
      </c>
      <c r="E224" s="98"/>
      <c r="F224" s="98"/>
      <c r="G224" s="98">
        <f t="shared" si="24"/>
        <v>0</v>
      </c>
      <c r="H224" s="97">
        <f t="shared" si="21"/>
        <v>0</v>
      </c>
      <c r="I224" s="97">
        <f t="shared" si="22"/>
        <v>0</v>
      </c>
      <c r="J224" s="132" t="e">
        <f t="shared" si="23"/>
        <v>#DIV/0!</v>
      </c>
      <c r="K224" s="97"/>
      <c r="L224" s="147">
        <f t="shared" si="25"/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89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</row>
    <row r="225" spans="1:37" ht="15.75" x14ac:dyDescent="0.25">
      <c r="A225" s="154"/>
      <c r="B225" s="139"/>
      <c r="C225" s="96"/>
      <c r="D225" s="96" t="s">
        <v>104</v>
      </c>
      <c r="E225" s="98"/>
      <c r="F225" s="98"/>
      <c r="G225" s="98">
        <f t="shared" si="24"/>
        <v>0</v>
      </c>
      <c r="H225" s="97">
        <f t="shared" si="21"/>
        <v>0</v>
      </c>
      <c r="I225" s="97">
        <f t="shared" si="22"/>
        <v>0</v>
      </c>
      <c r="J225" s="132" t="e">
        <f t="shared" si="23"/>
        <v>#DIV/0!</v>
      </c>
      <c r="K225" s="97"/>
      <c r="L225" s="147">
        <f t="shared" si="25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89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</row>
    <row r="226" spans="1:37" ht="15.75" x14ac:dyDescent="0.25">
      <c r="A226" s="154"/>
      <c r="B226" s="139"/>
      <c r="C226" s="96"/>
      <c r="D226" s="96" t="s">
        <v>104</v>
      </c>
      <c r="E226" s="98"/>
      <c r="F226" s="98"/>
      <c r="G226" s="98">
        <f t="shared" si="24"/>
        <v>0</v>
      </c>
      <c r="H226" s="97">
        <f t="shared" si="21"/>
        <v>0</v>
      </c>
      <c r="I226" s="97">
        <f t="shared" si="22"/>
        <v>0</v>
      </c>
      <c r="J226" s="132" t="e">
        <f t="shared" si="23"/>
        <v>#DIV/0!</v>
      </c>
      <c r="K226" s="97"/>
      <c r="L226" s="147">
        <f t="shared" si="25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89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</row>
    <row r="227" spans="1:37" ht="15.75" x14ac:dyDescent="0.25">
      <c r="A227" s="154"/>
      <c r="B227" s="139"/>
      <c r="C227" s="96"/>
      <c r="D227" s="96" t="s">
        <v>104</v>
      </c>
      <c r="E227" s="98"/>
      <c r="F227" s="98"/>
      <c r="G227" s="98">
        <f t="shared" si="24"/>
        <v>0</v>
      </c>
      <c r="H227" s="97">
        <f t="shared" si="21"/>
        <v>0</v>
      </c>
      <c r="I227" s="97">
        <f t="shared" si="22"/>
        <v>0</v>
      </c>
      <c r="J227" s="132" t="e">
        <f t="shared" si="23"/>
        <v>#DIV/0!</v>
      </c>
      <c r="K227" s="97"/>
      <c r="L227" s="147">
        <f t="shared" si="25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89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</row>
    <row r="228" spans="1:37" ht="15.75" x14ac:dyDescent="0.25">
      <c r="A228" s="154"/>
      <c r="B228" s="139"/>
      <c r="C228" s="96"/>
      <c r="D228" s="96" t="s">
        <v>104</v>
      </c>
      <c r="E228" s="98"/>
      <c r="F228" s="98"/>
      <c r="G228" s="98">
        <f t="shared" si="24"/>
        <v>0</v>
      </c>
      <c r="H228" s="97">
        <f t="shared" si="21"/>
        <v>0</v>
      </c>
      <c r="I228" s="97">
        <f t="shared" si="22"/>
        <v>0</v>
      </c>
      <c r="J228" s="132" t="e">
        <f t="shared" si="23"/>
        <v>#DIV/0!</v>
      </c>
      <c r="K228" s="97"/>
      <c r="L228" s="147">
        <f t="shared" si="25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89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</row>
    <row r="229" spans="1:37" ht="15.75" x14ac:dyDescent="0.25">
      <c r="A229" s="154"/>
      <c r="B229" s="139"/>
      <c r="C229" s="96"/>
      <c r="D229" s="96" t="s">
        <v>104</v>
      </c>
      <c r="E229" s="98"/>
      <c r="F229" s="98"/>
      <c r="G229" s="98">
        <f t="shared" si="24"/>
        <v>0</v>
      </c>
      <c r="H229" s="97">
        <f t="shared" si="21"/>
        <v>0</v>
      </c>
      <c r="I229" s="97">
        <f t="shared" si="22"/>
        <v>0</v>
      </c>
      <c r="J229" s="132" t="e">
        <f t="shared" si="23"/>
        <v>#DIV/0!</v>
      </c>
      <c r="K229" s="97"/>
      <c r="L229" s="147">
        <f t="shared" si="25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89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</row>
    <row r="230" spans="1:37" ht="15.75" x14ac:dyDescent="0.25">
      <c r="A230" s="154"/>
      <c r="B230" s="139"/>
      <c r="C230" s="96"/>
      <c r="D230" s="96" t="s">
        <v>104</v>
      </c>
      <c r="E230" s="98"/>
      <c r="F230" s="98"/>
      <c r="G230" s="98">
        <f t="shared" si="24"/>
        <v>0</v>
      </c>
      <c r="H230" s="97">
        <f t="shared" si="21"/>
        <v>0</v>
      </c>
      <c r="I230" s="97">
        <f t="shared" si="22"/>
        <v>0</v>
      </c>
      <c r="J230" s="132" t="e">
        <f t="shared" si="23"/>
        <v>#DIV/0!</v>
      </c>
      <c r="K230" s="97"/>
      <c r="L230" s="147">
        <f t="shared" si="25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89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</row>
    <row r="231" spans="1:37" ht="15.75" x14ac:dyDescent="0.25">
      <c r="A231" s="154"/>
      <c r="B231" s="139"/>
      <c r="C231" s="96"/>
      <c r="D231" s="96" t="s">
        <v>104</v>
      </c>
      <c r="E231" s="98"/>
      <c r="F231" s="98"/>
      <c r="G231" s="98">
        <f t="shared" si="24"/>
        <v>0</v>
      </c>
      <c r="H231" s="97">
        <f t="shared" si="21"/>
        <v>0</v>
      </c>
      <c r="I231" s="97">
        <f t="shared" si="22"/>
        <v>0</v>
      </c>
      <c r="J231" s="132" t="e">
        <f t="shared" si="23"/>
        <v>#DIV/0!</v>
      </c>
      <c r="K231" s="97"/>
      <c r="L231" s="147">
        <f t="shared" si="25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89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</row>
    <row r="232" spans="1:37" ht="15.75" x14ac:dyDescent="0.25">
      <c r="A232" s="154"/>
      <c r="B232" s="139"/>
      <c r="C232" s="96"/>
      <c r="D232" s="96" t="s">
        <v>104</v>
      </c>
      <c r="E232" s="98"/>
      <c r="F232" s="98"/>
      <c r="G232" s="98">
        <f t="shared" si="24"/>
        <v>0</v>
      </c>
      <c r="H232" s="97">
        <f t="shared" si="21"/>
        <v>0</v>
      </c>
      <c r="I232" s="97">
        <f t="shared" si="22"/>
        <v>0</v>
      </c>
      <c r="J232" s="132" t="e">
        <f t="shared" si="23"/>
        <v>#DIV/0!</v>
      </c>
      <c r="K232" s="97"/>
      <c r="L232" s="147">
        <f t="shared" si="25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89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</row>
    <row r="233" spans="1:37" ht="15.75" x14ac:dyDescent="0.25">
      <c r="A233" s="154"/>
      <c r="B233" s="139"/>
      <c r="C233" s="96"/>
      <c r="D233" s="96" t="s">
        <v>104</v>
      </c>
      <c r="E233" s="98"/>
      <c r="F233" s="98"/>
      <c r="G233" s="98">
        <f t="shared" si="24"/>
        <v>0</v>
      </c>
      <c r="H233" s="97">
        <f t="shared" si="21"/>
        <v>0</v>
      </c>
      <c r="I233" s="97">
        <f t="shared" si="22"/>
        <v>0</v>
      </c>
      <c r="J233" s="132" t="e">
        <f t="shared" si="23"/>
        <v>#DIV/0!</v>
      </c>
      <c r="K233" s="97"/>
      <c r="L233" s="147">
        <f t="shared" si="25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89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</row>
    <row r="234" spans="1:37" ht="15.75" x14ac:dyDescent="0.25">
      <c r="A234" s="154"/>
      <c r="B234" s="139"/>
      <c r="C234" s="96"/>
      <c r="D234" s="96" t="s">
        <v>104</v>
      </c>
      <c r="E234" s="98"/>
      <c r="F234" s="98"/>
      <c r="G234" s="98">
        <f t="shared" si="24"/>
        <v>0</v>
      </c>
      <c r="H234" s="97">
        <f t="shared" si="21"/>
        <v>0</v>
      </c>
      <c r="I234" s="97">
        <f t="shared" si="22"/>
        <v>0</v>
      </c>
      <c r="J234" s="132" t="e">
        <f t="shared" si="23"/>
        <v>#DIV/0!</v>
      </c>
      <c r="K234" s="97"/>
      <c r="L234" s="147">
        <f t="shared" si="25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89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</row>
    <row r="235" spans="1:37" ht="15.75" x14ac:dyDescent="0.25">
      <c r="A235" s="154"/>
      <c r="B235" s="139"/>
      <c r="C235" s="96"/>
      <c r="D235" s="96" t="s">
        <v>104</v>
      </c>
      <c r="E235" s="98"/>
      <c r="F235" s="98"/>
      <c r="G235" s="98">
        <f t="shared" si="24"/>
        <v>0</v>
      </c>
      <c r="H235" s="97">
        <f t="shared" si="21"/>
        <v>0</v>
      </c>
      <c r="I235" s="97">
        <f t="shared" si="22"/>
        <v>0</v>
      </c>
      <c r="J235" s="132" t="e">
        <f t="shared" si="23"/>
        <v>#DIV/0!</v>
      </c>
      <c r="K235" s="97"/>
      <c r="L235" s="147">
        <f t="shared" si="25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89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</row>
    <row r="236" spans="1:37" ht="15.75" x14ac:dyDescent="0.25">
      <c r="A236" s="154"/>
      <c r="B236" s="139"/>
      <c r="C236" s="96"/>
      <c r="D236" s="96" t="s">
        <v>104</v>
      </c>
      <c r="E236" s="98"/>
      <c r="F236" s="98"/>
      <c r="G236" s="98">
        <f t="shared" si="24"/>
        <v>0</v>
      </c>
      <c r="H236" s="97">
        <f t="shared" si="21"/>
        <v>0</v>
      </c>
      <c r="I236" s="97">
        <f t="shared" si="22"/>
        <v>0</v>
      </c>
      <c r="J236" s="132" t="e">
        <f t="shared" si="23"/>
        <v>#DIV/0!</v>
      </c>
      <c r="K236" s="97"/>
      <c r="L236" s="147">
        <f t="shared" si="25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89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</row>
    <row r="237" spans="1:37" ht="15.75" x14ac:dyDescent="0.25">
      <c r="A237" s="154"/>
      <c r="B237" s="139"/>
      <c r="C237" s="96"/>
      <c r="D237" s="96" t="s">
        <v>104</v>
      </c>
      <c r="E237" s="98"/>
      <c r="F237" s="98"/>
      <c r="G237" s="98">
        <f t="shared" si="24"/>
        <v>0</v>
      </c>
      <c r="H237" s="97">
        <f t="shared" si="21"/>
        <v>0</v>
      </c>
      <c r="I237" s="97">
        <f t="shared" si="22"/>
        <v>0</v>
      </c>
      <c r="J237" s="132" t="e">
        <f t="shared" si="23"/>
        <v>#DIV/0!</v>
      </c>
      <c r="K237" s="97"/>
      <c r="L237" s="147">
        <f t="shared" si="25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89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</row>
    <row r="238" spans="1:37" ht="15.75" x14ac:dyDescent="0.25">
      <c r="A238" s="154"/>
      <c r="B238" s="139"/>
      <c r="C238" s="96"/>
      <c r="D238" s="96" t="s">
        <v>104</v>
      </c>
      <c r="E238" s="98"/>
      <c r="F238" s="98"/>
      <c r="G238" s="98">
        <f t="shared" si="24"/>
        <v>0</v>
      </c>
      <c r="H238" s="97">
        <f t="shared" si="21"/>
        <v>0</v>
      </c>
      <c r="I238" s="97">
        <f t="shared" si="22"/>
        <v>0</v>
      </c>
      <c r="J238" s="132" t="e">
        <f t="shared" si="23"/>
        <v>#DIV/0!</v>
      </c>
      <c r="K238" s="97"/>
      <c r="L238" s="147">
        <f t="shared" si="25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89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</row>
    <row r="239" spans="1:37" ht="15.75" x14ac:dyDescent="0.25">
      <c r="A239" s="154"/>
      <c r="B239" s="139"/>
      <c r="C239" s="96"/>
      <c r="D239" s="96" t="s">
        <v>104</v>
      </c>
      <c r="E239" s="98"/>
      <c r="F239" s="98"/>
      <c r="G239" s="98">
        <f t="shared" si="24"/>
        <v>0</v>
      </c>
      <c r="H239" s="97">
        <f t="shared" si="21"/>
        <v>0</v>
      </c>
      <c r="I239" s="97">
        <f t="shared" si="22"/>
        <v>0</v>
      </c>
      <c r="J239" s="132" t="e">
        <f t="shared" si="23"/>
        <v>#DIV/0!</v>
      </c>
      <c r="K239" s="97"/>
      <c r="L239" s="147">
        <f t="shared" si="25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89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</row>
    <row r="240" spans="1:37" ht="15.75" x14ac:dyDescent="0.25">
      <c r="A240" s="154"/>
      <c r="B240" s="139"/>
      <c r="C240" s="96"/>
      <c r="D240" s="96" t="s">
        <v>104</v>
      </c>
      <c r="E240" s="98"/>
      <c r="F240" s="98"/>
      <c r="G240" s="98">
        <f t="shared" si="24"/>
        <v>0</v>
      </c>
      <c r="H240" s="97">
        <f t="shared" si="21"/>
        <v>0</v>
      </c>
      <c r="I240" s="97">
        <f t="shared" si="22"/>
        <v>0</v>
      </c>
      <c r="J240" s="132" t="e">
        <f t="shared" si="23"/>
        <v>#DIV/0!</v>
      </c>
      <c r="K240" s="97"/>
      <c r="L240" s="147">
        <f t="shared" si="25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89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</row>
    <row r="241" spans="1:42" ht="15.75" x14ac:dyDescent="0.25">
      <c r="A241" s="154"/>
      <c r="B241" s="139"/>
      <c r="C241" s="96"/>
      <c r="D241" s="96" t="s">
        <v>104</v>
      </c>
      <c r="E241" s="98"/>
      <c r="F241" s="98"/>
      <c r="G241" s="98">
        <f t="shared" si="24"/>
        <v>0</v>
      </c>
      <c r="H241" s="97">
        <f t="shared" si="21"/>
        <v>0</v>
      </c>
      <c r="I241" s="97">
        <f t="shared" si="22"/>
        <v>0</v>
      </c>
      <c r="J241" s="132" t="e">
        <f t="shared" si="23"/>
        <v>#DIV/0!</v>
      </c>
      <c r="K241" s="97"/>
      <c r="L241" s="147">
        <f t="shared" si="25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89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</row>
    <row r="242" spans="1:42" ht="15.75" x14ac:dyDescent="0.25">
      <c r="A242" s="154"/>
      <c r="B242" s="139"/>
      <c r="C242" s="96"/>
      <c r="D242" s="96" t="s">
        <v>104</v>
      </c>
      <c r="E242" s="98"/>
      <c r="F242" s="98"/>
      <c r="G242" s="98">
        <f t="shared" ref="G242:G244" si="26">F242-E242</f>
        <v>0</v>
      </c>
      <c r="H242" s="97">
        <f t="shared" ref="H242:H244" si="27">HOUR(G242)</f>
        <v>0</v>
      </c>
      <c r="I242" s="97">
        <f t="shared" ref="I242:I244" si="28">MINUTE(G242)</f>
        <v>0</v>
      </c>
      <c r="J242" s="132" t="e">
        <f t="shared" ref="J242:J244" si="29">L242/K242</f>
        <v>#DIV/0!</v>
      </c>
      <c r="K242" s="97"/>
      <c r="L242" s="147">
        <f t="shared" ref="L242:L244" si="30">((60*H242)+I242)*K242</f>
        <v>0</v>
      </c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89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</row>
    <row r="243" spans="1:42" ht="15.75" x14ac:dyDescent="0.25">
      <c r="A243" s="154"/>
      <c r="B243" s="139"/>
      <c r="C243" s="96"/>
      <c r="D243" s="96" t="s">
        <v>104</v>
      </c>
      <c r="E243" s="98"/>
      <c r="F243" s="98"/>
      <c r="G243" s="98">
        <f t="shared" si="26"/>
        <v>0</v>
      </c>
      <c r="H243" s="97">
        <f t="shared" si="27"/>
        <v>0</v>
      </c>
      <c r="I243" s="97">
        <f t="shared" si="28"/>
        <v>0</v>
      </c>
      <c r="J243" s="132" t="e">
        <f t="shared" si="29"/>
        <v>#DIV/0!</v>
      </c>
      <c r="K243" s="97"/>
      <c r="L243" s="147">
        <f t="shared" si="30"/>
        <v>0</v>
      </c>
      <c r="M243" s="99"/>
      <c r="N243" s="151"/>
      <c r="O243" s="133"/>
      <c r="P243" s="744"/>
      <c r="Q243" s="97"/>
      <c r="R243" s="99"/>
      <c r="S243" s="97" t="e">
        <f>VLOOKUP(B243,Table1[],21,FALSE)</f>
        <v>#N/A</v>
      </c>
      <c r="W243" s="89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</row>
    <row r="244" spans="1:42" ht="15.75" x14ac:dyDescent="0.25">
      <c r="A244" s="154"/>
      <c r="B244" s="139"/>
      <c r="C244" s="96"/>
      <c r="D244" s="96" t="s">
        <v>104</v>
      </c>
      <c r="E244" s="98"/>
      <c r="F244" s="98"/>
      <c r="G244" s="98">
        <f t="shared" si="26"/>
        <v>0</v>
      </c>
      <c r="H244" s="97">
        <f t="shared" si="27"/>
        <v>0</v>
      </c>
      <c r="I244" s="97">
        <f t="shared" si="28"/>
        <v>0</v>
      </c>
      <c r="J244" s="132" t="e">
        <f t="shared" si="29"/>
        <v>#DIV/0!</v>
      </c>
      <c r="K244" s="97"/>
      <c r="L244" s="147">
        <f t="shared" si="30"/>
        <v>0</v>
      </c>
      <c r="M244" s="99"/>
      <c r="N244" s="151"/>
      <c r="O244" s="133"/>
      <c r="P244" s="744"/>
      <c r="Q244" s="97"/>
      <c r="R244" s="99"/>
      <c r="S244" s="97" t="e">
        <f>VLOOKUP(B244,Table1[],21,FALSE)</f>
        <v>#N/A</v>
      </c>
    </row>
    <row r="246" spans="1:42" x14ac:dyDescent="0.25">
      <c r="AN246" s="89"/>
      <c r="AO246" s="88"/>
      <c r="AP246" s="88"/>
    </row>
    <row r="247" spans="1:42" x14ac:dyDescent="0.25">
      <c r="AN247" s="89"/>
      <c r="AO247" s="88"/>
      <c r="AP247" s="88"/>
    </row>
    <row r="248" spans="1:42" x14ac:dyDescent="0.25">
      <c r="AN248" s="89"/>
      <c r="AO248" s="88"/>
      <c r="AP248" s="88"/>
    </row>
    <row r="249" spans="1:42" x14ac:dyDescent="0.25">
      <c r="AN249" s="89"/>
      <c r="AO249" s="88"/>
      <c r="AP249" s="88"/>
    </row>
  </sheetData>
  <sheetProtection formatCells="0" formatColumns="0" formatRows="0" insertColumns="0" insertRows="0" insertHyperlinks="0" deleteColumns="0" deleteRows="0" sort="0" autoFilter="0" pivotTables="0"/>
  <autoFilter ref="A1:T242" xr:uid="{00000000-0009-0000-0000-000007000000}">
    <sortState xmlns:xlrd2="http://schemas.microsoft.com/office/spreadsheetml/2017/richdata2" ref="A2:T242">
      <sortCondition ref="A1:A242"/>
    </sortState>
  </autoFilter>
  <conditionalFormatting sqref="J2:J244">
    <cfRule type="cellIs" dxfId="57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700-000002000000}">
          <x14:formula1>
            <xm:f>Lists!$L$2:$L$20</xm:f>
          </x14:formula1>
          <xm:sqref>M12:M244</xm:sqref>
        </x14:dataValidation>
        <x14:dataValidation type="list" allowBlank="1" showInputMessage="1" showErrorMessage="1" xr:uid="{00000000-0002-0000-0700-000003000000}">
          <x14:formula1>
            <xm:f>Lists!$S$2:$S$4</xm:f>
          </x14:formula1>
          <xm:sqref>S2:S244</xm:sqref>
        </x14:dataValidation>
        <x14:dataValidation type="list" allowBlank="1" showInputMessage="1" showErrorMessage="1" xr:uid="{00000000-0002-0000-0700-000006000000}">
          <x14:formula1>
            <xm:f>Lists!$O$2:$O$11</xm:f>
          </x14:formula1>
          <xm:sqref>R2:R244</xm:sqref>
        </x14:dataValidation>
        <x14:dataValidation type="list" allowBlank="1" showInputMessage="1" showErrorMessage="1" xr:uid="{00000000-0002-0000-0700-000007000000}">
          <x14:formula1>
            <xm:f>Lists!$N$2:$N$35</xm:f>
          </x14:formula1>
          <xm:sqref>O2:P244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Z250"/>
  <sheetViews>
    <sheetView zoomScale="60" zoomScaleNormal="60" workbookViewId="0">
      <pane ySplit="1" topLeftCell="A204" activePane="bottomLeft" state="frozen"/>
      <selection pane="bottomLeft" activeCell="J2" sqref="J2:J245"/>
    </sheetView>
  </sheetViews>
  <sheetFormatPr defaultColWidth="9.140625" defaultRowHeight="15.75" x14ac:dyDescent="0.25"/>
  <cols>
    <col min="1" max="1" width="13.42578125" style="212" bestFit="1" customWidth="1"/>
    <col min="2" max="2" width="9.5703125" style="213" customWidth="1"/>
    <col min="3" max="3" width="12.5703125" style="214" customWidth="1"/>
    <col min="4" max="4" width="8.85546875" style="184" customWidth="1"/>
    <col min="5" max="5" width="21" style="184" customWidth="1"/>
    <col min="6" max="6" width="19.5703125" style="184" customWidth="1"/>
    <col min="7" max="7" width="9.140625" style="184" customWidth="1"/>
    <col min="8" max="8" width="10.5703125" style="184" customWidth="1"/>
    <col min="9" max="9" width="10.42578125" style="184" customWidth="1"/>
    <col min="10" max="10" width="12.85546875" style="184" customWidth="1"/>
    <col min="11" max="11" width="12" style="184" customWidth="1"/>
    <col min="12" max="12" width="11.85546875" style="184" customWidth="1"/>
    <col min="13" max="13" width="12.85546875" style="194" customWidth="1"/>
    <col min="14" max="14" width="70.5703125" style="215" bestFit="1" customWidth="1"/>
    <col min="15" max="16" width="16.42578125" style="194" customWidth="1"/>
    <col min="17" max="17" width="16.42578125" style="184" customWidth="1"/>
    <col min="18" max="18" width="16.42578125" style="194" customWidth="1"/>
    <col min="19" max="19" width="16.42578125" style="184" customWidth="1"/>
    <col min="20" max="20" width="28.5703125" style="184" bestFit="1" customWidth="1"/>
    <col min="21" max="21" width="9.140625" style="184" customWidth="1"/>
    <col min="22" max="22" width="9.140625" style="184"/>
    <col min="23" max="23" width="16.85546875" style="184" bestFit="1" customWidth="1"/>
    <col min="24" max="24" width="14.42578125" style="184" bestFit="1" customWidth="1"/>
    <col min="25" max="25" width="16.85546875" style="184" bestFit="1" customWidth="1"/>
    <col min="26" max="26" width="11.5703125" style="184" bestFit="1" customWidth="1"/>
    <col min="27" max="27" width="9.5703125" style="184" bestFit="1" customWidth="1"/>
    <col min="28" max="28" width="9" style="184" bestFit="1" customWidth="1"/>
    <col min="29" max="30" width="12.42578125" style="184" bestFit="1" customWidth="1"/>
    <col min="31" max="31" width="87.5703125" style="184" bestFit="1" customWidth="1"/>
    <col min="32" max="32" width="7.85546875" style="184" customWidth="1"/>
    <col min="33" max="33" width="8.42578125" style="184" bestFit="1" customWidth="1"/>
    <col min="34" max="34" width="11" style="184" customWidth="1"/>
    <col min="35" max="35" width="7.5703125" style="184" customWidth="1"/>
    <col min="36" max="36" width="8.42578125" style="184" bestFit="1" customWidth="1"/>
    <col min="37" max="37" width="11" style="184" customWidth="1"/>
    <col min="38" max="38" width="10.5703125" style="184" bestFit="1" customWidth="1"/>
    <col min="39" max="39" width="16.5703125" style="184" bestFit="1" customWidth="1"/>
    <col min="40" max="41" width="12.42578125" style="184" bestFit="1" customWidth="1"/>
    <col min="42" max="42" width="6.85546875" style="184" bestFit="1" customWidth="1"/>
    <col min="43" max="43" width="19.85546875" style="184" bestFit="1" customWidth="1"/>
    <col min="44" max="44" width="9.5703125" style="184" bestFit="1" customWidth="1"/>
    <col min="45" max="45" width="10" style="184" bestFit="1" customWidth="1"/>
    <col min="46" max="46" width="10.5703125" style="184" bestFit="1" customWidth="1"/>
    <col min="47" max="47" width="5.5703125" style="184" bestFit="1" customWidth="1"/>
    <col min="48" max="48" width="19.85546875" style="184" bestFit="1" customWidth="1"/>
    <col min="49" max="50" width="9.5703125" style="184" bestFit="1" customWidth="1"/>
    <col min="51" max="51" width="16.42578125" style="184" bestFit="1" customWidth="1"/>
    <col min="52" max="52" width="15" style="184" bestFit="1" customWidth="1"/>
    <col min="53" max="53" width="19.85546875" style="184" bestFit="1" customWidth="1"/>
    <col min="54" max="55" width="9.5703125" style="184" bestFit="1" customWidth="1"/>
    <col min="56" max="56" width="9" style="184" bestFit="1" customWidth="1"/>
    <col min="57" max="57" width="9.140625" style="184"/>
    <col min="58" max="58" width="19.85546875" style="184" bestFit="1" customWidth="1"/>
    <col min="59" max="59" width="9.5703125" style="184" bestFit="1" customWidth="1"/>
    <col min="60" max="61" width="19.42578125" style="184" customWidth="1"/>
    <col min="62" max="62" width="11.85546875" style="184" customWidth="1"/>
    <col min="63" max="63" width="13.85546875" style="184" bestFit="1" customWidth="1"/>
    <col min="64" max="64" width="9.140625" style="184"/>
    <col min="65" max="65" width="19.85546875" style="184" customWidth="1"/>
    <col min="66" max="66" width="17.140625" style="184" customWidth="1"/>
    <col min="67" max="67" width="14.85546875" style="184" bestFit="1" customWidth="1"/>
    <col min="68" max="68" width="13.140625" style="184" bestFit="1" customWidth="1"/>
    <col min="69" max="69" width="9.140625" style="184"/>
    <col min="70" max="70" width="17.5703125" style="184" customWidth="1"/>
    <col min="71" max="71" width="17.85546875" style="184" customWidth="1"/>
    <col min="72" max="74" width="9.140625" style="184"/>
    <col min="75" max="75" width="17.140625" style="184" customWidth="1"/>
    <col min="76" max="76" width="18.42578125" style="184" customWidth="1"/>
    <col min="77" max="79" width="9.140625" style="184"/>
    <col min="80" max="80" width="14" style="184" bestFit="1" customWidth="1"/>
    <col min="81" max="81" width="14.42578125" style="184" bestFit="1" customWidth="1"/>
    <col min="82" max="16384" width="9.140625" style="184"/>
  </cols>
  <sheetData>
    <row r="1" spans="1:61" ht="31.5" x14ac:dyDescent="0.25">
      <c r="A1" s="152" t="s">
        <v>75</v>
      </c>
      <c r="B1" s="144" t="s">
        <v>78</v>
      </c>
      <c r="C1" s="169" t="s">
        <v>69</v>
      </c>
      <c r="D1" s="144" t="s">
        <v>82</v>
      </c>
      <c r="E1" s="144" t="s">
        <v>70</v>
      </c>
      <c r="F1" s="144" t="s">
        <v>71</v>
      </c>
      <c r="G1" s="144" t="s">
        <v>72</v>
      </c>
      <c r="H1" s="145" t="s">
        <v>73</v>
      </c>
      <c r="I1" s="145" t="s">
        <v>74</v>
      </c>
      <c r="J1" s="145" t="s">
        <v>85</v>
      </c>
      <c r="K1" s="146" t="s">
        <v>8</v>
      </c>
      <c r="L1" s="146" t="s">
        <v>9</v>
      </c>
      <c r="M1" s="146" t="s">
        <v>7</v>
      </c>
      <c r="N1" s="152" t="s">
        <v>68</v>
      </c>
      <c r="O1" s="146" t="s">
        <v>67</v>
      </c>
      <c r="P1" s="741" t="s">
        <v>313</v>
      </c>
      <c r="Q1" s="353" t="s">
        <v>312</v>
      </c>
      <c r="R1" s="146" t="s">
        <v>80</v>
      </c>
      <c r="S1" s="146" t="s">
        <v>100</v>
      </c>
      <c r="T1" s="87"/>
      <c r="W1" s="185" t="s">
        <v>80</v>
      </c>
      <c r="X1" s="184" t="s">
        <v>114</v>
      </c>
    </row>
    <row r="2" spans="1:61" x14ac:dyDescent="0.25">
      <c r="A2" s="428"/>
      <c r="B2" s="428"/>
      <c r="C2" s="429"/>
      <c r="D2" s="404"/>
      <c r="E2" s="430"/>
      <c r="F2" s="430"/>
      <c r="G2" s="448"/>
      <c r="H2" s="406"/>
      <c r="I2" s="406"/>
      <c r="J2" s="132" t="e">
        <f t="shared" ref="J2:J63" si="0">L2/K2</f>
        <v>#DIV/0!</v>
      </c>
      <c r="K2" s="428"/>
      <c r="L2" s="428"/>
      <c r="M2" s="428"/>
      <c r="N2" s="444"/>
      <c r="O2" s="431"/>
      <c r="P2" s="749"/>
      <c r="Q2" s="406"/>
      <c r="R2" s="409"/>
      <c r="S2" s="406" t="e">
        <f>VLOOKUP(B2,Table1[],21,FALSE)</f>
        <v>#N/A</v>
      </c>
      <c r="T2" s="93"/>
      <c r="U2" s="93"/>
      <c r="V2" s="93"/>
      <c r="AL2" s="192"/>
      <c r="AM2" s="192"/>
      <c r="AN2" s="192"/>
      <c r="AQ2" s="193"/>
      <c r="AR2" s="192"/>
      <c r="AS2" s="192"/>
      <c r="BI2" s="186"/>
    </row>
    <row r="3" spans="1:61" x14ac:dyDescent="0.25">
      <c r="A3" s="428"/>
      <c r="B3" s="428"/>
      <c r="C3" s="429"/>
      <c r="D3" s="404"/>
      <c r="E3" s="430"/>
      <c r="F3" s="430"/>
      <c r="G3" s="448"/>
      <c r="H3" s="406"/>
      <c r="I3" s="406"/>
      <c r="J3" s="132" t="e">
        <f t="shared" si="0"/>
        <v>#DIV/0!</v>
      </c>
      <c r="K3" s="428"/>
      <c r="L3" s="428"/>
      <c r="M3" s="428"/>
      <c r="N3" s="444"/>
      <c r="O3" s="431"/>
      <c r="P3" s="749"/>
      <c r="Q3" s="406"/>
      <c r="R3" s="409"/>
      <c r="S3" s="406" t="e">
        <f>VLOOKUP(B3,Table1[],21,FALSE)</f>
        <v>#N/A</v>
      </c>
      <c r="T3" s="93"/>
      <c r="U3" s="93"/>
      <c r="V3" s="93"/>
      <c r="W3" s="184" t="s">
        <v>117</v>
      </c>
      <c r="X3" s="184" t="s">
        <v>1</v>
      </c>
      <c r="Y3" s="184" t="s">
        <v>2</v>
      </c>
      <c r="Z3" s="187" t="s">
        <v>10</v>
      </c>
      <c r="AA3" s="187" t="s">
        <v>11</v>
      </c>
      <c r="AB3" s="187" t="s">
        <v>12</v>
      </c>
      <c r="AC3" s="187" t="s">
        <v>26</v>
      </c>
      <c r="AD3" s="187" t="s">
        <v>28</v>
      </c>
      <c r="AG3" s="188"/>
      <c r="AJ3" s="188"/>
      <c r="AL3" s="179"/>
      <c r="AM3" s="179"/>
      <c r="AN3" s="179"/>
      <c r="AO3" s="180"/>
      <c r="AQ3" s="179"/>
      <c r="AR3" s="179"/>
      <c r="AS3" s="179"/>
      <c r="AT3" s="180"/>
    </row>
    <row r="4" spans="1:61" x14ac:dyDescent="0.25">
      <c r="A4" s="428"/>
      <c r="B4" s="428"/>
      <c r="C4" s="429"/>
      <c r="D4" s="404"/>
      <c r="E4" s="430"/>
      <c r="F4" s="430"/>
      <c r="G4" s="448"/>
      <c r="H4" s="406"/>
      <c r="I4" s="406"/>
      <c r="J4" s="132" t="e">
        <f t="shared" si="0"/>
        <v>#DIV/0!</v>
      </c>
      <c r="K4" s="428"/>
      <c r="L4" s="428"/>
      <c r="M4" s="428"/>
      <c r="N4" s="444"/>
      <c r="O4" s="431"/>
      <c r="P4" s="749"/>
      <c r="Q4" s="406"/>
      <c r="R4" s="409"/>
      <c r="S4" s="406" t="e">
        <f>VLOOKUP(B4,Table1[],21,FALSE)</f>
        <v>#N/A</v>
      </c>
      <c r="T4" s="93"/>
      <c r="U4" s="93"/>
      <c r="V4" s="93"/>
      <c r="W4" s="189"/>
      <c r="X4" s="470"/>
      <c r="Y4" s="470">
        <v>0</v>
      </c>
      <c r="Z4" s="190">
        <v>46427</v>
      </c>
      <c r="AA4" s="191">
        <f>Y4/Z4</f>
        <v>0</v>
      </c>
      <c r="AB4" s="191">
        <f>X4/Z4</f>
        <v>0</v>
      </c>
      <c r="AC4" s="191" t="e">
        <f>Y4/X4</f>
        <v>#DIV/0!</v>
      </c>
      <c r="AD4" s="191" t="e">
        <f>X4/W4</f>
        <v>#DIV/0!</v>
      </c>
      <c r="AN4" s="194"/>
    </row>
    <row r="5" spans="1:61" x14ac:dyDescent="0.25">
      <c r="A5" s="428"/>
      <c r="B5" s="428"/>
      <c r="C5" s="429"/>
      <c r="D5" s="404"/>
      <c r="E5" s="430"/>
      <c r="F5" s="430"/>
      <c r="G5" s="448"/>
      <c r="H5" s="406"/>
      <c r="I5" s="406"/>
      <c r="J5" s="132" t="e">
        <f t="shared" si="0"/>
        <v>#DIV/0!</v>
      </c>
      <c r="K5" s="428"/>
      <c r="L5" s="428"/>
      <c r="M5" s="428"/>
      <c r="N5" s="444"/>
      <c r="O5" s="431"/>
      <c r="P5" s="749"/>
      <c r="Q5" s="406"/>
      <c r="R5" s="409"/>
      <c r="S5" s="406" t="e">
        <f>VLOOKUP(B5,Table1[],21,FALSE)</f>
        <v>#N/A</v>
      </c>
      <c r="T5" s="93"/>
      <c r="U5" s="93"/>
      <c r="V5" s="93"/>
      <c r="AO5" s="194"/>
    </row>
    <row r="6" spans="1:61" x14ac:dyDescent="0.25">
      <c r="A6" s="428"/>
      <c r="B6" s="428"/>
      <c r="C6" s="429"/>
      <c r="D6" s="404"/>
      <c r="E6" s="430"/>
      <c r="F6" s="430"/>
      <c r="G6" s="448"/>
      <c r="H6" s="406"/>
      <c r="I6" s="406"/>
      <c r="J6" s="132" t="e">
        <f t="shared" si="0"/>
        <v>#DIV/0!</v>
      </c>
      <c r="K6" s="428"/>
      <c r="L6" s="428"/>
      <c r="M6" s="428"/>
      <c r="N6" s="444"/>
      <c r="O6" s="431"/>
      <c r="P6" s="749"/>
      <c r="Q6" s="406"/>
      <c r="R6" s="409"/>
      <c r="S6" s="406" t="e">
        <f>VLOOKUP(B6,Table1[],21,FALSE)</f>
        <v>#N/A</v>
      </c>
      <c r="T6" s="93"/>
      <c r="U6" s="93"/>
      <c r="V6" s="93"/>
      <c r="W6" s="185" t="s">
        <v>80</v>
      </c>
      <c r="X6" s="184" t="s">
        <v>118</v>
      </c>
    </row>
    <row r="7" spans="1:61" x14ac:dyDescent="0.25">
      <c r="A7" s="428"/>
      <c r="B7" s="428"/>
      <c r="C7" s="429"/>
      <c r="D7" s="404"/>
      <c r="E7" s="430"/>
      <c r="F7" s="430"/>
      <c r="G7" s="448"/>
      <c r="H7" s="406"/>
      <c r="I7" s="406"/>
      <c r="J7" s="132" t="e">
        <f t="shared" si="0"/>
        <v>#DIV/0!</v>
      </c>
      <c r="K7" s="428"/>
      <c r="L7" s="428"/>
      <c r="M7" s="428"/>
      <c r="N7" s="444"/>
      <c r="O7" s="431"/>
      <c r="P7" s="749"/>
      <c r="Q7" s="406"/>
      <c r="R7" s="409"/>
      <c r="S7" s="406" t="e">
        <f>VLOOKUP(B7,Table1[],21,FALSE)</f>
        <v>#N/A</v>
      </c>
      <c r="T7" s="93"/>
      <c r="U7" s="93"/>
      <c r="V7" s="93"/>
    </row>
    <row r="8" spans="1:61" x14ac:dyDescent="0.25">
      <c r="A8" s="428"/>
      <c r="B8" s="428"/>
      <c r="C8" s="429"/>
      <c r="D8" s="404"/>
      <c r="E8" s="430"/>
      <c r="F8" s="430"/>
      <c r="G8" s="448"/>
      <c r="H8" s="406"/>
      <c r="I8" s="406"/>
      <c r="J8" s="132" t="e">
        <f t="shared" si="0"/>
        <v>#DIV/0!</v>
      </c>
      <c r="K8" s="428"/>
      <c r="L8" s="428"/>
      <c r="M8" s="428"/>
      <c r="N8" s="444"/>
      <c r="O8" s="431"/>
      <c r="P8" s="749"/>
      <c r="Q8" s="406"/>
      <c r="R8" s="409"/>
      <c r="S8" s="406" t="e">
        <f>VLOOKUP(B8,Table1[],21,FALSE)</f>
        <v>#N/A</v>
      </c>
      <c r="T8" s="93"/>
      <c r="U8" s="93"/>
      <c r="V8" s="93"/>
      <c r="W8" s="184" t="s">
        <v>117</v>
      </c>
      <c r="X8" s="184" t="s">
        <v>1</v>
      </c>
      <c r="Y8" s="184" t="s">
        <v>2</v>
      </c>
      <c r="Z8" s="187" t="s">
        <v>10</v>
      </c>
      <c r="AA8" s="187" t="s">
        <v>11</v>
      </c>
      <c r="AB8" s="187" t="s">
        <v>12</v>
      </c>
      <c r="AC8" s="187" t="s">
        <v>26</v>
      </c>
      <c r="AD8" s="187" t="s">
        <v>28</v>
      </c>
      <c r="AG8" s="188"/>
      <c r="AJ8" s="188"/>
      <c r="AL8" s="192"/>
      <c r="AM8" s="192"/>
      <c r="AN8" s="192"/>
      <c r="AQ8" s="193"/>
      <c r="AR8" s="192"/>
      <c r="AS8" s="192"/>
    </row>
    <row r="9" spans="1:61" x14ac:dyDescent="0.25">
      <c r="A9" s="428"/>
      <c r="B9" s="428"/>
      <c r="C9" s="429"/>
      <c r="D9" s="404"/>
      <c r="E9" s="430"/>
      <c r="F9" s="430"/>
      <c r="G9" s="448"/>
      <c r="H9" s="406"/>
      <c r="I9" s="406"/>
      <c r="J9" s="132" t="e">
        <f t="shared" si="0"/>
        <v>#DIV/0!</v>
      </c>
      <c r="K9" s="428"/>
      <c r="L9" s="428"/>
      <c r="M9" s="428"/>
      <c r="N9" s="444"/>
      <c r="O9" s="431"/>
      <c r="P9" s="749"/>
      <c r="Q9" s="406"/>
      <c r="R9" s="409"/>
      <c r="S9" s="406" t="e">
        <f>VLOOKUP(B9,Table1[],21,FALSE)</f>
        <v>#N/A</v>
      </c>
      <c r="T9" s="93"/>
      <c r="U9" s="93"/>
      <c r="V9" s="93"/>
      <c r="W9" s="189"/>
      <c r="X9" s="189"/>
      <c r="Y9" s="189"/>
      <c r="Z9" s="189">
        <f>$Z$4</f>
        <v>46427</v>
      </c>
      <c r="AA9" s="191">
        <f>Y9/Z9</f>
        <v>0</v>
      </c>
      <c r="AB9" s="191">
        <f>X9/Z9</f>
        <v>0</v>
      </c>
      <c r="AC9" s="191" t="e">
        <f>Y9/X9</f>
        <v>#DIV/0!</v>
      </c>
      <c r="AD9" s="191" t="e">
        <f>X9/W9</f>
        <v>#DIV/0!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/>
      <c r="AX9"/>
      <c r="AY9" s="88"/>
    </row>
    <row r="10" spans="1:61" x14ac:dyDescent="0.25">
      <c r="A10" s="428"/>
      <c r="B10" s="428"/>
      <c r="C10" s="429"/>
      <c r="D10" s="404"/>
      <c r="E10" s="430"/>
      <c r="F10" s="430"/>
      <c r="G10" s="448"/>
      <c r="H10" s="406"/>
      <c r="I10" s="406"/>
      <c r="J10" s="132" t="e">
        <f t="shared" si="0"/>
        <v>#DIV/0!</v>
      </c>
      <c r="K10" s="428"/>
      <c r="L10" s="428"/>
      <c r="M10" s="428"/>
      <c r="N10" s="444"/>
      <c r="O10" s="431"/>
      <c r="P10" s="749"/>
      <c r="Q10" s="406"/>
      <c r="R10" s="409"/>
      <c r="S10" s="406" t="e">
        <f>VLOOKUP(B10,Table1[],21,FALSE)</f>
        <v>#N/A</v>
      </c>
      <c r="T10" s="93"/>
      <c r="U10" s="93"/>
      <c r="V10" s="93"/>
      <c r="AL10" s="247"/>
      <c r="AM10" s="89"/>
      <c r="AN10" s="248"/>
      <c r="AO10" s="88"/>
      <c r="AP10" s="137"/>
      <c r="AQ10" s="88"/>
      <c r="AR10" s="247"/>
      <c r="AS10" s="248"/>
      <c r="AT10" s="248"/>
      <c r="AU10" s="88"/>
      <c r="AV10" s="137"/>
      <c r="AW10"/>
      <c r="AX10"/>
      <c r="AY10"/>
    </row>
    <row r="11" spans="1:61" x14ac:dyDescent="0.25">
      <c r="A11" s="428"/>
      <c r="B11" s="428"/>
      <c r="C11" s="429"/>
      <c r="D11" s="404"/>
      <c r="E11" s="430"/>
      <c r="F11" s="430"/>
      <c r="G11" s="448"/>
      <c r="H11" s="406"/>
      <c r="I11" s="406"/>
      <c r="J11" s="132" t="e">
        <f t="shared" si="0"/>
        <v>#DIV/0!</v>
      </c>
      <c r="K11" s="428"/>
      <c r="L11" s="428"/>
      <c r="M11" s="428"/>
      <c r="N11" s="444"/>
      <c r="O11" s="431"/>
      <c r="P11" s="749"/>
      <c r="Q11" s="406"/>
      <c r="R11" s="409"/>
      <c r="S11" s="406" t="e">
        <f>VLOOKUP(B11,Table1[],21,FALSE)</f>
        <v>#N/A</v>
      </c>
      <c r="T11" s="93"/>
      <c r="U11" s="93"/>
      <c r="V11" s="93"/>
      <c r="W11" s="185" t="s">
        <v>80</v>
      </c>
      <c r="X11" s="184" t="s">
        <v>173</v>
      </c>
      <c r="AG11" s="188"/>
      <c r="AJ11" s="188"/>
    </row>
    <row r="12" spans="1:61" x14ac:dyDescent="0.25">
      <c r="A12" s="428"/>
      <c r="B12" s="428"/>
      <c r="C12" s="429"/>
      <c r="D12" s="404"/>
      <c r="E12" s="430"/>
      <c r="F12" s="430"/>
      <c r="G12" s="448"/>
      <c r="H12" s="406"/>
      <c r="I12" s="406"/>
      <c r="J12" s="132" t="e">
        <f t="shared" si="0"/>
        <v>#DIV/0!</v>
      </c>
      <c r="K12" s="428"/>
      <c r="L12" s="428"/>
      <c r="M12" s="428"/>
      <c r="N12" s="444"/>
      <c r="O12" s="431"/>
      <c r="P12" s="749"/>
      <c r="Q12" s="406"/>
      <c r="R12" s="409"/>
      <c r="S12" s="406" t="e">
        <f>VLOOKUP(B12,Table1[],21,FALSE)</f>
        <v>#N/A</v>
      </c>
      <c r="T12" s="93"/>
      <c r="U12" s="93"/>
      <c r="V12" s="93"/>
      <c r="BI12" s="192"/>
    </row>
    <row r="13" spans="1:61" x14ac:dyDescent="0.25">
      <c r="A13" s="428"/>
      <c r="B13" s="428"/>
      <c r="C13" s="429"/>
      <c r="D13" s="404"/>
      <c r="E13" s="430"/>
      <c r="F13" s="430"/>
      <c r="G13" s="448"/>
      <c r="H13" s="406"/>
      <c r="I13" s="406"/>
      <c r="J13" s="132" t="e">
        <f t="shared" si="0"/>
        <v>#DIV/0!</v>
      </c>
      <c r="K13" s="428"/>
      <c r="L13" s="428"/>
      <c r="M13" s="428"/>
      <c r="N13" s="444"/>
      <c r="O13" s="431"/>
      <c r="P13" s="749"/>
      <c r="Q13" s="406"/>
      <c r="R13" s="409"/>
      <c r="S13" s="406" t="e">
        <f>VLOOKUP(B13,Table1[],21,FALSE)</f>
        <v>#N/A</v>
      </c>
      <c r="T13" s="93"/>
      <c r="U13" s="93"/>
      <c r="V13" s="93"/>
      <c r="W13" s="184" t="s">
        <v>117</v>
      </c>
      <c r="X13" s="184" t="s">
        <v>1</v>
      </c>
      <c r="Y13" s="184" t="s">
        <v>2</v>
      </c>
      <c r="Z13" s="187" t="s">
        <v>10</v>
      </c>
      <c r="AA13" s="187" t="s">
        <v>11</v>
      </c>
      <c r="AB13" s="187" t="s">
        <v>12</v>
      </c>
      <c r="AC13" s="187" t="s">
        <v>26</v>
      </c>
      <c r="AD13" s="187" t="s">
        <v>28</v>
      </c>
    </row>
    <row r="14" spans="1:61" x14ac:dyDescent="0.25">
      <c r="A14" s="428"/>
      <c r="B14" s="428"/>
      <c r="C14" s="429"/>
      <c r="D14" s="404"/>
      <c r="E14" s="430"/>
      <c r="F14" s="430"/>
      <c r="G14" s="448"/>
      <c r="H14" s="406"/>
      <c r="I14" s="406"/>
      <c r="J14" s="132" t="e">
        <f t="shared" si="0"/>
        <v>#DIV/0!</v>
      </c>
      <c r="K14" s="428"/>
      <c r="L14" s="428"/>
      <c r="M14" s="428"/>
      <c r="N14" s="444"/>
      <c r="O14" s="431"/>
      <c r="P14" s="749"/>
      <c r="Q14" s="406"/>
      <c r="R14" s="409"/>
      <c r="S14" s="406" t="e">
        <f>VLOOKUP(B14,Table1[],21,FALSE)</f>
        <v>#N/A</v>
      </c>
      <c r="T14" s="93"/>
      <c r="U14" s="93"/>
      <c r="V14" s="93"/>
      <c r="W14" s="189"/>
      <c r="X14" s="189"/>
      <c r="Y14" s="189">
        <v>0</v>
      </c>
      <c r="Z14" s="189">
        <f>$Z$4</f>
        <v>46427</v>
      </c>
      <c r="AA14" s="191">
        <f>Y14/Z14</f>
        <v>0</v>
      </c>
      <c r="AB14" s="191">
        <f>X14/Z14</f>
        <v>0</v>
      </c>
      <c r="AC14" s="191" t="e">
        <f>Y14/X14</f>
        <v>#DIV/0!</v>
      </c>
      <c r="AD14" s="191" t="e">
        <f>X14/W14</f>
        <v>#DIV/0!</v>
      </c>
      <c r="AG14" s="188"/>
      <c r="AJ14" s="188"/>
    </row>
    <row r="15" spans="1:61" x14ac:dyDescent="0.25">
      <c r="A15" s="428"/>
      <c r="B15" s="428"/>
      <c r="C15" s="429"/>
      <c r="D15" s="404"/>
      <c r="E15" s="430"/>
      <c r="F15" s="430"/>
      <c r="G15" s="448"/>
      <c r="H15" s="406"/>
      <c r="I15" s="406"/>
      <c r="J15" s="132" t="e">
        <f t="shared" si="0"/>
        <v>#DIV/0!</v>
      </c>
      <c r="K15" s="428"/>
      <c r="L15" s="428"/>
      <c r="M15" s="428"/>
      <c r="N15" s="444"/>
      <c r="O15" s="431"/>
      <c r="P15" s="749"/>
      <c r="Q15" s="406"/>
      <c r="R15" s="409"/>
      <c r="S15" s="406" t="e">
        <f>VLOOKUP(B15,Table1[],21,FALSE)</f>
        <v>#N/A</v>
      </c>
      <c r="T15" s="93"/>
      <c r="U15" s="93"/>
      <c r="V15" s="93"/>
      <c r="AG15" s="188"/>
      <c r="AJ15" s="188"/>
      <c r="AL15" s="88"/>
      <c r="AM15" s="137"/>
      <c r="AN15" s="137"/>
      <c r="AO15" s="137"/>
      <c r="AP15" s="137"/>
      <c r="AQ15" s="88"/>
      <c r="AR15" s="88"/>
      <c r="AS15" s="137"/>
      <c r="AT15" s="137"/>
      <c r="AU15" s="137"/>
      <c r="AV15" s="137"/>
      <c r="AW15"/>
      <c r="AX15"/>
      <c r="AY15" s="137"/>
    </row>
    <row r="16" spans="1:61" x14ac:dyDescent="0.25">
      <c r="A16" s="428"/>
      <c r="B16" s="428"/>
      <c r="C16" s="429"/>
      <c r="D16" s="404"/>
      <c r="E16" s="430"/>
      <c r="F16" s="430"/>
      <c r="G16" s="448"/>
      <c r="H16" s="406"/>
      <c r="I16" s="406"/>
      <c r="J16" s="132" t="e">
        <f t="shared" si="0"/>
        <v>#DIV/0!</v>
      </c>
      <c r="K16" s="428"/>
      <c r="L16" s="428"/>
      <c r="M16" s="428"/>
      <c r="N16" s="444"/>
      <c r="O16" s="431"/>
      <c r="P16" s="749"/>
      <c r="Q16" s="406"/>
      <c r="R16" s="409"/>
      <c r="S16" s="406" t="e">
        <f>VLOOKUP(B16,Table1[],21,FALSE)</f>
        <v>#N/A</v>
      </c>
      <c r="T16" s="93"/>
      <c r="U16" s="93"/>
      <c r="V16" s="93"/>
      <c r="W16" s="185" t="s">
        <v>80</v>
      </c>
      <c r="X16" s="184" t="s">
        <v>173</v>
      </c>
    </row>
    <row r="17" spans="1:52" x14ac:dyDescent="0.25">
      <c r="A17" s="428"/>
      <c r="B17" s="428"/>
      <c r="C17" s="429"/>
      <c r="D17" s="404"/>
      <c r="E17" s="430"/>
      <c r="F17" s="430"/>
      <c r="G17" s="448"/>
      <c r="H17" s="406"/>
      <c r="I17" s="406"/>
      <c r="J17" s="132" t="e">
        <f t="shared" si="0"/>
        <v>#DIV/0!</v>
      </c>
      <c r="K17" s="428"/>
      <c r="L17" s="428"/>
      <c r="M17" s="428"/>
      <c r="N17" s="444"/>
      <c r="O17" s="431"/>
      <c r="P17" s="749"/>
      <c r="Q17" s="406"/>
      <c r="R17" s="409"/>
      <c r="S17" s="406" t="e">
        <f>VLOOKUP(B17,Table1[],21,FALSE)</f>
        <v>#N/A</v>
      </c>
      <c r="T17" s="93"/>
      <c r="U17" s="93"/>
      <c r="V17" s="93"/>
      <c r="AG17" s="188"/>
      <c r="AJ17" s="188"/>
    </row>
    <row r="18" spans="1:52" x14ac:dyDescent="0.25">
      <c r="A18" s="428"/>
      <c r="B18" s="428"/>
      <c r="C18" s="429"/>
      <c r="D18" s="404"/>
      <c r="E18" s="430"/>
      <c r="F18" s="430"/>
      <c r="G18" s="448"/>
      <c r="H18" s="406"/>
      <c r="I18" s="406"/>
      <c r="J18" s="132" t="e">
        <f t="shared" si="0"/>
        <v>#DIV/0!</v>
      </c>
      <c r="K18" s="428"/>
      <c r="L18" s="428"/>
      <c r="M18" s="428"/>
      <c r="N18" s="444"/>
      <c r="O18" s="431"/>
      <c r="P18" s="749"/>
      <c r="Q18" s="406"/>
      <c r="R18" s="409"/>
      <c r="S18" s="406" t="e">
        <f>VLOOKUP(B18,Table1[],21,FALSE)</f>
        <v>#N/A</v>
      </c>
      <c r="T18" s="93"/>
      <c r="U18" s="93"/>
      <c r="V18" s="93"/>
      <c r="W18" s="184" t="s">
        <v>117</v>
      </c>
      <c r="X18" s="184" t="s">
        <v>1</v>
      </c>
      <c r="Y18" s="184" t="s">
        <v>2</v>
      </c>
      <c r="Z18" s="187" t="s">
        <v>10</v>
      </c>
      <c r="AA18" s="187" t="s">
        <v>11</v>
      </c>
      <c r="AB18" s="187" t="s">
        <v>12</v>
      </c>
      <c r="AC18" s="187" t="s">
        <v>26</v>
      </c>
      <c r="AD18" s="187" t="s">
        <v>28</v>
      </c>
    </row>
    <row r="19" spans="1:52" x14ac:dyDescent="0.25">
      <c r="A19" s="428"/>
      <c r="B19" s="428"/>
      <c r="C19" s="429"/>
      <c r="D19" s="404"/>
      <c r="E19" s="430"/>
      <c r="F19" s="430"/>
      <c r="G19" s="448"/>
      <c r="H19" s="406"/>
      <c r="I19" s="406"/>
      <c r="J19" s="132" t="e">
        <f t="shared" si="0"/>
        <v>#DIV/0!</v>
      </c>
      <c r="K19" s="428"/>
      <c r="L19" s="428"/>
      <c r="M19" s="428"/>
      <c r="N19" s="444"/>
      <c r="O19" s="431"/>
      <c r="P19" s="749"/>
      <c r="Q19" s="406"/>
      <c r="R19" s="409"/>
      <c r="S19" s="406" t="e">
        <f>VLOOKUP(B19,Table1[],21,FALSE)</f>
        <v>#N/A</v>
      </c>
      <c r="T19" s="93"/>
      <c r="U19" s="93"/>
      <c r="V19" s="93"/>
      <c r="W19" s="189"/>
      <c r="X19" s="189"/>
      <c r="Y19" s="189">
        <v>0</v>
      </c>
      <c r="Z19" s="189">
        <f>$Z$4</f>
        <v>46427</v>
      </c>
      <c r="AA19" s="191">
        <f>Y19/Z19</f>
        <v>0</v>
      </c>
      <c r="AB19" s="191">
        <f>X19/Z19</f>
        <v>0</v>
      </c>
      <c r="AC19" s="191" t="e">
        <f>Y19/X19</f>
        <v>#DIV/0!</v>
      </c>
      <c r="AD19" s="191" t="e">
        <f>X19/W19</f>
        <v>#DIV/0!</v>
      </c>
      <c r="AE19" s="192"/>
      <c r="AG19" s="188"/>
      <c r="AJ19" s="188"/>
    </row>
    <row r="20" spans="1:52" x14ac:dyDescent="0.25">
      <c r="A20" s="428"/>
      <c r="B20" s="428"/>
      <c r="C20" s="429"/>
      <c r="D20" s="404"/>
      <c r="E20" s="430"/>
      <c r="F20" s="430"/>
      <c r="G20" s="448"/>
      <c r="H20" s="406"/>
      <c r="I20" s="406"/>
      <c r="J20" s="132" t="e">
        <f t="shared" si="0"/>
        <v>#DIV/0!</v>
      </c>
      <c r="K20" s="428"/>
      <c r="L20" s="428"/>
      <c r="M20" s="428"/>
      <c r="N20" s="444"/>
      <c r="O20" s="431"/>
      <c r="P20" s="749"/>
      <c r="Q20" s="406"/>
      <c r="R20" s="409"/>
      <c r="S20" s="406" t="e">
        <f>VLOOKUP(B20,Table1[],21,FALSE)</f>
        <v>#N/A</v>
      </c>
      <c r="T20" s="93"/>
      <c r="U20" s="93"/>
      <c r="V20" s="93"/>
      <c r="W20" s="193"/>
      <c r="X20" s="192"/>
      <c r="Y20" s="192"/>
      <c r="Z20" s="192"/>
      <c r="AA20" s="192"/>
      <c r="AB20" s="192"/>
      <c r="AC20" s="192"/>
      <c r="AD20" s="192"/>
      <c r="AE20" s="192"/>
      <c r="AG20" s="186"/>
      <c r="AH20" s="186"/>
      <c r="AI20" s="186"/>
      <c r="AK20" s="186"/>
    </row>
    <row r="21" spans="1:52" x14ac:dyDescent="0.25">
      <c r="A21" s="428"/>
      <c r="B21" s="428"/>
      <c r="C21" s="429"/>
      <c r="D21" s="404"/>
      <c r="E21" s="430"/>
      <c r="F21" s="430"/>
      <c r="G21" s="448"/>
      <c r="H21" s="406"/>
      <c r="I21" s="406"/>
      <c r="J21" s="132" t="e">
        <f t="shared" si="0"/>
        <v>#DIV/0!</v>
      </c>
      <c r="K21" s="428"/>
      <c r="L21" s="428"/>
      <c r="M21" s="428"/>
      <c r="N21" s="444"/>
      <c r="O21" s="431"/>
      <c r="P21" s="749"/>
      <c r="Q21" s="406"/>
      <c r="R21" s="409"/>
      <c r="S21" s="406" t="e">
        <f>VLOOKUP(B21,Table1[],21,FALSE)</f>
        <v>#N/A</v>
      </c>
      <c r="T21" s="93"/>
      <c r="U21" s="93"/>
      <c r="V21" s="93"/>
      <c r="W21" s="185" t="s">
        <v>80</v>
      </c>
      <c r="X21" s="184" t="s">
        <v>173</v>
      </c>
      <c r="AE21" s="192"/>
      <c r="AG21" s="188"/>
      <c r="AJ21" s="188"/>
      <c r="AZ21" s="186"/>
    </row>
    <row r="22" spans="1:52" x14ac:dyDescent="0.25">
      <c r="A22" s="428"/>
      <c r="B22" s="428"/>
      <c r="C22" s="429"/>
      <c r="D22" s="404"/>
      <c r="E22" s="430"/>
      <c r="F22" s="430"/>
      <c r="G22" s="448"/>
      <c r="H22" s="406"/>
      <c r="I22" s="406"/>
      <c r="J22" s="132" t="e">
        <f t="shared" si="0"/>
        <v>#DIV/0!</v>
      </c>
      <c r="K22" s="428"/>
      <c r="L22" s="428"/>
      <c r="M22" s="428"/>
      <c r="N22" s="444"/>
      <c r="O22" s="431"/>
      <c r="P22" s="749"/>
      <c r="Q22" s="406"/>
      <c r="R22" s="409"/>
      <c r="S22" s="406" t="e">
        <f>VLOOKUP(B22,Table1[],21,FALSE)</f>
        <v>#N/A</v>
      </c>
      <c r="T22" s="93"/>
      <c r="U22" s="93"/>
      <c r="V22" s="93"/>
      <c r="AE22" s="192"/>
      <c r="AF22" s="192"/>
      <c r="AG22" s="192"/>
      <c r="AH22" s="192"/>
      <c r="AI22" s="192"/>
      <c r="AJ22" s="192"/>
      <c r="AK22" s="192"/>
    </row>
    <row r="23" spans="1:52" x14ac:dyDescent="0.25">
      <c r="A23" s="428"/>
      <c r="B23" s="428"/>
      <c r="C23" s="429"/>
      <c r="D23" s="404"/>
      <c r="E23" s="430"/>
      <c r="F23" s="430"/>
      <c r="G23" s="448"/>
      <c r="H23" s="406"/>
      <c r="I23" s="406"/>
      <c r="J23" s="132" t="e">
        <f t="shared" si="0"/>
        <v>#DIV/0!</v>
      </c>
      <c r="K23" s="428"/>
      <c r="L23" s="428"/>
      <c r="M23" s="428"/>
      <c r="N23" s="444"/>
      <c r="O23" s="431"/>
      <c r="P23" s="749"/>
      <c r="Q23" s="406"/>
      <c r="R23" s="409"/>
      <c r="S23" s="406" t="e">
        <f>VLOOKUP(B23,Table1[],21,FALSE)</f>
        <v>#N/A</v>
      </c>
      <c r="T23" s="93"/>
      <c r="U23" s="93"/>
      <c r="V23" s="93"/>
      <c r="W23" s="184" t="s">
        <v>117</v>
      </c>
      <c r="X23" s="184" t="s">
        <v>1</v>
      </c>
      <c r="Y23" s="184" t="s">
        <v>2</v>
      </c>
      <c r="Z23" s="187" t="s">
        <v>10</v>
      </c>
      <c r="AA23" s="187" t="s">
        <v>11</v>
      </c>
      <c r="AB23" s="187" t="s">
        <v>12</v>
      </c>
      <c r="AC23" s="187" t="s">
        <v>26</v>
      </c>
      <c r="AD23" s="187" t="s">
        <v>28</v>
      </c>
      <c r="AE23" s="192"/>
      <c r="AF23" s="192"/>
      <c r="AG23" s="192"/>
      <c r="AH23" s="192"/>
      <c r="AI23" s="192"/>
      <c r="AJ23" s="192"/>
      <c r="AK23" s="192"/>
    </row>
    <row r="24" spans="1:52" x14ac:dyDescent="0.25">
      <c r="A24" s="428"/>
      <c r="B24" s="428"/>
      <c r="C24" s="429"/>
      <c r="D24" s="404"/>
      <c r="E24" s="430"/>
      <c r="F24" s="430"/>
      <c r="G24" s="448"/>
      <c r="H24" s="406"/>
      <c r="I24" s="406"/>
      <c r="J24" s="132" t="e">
        <f t="shared" si="0"/>
        <v>#DIV/0!</v>
      </c>
      <c r="K24" s="428"/>
      <c r="L24" s="428"/>
      <c r="M24" s="428"/>
      <c r="N24" s="444"/>
      <c r="O24" s="431"/>
      <c r="P24" s="749"/>
      <c r="Q24" s="406"/>
      <c r="R24" s="409"/>
      <c r="S24" s="406" t="e">
        <f>VLOOKUP(B24,Table1[],21,FALSE)</f>
        <v>#N/A</v>
      </c>
      <c r="T24" s="93"/>
      <c r="U24" s="93"/>
      <c r="V24" s="93"/>
      <c r="W24" s="189"/>
      <c r="X24" s="189"/>
      <c r="Y24" s="189">
        <v>0</v>
      </c>
      <c r="Z24" s="189">
        <f>$Z$4</f>
        <v>46427</v>
      </c>
      <c r="AA24" s="191">
        <f>Y24/Z24</f>
        <v>0</v>
      </c>
      <c r="AB24" s="191">
        <f>X24/Z24</f>
        <v>0</v>
      </c>
      <c r="AC24" s="191" t="e">
        <f>Y24/X24</f>
        <v>#DIV/0!</v>
      </c>
      <c r="AD24" s="191" t="e">
        <f>X24/W24</f>
        <v>#DIV/0!</v>
      </c>
      <c r="AE24" s="192"/>
      <c r="AG24" s="188"/>
      <c r="AJ24" s="188"/>
      <c r="AK24" s="192"/>
      <c r="AZ24" s="186"/>
    </row>
    <row r="25" spans="1:52" x14ac:dyDescent="0.25">
      <c r="A25" s="428"/>
      <c r="B25" s="428"/>
      <c r="C25" s="429"/>
      <c r="D25" s="404"/>
      <c r="E25" s="430"/>
      <c r="F25" s="430"/>
      <c r="G25" s="448"/>
      <c r="H25" s="406"/>
      <c r="I25" s="406"/>
      <c r="J25" s="132" t="e">
        <f t="shared" si="0"/>
        <v>#DIV/0!</v>
      </c>
      <c r="K25" s="428"/>
      <c r="L25" s="428"/>
      <c r="M25" s="428"/>
      <c r="N25" s="444"/>
      <c r="O25" s="431"/>
      <c r="P25" s="749"/>
      <c r="Q25" s="406"/>
      <c r="R25" s="409"/>
      <c r="S25" s="406" t="e">
        <f>VLOOKUP(B25,Table1[],21,FALSE)</f>
        <v>#N/A</v>
      </c>
      <c r="T25" s="93"/>
      <c r="U25" s="93"/>
      <c r="V25" s="93"/>
      <c r="W25" s="193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</row>
    <row r="26" spans="1:52" x14ac:dyDescent="0.25">
      <c r="A26" s="428"/>
      <c r="B26" s="428"/>
      <c r="C26" s="429"/>
      <c r="D26" s="404"/>
      <c r="E26" s="430"/>
      <c r="F26" s="430"/>
      <c r="G26" s="448"/>
      <c r="H26" s="406"/>
      <c r="I26" s="406"/>
      <c r="J26" s="132" t="e">
        <f t="shared" si="0"/>
        <v>#DIV/0!</v>
      </c>
      <c r="K26" s="428"/>
      <c r="L26" s="428"/>
      <c r="M26" s="428"/>
      <c r="N26" s="444"/>
      <c r="O26" s="431"/>
      <c r="P26" s="749"/>
      <c r="Q26" s="406"/>
      <c r="R26" s="409"/>
      <c r="S26" s="406" t="e">
        <f>VLOOKUP(B26,Table1[],21,FALSE)</f>
        <v>#N/A</v>
      </c>
      <c r="T26" s="93"/>
      <c r="U26" s="93"/>
      <c r="V26" s="93"/>
      <c r="W26" s="185" t="s">
        <v>80</v>
      </c>
      <c r="X26" s="184" t="s">
        <v>173</v>
      </c>
      <c r="AE26" s="192"/>
      <c r="AF26" s="192"/>
      <c r="AG26" s="192"/>
      <c r="AH26" s="192"/>
      <c r="AI26" s="192"/>
      <c r="AJ26" s="192"/>
      <c r="AK26" s="192"/>
    </row>
    <row r="27" spans="1:52" x14ac:dyDescent="0.25">
      <c r="A27" s="428"/>
      <c r="B27" s="428"/>
      <c r="C27" s="429"/>
      <c r="D27" s="404"/>
      <c r="E27" s="430"/>
      <c r="F27" s="430"/>
      <c r="G27" s="448"/>
      <c r="H27" s="406"/>
      <c r="I27" s="406"/>
      <c r="J27" s="132" t="e">
        <f t="shared" si="0"/>
        <v>#DIV/0!</v>
      </c>
      <c r="K27" s="428"/>
      <c r="L27" s="428"/>
      <c r="M27" s="428"/>
      <c r="N27" s="444"/>
      <c r="O27" s="431"/>
      <c r="P27" s="749"/>
      <c r="Q27" s="406"/>
      <c r="R27" s="409"/>
      <c r="S27" s="406" t="e">
        <f>VLOOKUP(B27,Table1[],21,FALSE)</f>
        <v>#N/A</v>
      </c>
      <c r="T27" s="93"/>
      <c r="U27" s="93"/>
      <c r="V27" s="93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Q27" s="193"/>
      <c r="AR27" s="192"/>
      <c r="AS27" s="192"/>
      <c r="AV27" s="193"/>
      <c r="AW27" s="192"/>
      <c r="AX27" s="192"/>
      <c r="AZ27" s="186"/>
    </row>
    <row r="28" spans="1:52" x14ac:dyDescent="0.25">
      <c r="A28" s="428"/>
      <c r="B28" s="428"/>
      <c r="C28" s="429"/>
      <c r="D28" s="404"/>
      <c r="E28" s="430"/>
      <c r="F28" s="430"/>
      <c r="G28" s="448"/>
      <c r="H28" s="406"/>
      <c r="I28" s="406"/>
      <c r="J28" s="132" t="e">
        <f t="shared" si="0"/>
        <v>#DIV/0!</v>
      </c>
      <c r="K28" s="428"/>
      <c r="L28" s="428"/>
      <c r="M28" s="428"/>
      <c r="N28" s="444"/>
      <c r="O28" s="431"/>
      <c r="P28" s="749"/>
      <c r="Q28" s="406"/>
      <c r="R28" s="409"/>
      <c r="S28" s="406" t="e">
        <f>VLOOKUP(B28,Table1[],21,FALSE)</f>
        <v>#N/A</v>
      </c>
      <c r="T28" s="93"/>
      <c r="U28" s="93"/>
      <c r="V28" s="93"/>
      <c r="W28" s="471" t="s">
        <v>117</v>
      </c>
      <c r="X28" s="471" t="s">
        <v>1</v>
      </c>
      <c r="Y28" s="471" t="s">
        <v>2</v>
      </c>
      <c r="Z28" s="218" t="s">
        <v>10</v>
      </c>
      <c r="AA28" s="218" t="s">
        <v>11</v>
      </c>
      <c r="AB28" s="218" t="s">
        <v>12</v>
      </c>
      <c r="AC28" s="218" t="s">
        <v>26</v>
      </c>
      <c r="AD28" s="218" t="s">
        <v>28</v>
      </c>
      <c r="AE28" s="192"/>
      <c r="AF28" s="217"/>
      <c r="AG28" s="188"/>
      <c r="AI28" s="217"/>
      <c r="AJ28" s="188"/>
      <c r="AK28" s="192"/>
      <c r="AL28" s="179"/>
      <c r="AM28" s="179"/>
      <c r="AN28" s="179"/>
      <c r="AO28" s="180"/>
      <c r="AQ28" s="179"/>
      <c r="AR28" s="179"/>
      <c r="AS28" s="179"/>
      <c r="AT28" s="180"/>
      <c r="AV28" s="179"/>
      <c r="AW28" s="179"/>
      <c r="AX28" s="179"/>
      <c r="AY28" s="180"/>
    </row>
    <row r="29" spans="1:52" x14ac:dyDescent="0.25">
      <c r="A29" s="428"/>
      <c r="B29" s="428"/>
      <c r="C29" s="429"/>
      <c r="D29" s="404"/>
      <c r="E29" s="430"/>
      <c r="F29" s="430"/>
      <c r="G29" s="448"/>
      <c r="H29" s="406"/>
      <c r="I29" s="406"/>
      <c r="J29" s="132" t="e">
        <f t="shared" si="0"/>
        <v>#DIV/0!</v>
      </c>
      <c r="K29" s="428"/>
      <c r="L29" s="428"/>
      <c r="M29" s="428"/>
      <c r="N29" s="444"/>
      <c r="O29" s="431"/>
      <c r="P29" s="749"/>
      <c r="Q29" s="406"/>
      <c r="R29" s="409"/>
      <c r="S29" s="406" t="e">
        <f>VLOOKUP(B29,Table1[],21,FALSE)</f>
        <v>#N/A</v>
      </c>
      <c r="T29" s="93"/>
      <c r="U29" s="93"/>
      <c r="V29" s="93"/>
      <c r="W29" s="189"/>
      <c r="X29" s="189"/>
      <c r="Y29" s="189">
        <v>0</v>
      </c>
      <c r="Z29" s="189">
        <f>$Z$4</f>
        <v>46427</v>
      </c>
      <c r="AA29" s="191">
        <f>Y29/Z29</f>
        <v>0</v>
      </c>
      <c r="AB29" s="191">
        <f>X29/Z29</f>
        <v>0</v>
      </c>
      <c r="AC29" s="191" t="e">
        <f>Y29/X29</f>
        <v>#DIV/0!</v>
      </c>
      <c r="AD29" s="191" t="e">
        <f>X29/W29</f>
        <v>#DIV/0!</v>
      </c>
      <c r="AE29" s="192"/>
      <c r="AG29" s="188"/>
      <c r="AJ29" s="188"/>
      <c r="AK29" s="192"/>
    </row>
    <row r="30" spans="1:52" x14ac:dyDescent="0.25">
      <c r="A30" s="428"/>
      <c r="B30" s="428"/>
      <c r="C30" s="429"/>
      <c r="D30" s="404"/>
      <c r="E30" s="430"/>
      <c r="F30" s="430"/>
      <c r="G30" s="448"/>
      <c r="H30" s="406"/>
      <c r="I30" s="406"/>
      <c r="J30" s="132" t="e">
        <f t="shared" si="0"/>
        <v>#DIV/0!</v>
      </c>
      <c r="K30" s="428"/>
      <c r="L30" s="428"/>
      <c r="M30" s="428"/>
      <c r="N30" s="444"/>
      <c r="O30" s="431"/>
      <c r="P30" s="749"/>
      <c r="Q30" s="406"/>
      <c r="R30" s="409"/>
      <c r="S30" s="406" t="e">
        <f>VLOOKUP(B30,Table1[],21,FALSE)</f>
        <v>#N/A</v>
      </c>
      <c r="T30" s="93"/>
      <c r="U30" s="93"/>
      <c r="V30" s="93"/>
      <c r="W30" s="193"/>
      <c r="X30" s="192"/>
      <c r="Y30" s="192"/>
      <c r="Z30" s="192"/>
      <c r="AA30" s="192"/>
      <c r="AB30" s="192"/>
      <c r="AC30" s="192"/>
      <c r="AD30" s="192"/>
      <c r="AE30" s="192"/>
      <c r="AG30" s="188"/>
      <c r="AJ30" s="188"/>
      <c r="AK30" s="192"/>
    </row>
    <row r="31" spans="1:52" x14ac:dyDescent="0.25">
      <c r="A31" s="428"/>
      <c r="B31" s="428"/>
      <c r="C31" s="429"/>
      <c r="D31" s="404"/>
      <c r="E31" s="430"/>
      <c r="F31" s="430"/>
      <c r="G31" s="448"/>
      <c r="H31" s="406"/>
      <c r="I31" s="406"/>
      <c r="J31" s="132" t="e">
        <f t="shared" si="0"/>
        <v>#DIV/0!</v>
      </c>
      <c r="K31" s="428"/>
      <c r="L31" s="428"/>
      <c r="M31" s="428"/>
      <c r="N31" s="444"/>
      <c r="O31" s="431"/>
      <c r="P31" s="749"/>
      <c r="Q31" s="406"/>
      <c r="R31" s="409"/>
      <c r="S31" s="406" t="e">
        <f>VLOOKUP(B31,Table1[],21,FALSE)</f>
        <v>#N/A</v>
      </c>
      <c r="T31" s="141"/>
      <c r="U31" s="93"/>
      <c r="V31" s="93"/>
      <c r="W31" s="185" t="s">
        <v>80</v>
      </c>
      <c r="X31" s="184" t="s">
        <v>173</v>
      </c>
      <c r="AE31" s="192"/>
      <c r="AF31" s="192"/>
      <c r="AG31" s="192"/>
      <c r="AH31" s="192"/>
      <c r="AI31" s="192"/>
      <c r="AJ31" s="192"/>
      <c r="AK31" s="192"/>
    </row>
    <row r="32" spans="1:52" x14ac:dyDescent="0.25">
      <c r="A32" s="428"/>
      <c r="B32" s="428"/>
      <c r="C32" s="429"/>
      <c r="D32" s="404"/>
      <c r="E32" s="430"/>
      <c r="F32" s="430"/>
      <c r="G32" s="448"/>
      <c r="H32" s="406"/>
      <c r="I32" s="406"/>
      <c r="J32" s="132" t="e">
        <f t="shared" si="0"/>
        <v>#DIV/0!</v>
      </c>
      <c r="K32" s="428"/>
      <c r="L32" s="428"/>
      <c r="M32" s="428"/>
      <c r="N32" s="444"/>
      <c r="O32" s="431"/>
      <c r="P32" s="749"/>
      <c r="Q32" s="406"/>
      <c r="R32" s="409"/>
      <c r="S32" s="406" t="e">
        <f>VLOOKUP(B32,Table1[],21,FALSE)</f>
        <v>#N/A</v>
      </c>
      <c r="T32" s="93"/>
      <c r="U32" s="93"/>
      <c r="V32" s="93"/>
      <c r="AE32" s="192"/>
      <c r="AG32" s="188"/>
      <c r="AJ32" s="188"/>
      <c r="AK32" s="192"/>
    </row>
    <row r="33" spans="1:67" x14ac:dyDescent="0.25">
      <c r="A33" s="428"/>
      <c r="B33" s="428"/>
      <c r="C33" s="429"/>
      <c r="D33" s="404"/>
      <c r="E33" s="430"/>
      <c r="F33" s="430"/>
      <c r="G33" s="448"/>
      <c r="H33" s="406"/>
      <c r="I33" s="406"/>
      <c r="J33" s="132" t="e">
        <f t="shared" si="0"/>
        <v>#DIV/0!</v>
      </c>
      <c r="K33" s="428"/>
      <c r="L33" s="428"/>
      <c r="M33" s="428"/>
      <c r="N33" s="444"/>
      <c r="O33" s="431"/>
      <c r="P33" s="749"/>
      <c r="Q33" s="406"/>
      <c r="R33" s="409"/>
      <c r="S33" s="406" t="e">
        <f>VLOOKUP(B33,Table1[],21,FALSE)</f>
        <v>#N/A</v>
      </c>
      <c r="T33" s="93"/>
      <c r="U33" s="93"/>
      <c r="V33" s="93"/>
      <c r="W33" s="184" t="s">
        <v>117</v>
      </c>
      <c r="X33" s="184" t="s">
        <v>1</v>
      </c>
      <c r="Y33" s="184" t="s">
        <v>2</v>
      </c>
      <c r="Z33" s="187" t="s">
        <v>10</v>
      </c>
      <c r="AA33" s="187" t="s">
        <v>11</v>
      </c>
      <c r="AB33" s="187" t="s">
        <v>12</v>
      </c>
      <c r="AC33" s="187" t="s">
        <v>26</v>
      </c>
      <c r="AD33" s="187" t="s">
        <v>28</v>
      </c>
      <c r="AE33" s="192"/>
      <c r="AG33" s="186"/>
      <c r="AH33" s="186"/>
      <c r="AI33" s="186"/>
      <c r="AK33" s="186"/>
      <c r="BO33" s="188"/>
    </row>
    <row r="34" spans="1:67" x14ac:dyDescent="0.25">
      <c r="A34" s="428"/>
      <c r="B34" s="428"/>
      <c r="C34" s="429"/>
      <c r="D34" s="404"/>
      <c r="E34" s="430"/>
      <c r="F34" s="430"/>
      <c r="G34" s="448"/>
      <c r="H34" s="406"/>
      <c r="I34" s="406"/>
      <c r="J34" s="132" t="e">
        <f t="shared" si="0"/>
        <v>#DIV/0!</v>
      </c>
      <c r="K34" s="428"/>
      <c r="L34" s="428"/>
      <c r="M34" s="428"/>
      <c r="N34" s="444"/>
      <c r="O34" s="431"/>
      <c r="P34" s="749"/>
      <c r="Q34" s="406"/>
      <c r="R34" s="409"/>
      <c r="S34" s="406" t="e">
        <f>VLOOKUP(B34,Table1[],21,FALSE)</f>
        <v>#N/A</v>
      </c>
      <c r="T34" s="93"/>
      <c r="U34" s="93"/>
      <c r="V34" s="93"/>
      <c r="W34" s="189"/>
      <c r="X34" s="189"/>
      <c r="Y34" s="189">
        <v>0</v>
      </c>
      <c r="Z34" s="189">
        <f>$Z$4</f>
        <v>46427</v>
      </c>
      <c r="AA34" s="191">
        <f>Y34/Z34</f>
        <v>0</v>
      </c>
      <c r="AB34" s="191">
        <f>X34/Z34</f>
        <v>0</v>
      </c>
      <c r="AC34" s="191" t="e">
        <f>Y34/X34</f>
        <v>#DIV/0!</v>
      </c>
      <c r="AD34" s="191" t="e">
        <f>X34/W34</f>
        <v>#DIV/0!</v>
      </c>
      <c r="AE34" s="192"/>
      <c r="AF34" s="192"/>
      <c r="AG34" s="192"/>
      <c r="AH34" s="192"/>
      <c r="AI34" s="192"/>
      <c r="AJ34" s="192"/>
      <c r="AK34" s="192"/>
    </row>
    <row r="35" spans="1:67" ht="16.5" thickBot="1" x14ac:dyDescent="0.3">
      <c r="A35" s="428"/>
      <c r="B35" s="428"/>
      <c r="C35" s="429"/>
      <c r="D35" s="404"/>
      <c r="E35" s="430"/>
      <c r="F35" s="430"/>
      <c r="G35" s="448"/>
      <c r="H35" s="406"/>
      <c r="I35" s="406"/>
      <c r="J35" s="132" t="e">
        <f t="shared" si="0"/>
        <v>#DIV/0!</v>
      </c>
      <c r="K35" s="428"/>
      <c r="L35" s="428"/>
      <c r="M35" s="428"/>
      <c r="N35" s="444"/>
      <c r="O35" s="431"/>
      <c r="P35" s="749"/>
      <c r="Q35" s="406"/>
      <c r="R35" s="409"/>
      <c r="S35" s="406" t="e">
        <f>VLOOKUP(B35,Table1[],21,FALSE)</f>
        <v>#N/A</v>
      </c>
      <c r="T35" s="93"/>
      <c r="U35" s="93"/>
      <c r="V35" s="93"/>
      <c r="W35" s="193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</row>
    <row r="36" spans="1:67" ht="16.5" thickBot="1" x14ac:dyDescent="0.3">
      <c r="A36" s="428"/>
      <c r="B36" s="428"/>
      <c r="C36" s="429"/>
      <c r="D36" s="404"/>
      <c r="E36" s="430"/>
      <c r="F36" s="430"/>
      <c r="G36" s="448"/>
      <c r="H36" s="406"/>
      <c r="I36" s="406"/>
      <c r="J36" s="132" t="e">
        <f t="shared" si="0"/>
        <v>#DIV/0!</v>
      </c>
      <c r="K36" s="428"/>
      <c r="L36" s="428"/>
      <c r="M36" s="428"/>
      <c r="N36" s="444"/>
      <c r="O36" s="431"/>
      <c r="P36" s="749"/>
      <c r="Q36" s="406"/>
      <c r="R36" s="409"/>
      <c r="S36" s="406" t="e">
        <f>VLOOKUP(B36,Table1[],21,FALSE)</f>
        <v>#N/A</v>
      </c>
      <c r="T36" s="93"/>
      <c r="U36" s="93"/>
      <c r="V36" s="93"/>
      <c r="W36" s="195" t="s">
        <v>80</v>
      </c>
      <c r="X36" s="196" t="s">
        <v>118</v>
      </c>
      <c r="Y36" s="197"/>
      <c r="Z36" s="197"/>
      <c r="AA36" s="197"/>
      <c r="AB36" s="197"/>
      <c r="AC36" s="197"/>
      <c r="AD36" s="198"/>
      <c r="AE36" s="192" t="s">
        <v>175</v>
      </c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</row>
    <row r="37" spans="1:67" ht="16.5" thickBot="1" x14ac:dyDescent="0.3">
      <c r="A37" s="428"/>
      <c r="B37" s="428"/>
      <c r="C37" s="429"/>
      <c r="D37" s="404"/>
      <c r="E37" s="430"/>
      <c r="F37" s="430"/>
      <c r="G37" s="448"/>
      <c r="H37" s="406"/>
      <c r="I37" s="406"/>
      <c r="J37" s="132" t="e">
        <f t="shared" si="0"/>
        <v>#DIV/0!</v>
      </c>
      <c r="K37" s="428"/>
      <c r="L37" s="428"/>
      <c r="M37" s="428"/>
      <c r="N37" s="444"/>
      <c r="O37" s="431"/>
      <c r="P37" s="749"/>
      <c r="Q37" s="406"/>
      <c r="R37" s="409"/>
      <c r="S37" s="406" t="e">
        <f>VLOOKUP(B37,Table1[],21,FALSE)</f>
        <v>#N/A</v>
      </c>
      <c r="T37" s="93"/>
      <c r="U37" s="93"/>
      <c r="V37" s="93"/>
      <c r="W37" s="199"/>
      <c r="AD37" s="200"/>
      <c r="AE37" s="192" t="s">
        <v>180</v>
      </c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</row>
    <row r="38" spans="1:67" ht="16.5" thickBot="1" x14ac:dyDescent="0.3">
      <c r="A38" s="428"/>
      <c r="B38" s="428"/>
      <c r="C38" s="429"/>
      <c r="D38" s="404"/>
      <c r="E38" s="430"/>
      <c r="F38" s="430"/>
      <c r="G38" s="448"/>
      <c r="H38" s="406"/>
      <c r="I38" s="406"/>
      <c r="J38" s="132" t="e">
        <f t="shared" si="0"/>
        <v>#DIV/0!</v>
      </c>
      <c r="K38" s="428"/>
      <c r="L38" s="428"/>
      <c r="M38" s="428"/>
      <c r="N38" s="444"/>
      <c r="O38" s="431"/>
      <c r="P38" s="749"/>
      <c r="Q38" s="406"/>
      <c r="R38" s="409"/>
      <c r="S38" s="406" t="e">
        <f>VLOOKUP(B38,Table1[],21,FALSE)</f>
        <v>#N/A</v>
      </c>
      <c r="T38" s="93"/>
      <c r="U38" s="93"/>
      <c r="V38" s="93"/>
      <c r="W38" s="201" t="s">
        <v>117</v>
      </c>
      <c r="X38" s="202" t="s">
        <v>1</v>
      </c>
      <c r="Y38" s="196" t="s">
        <v>2</v>
      </c>
      <c r="Z38" s="187" t="s">
        <v>10</v>
      </c>
      <c r="AA38" s="187" t="s">
        <v>11</v>
      </c>
      <c r="AB38" s="187" t="s">
        <v>12</v>
      </c>
      <c r="AC38" s="187" t="s">
        <v>26</v>
      </c>
      <c r="AD38" s="203" t="s">
        <v>28</v>
      </c>
      <c r="AE38" s="192" t="s">
        <v>176</v>
      </c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BO38" s="188"/>
    </row>
    <row r="39" spans="1:67" ht="16.5" thickBot="1" x14ac:dyDescent="0.3">
      <c r="A39" s="428"/>
      <c r="B39" s="428"/>
      <c r="C39" s="429"/>
      <c r="D39" s="404"/>
      <c r="E39" s="430"/>
      <c r="F39" s="430"/>
      <c r="G39" s="448"/>
      <c r="H39" s="406"/>
      <c r="I39" s="406"/>
      <c r="J39" s="132" t="e">
        <f t="shared" si="0"/>
        <v>#DIV/0!</v>
      </c>
      <c r="K39" s="428"/>
      <c r="L39" s="428"/>
      <c r="M39" s="428"/>
      <c r="N39" s="444"/>
      <c r="O39" s="431"/>
      <c r="P39" s="749"/>
      <c r="Q39" s="406"/>
      <c r="R39" s="409"/>
      <c r="S39" s="406" t="e">
        <f>VLOOKUP(B39,Table1[],21,FALSE)</f>
        <v>#N/A</v>
      </c>
      <c r="T39" s="93"/>
      <c r="U39" s="93"/>
      <c r="V39" s="93"/>
      <c r="W39" s="204"/>
      <c r="X39" s="205"/>
      <c r="Y39" s="206"/>
      <c r="Z39" s="207">
        <f>$Z$4</f>
        <v>46427</v>
      </c>
      <c r="AA39" s="208">
        <f>IFERROR(Y39/Z39,0)</f>
        <v>0</v>
      </c>
      <c r="AB39" s="552">
        <f>IFERROR(X39/Z39,0)</f>
        <v>0</v>
      </c>
      <c r="AC39" s="208">
        <f>IFERROR(Y39/X39,0)</f>
        <v>0</v>
      </c>
      <c r="AD39" s="209">
        <f>IFERROR(X39/W39,0)</f>
        <v>0</v>
      </c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</row>
    <row r="40" spans="1:67" x14ac:dyDescent="0.25">
      <c r="A40" s="428"/>
      <c r="B40" s="428"/>
      <c r="C40" s="429"/>
      <c r="D40" s="404"/>
      <c r="E40" s="430"/>
      <c r="F40" s="430"/>
      <c r="G40" s="448"/>
      <c r="H40" s="406"/>
      <c r="I40" s="406"/>
      <c r="J40" s="132" t="e">
        <f t="shared" si="0"/>
        <v>#DIV/0!</v>
      </c>
      <c r="K40" s="428"/>
      <c r="L40" s="428"/>
      <c r="M40" s="428"/>
      <c r="N40" s="444"/>
      <c r="O40" s="431"/>
      <c r="P40" s="749"/>
      <c r="Q40" s="406"/>
      <c r="R40" s="409"/>
      <c r="S40" s="406" t="e">
        <f>VLOOKUP(B40,Table1[],21,FALSE)</f>
        <v>#N/A</v>
      </c>
      <c r="T40" s="93"/>
      <c r="U40" s="93"/>
      <c r="V40" s="93"/>
      <c r="W40" s="193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</row>
    <row r="41" spans="1:67" x14ac:dyDescent="0.25">
      <c r="A41" s="428"/>
      <c r="B41" s="428"/>
      <c r="C41" s="429"/>
      <c r="D41" s="404"/>
      <c r="E41" s="430"/>
      <c r="F41" s="430"/>
      <c r="G41" s="448"/>
      <c r="H41" s="406"/>
      <c r="I41" s="406"/>
      <c r="J41" s="132" t="e">
        <f t="shared" si="0"/>
        <v>#DIV/0!</v>
      </c>
      <c r="K41" s="428"/>
      <c r="L41" s="428"/>
      <c r="M41" s="428"/>
      <c r="N41" s="444"/>
      <c r="O41" s="431"/>
      <c r="P41" s="749"/>
      <c r="Q41" s="406"/>
      <c r="R41" s="409"/>
      <c r="S41" s="406" t="e">
        <f>VLOOKUP(B41,Table1[],21,FALSE)</f>
        <v>#N/A</v>
      </c>
      <c r="T41" s="93"/>
      <c r="U41" s="93"/>
      <c r="V41" s="93"/>
      <c r="W41" s="193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</row>
    <row r="42" spans="1:67" x14ac:dyDescent="0.25">
      <c r="A42" s="428"/>
      <c r="B42" s="428"/>
      <c r="C42" s="429"/>
      <c r="D42" s="404"/>
      <c r="E42" s="430"/>
      <c r="F42" s="430"/>
      <c r="G42" s="448"/>
      <c r="H42" s="406"/>
      <c r="I42" s="406"/>
      <c r="J42" s="132" t="e">
        <f t="shared" si="0"/>
        <v>#DIV/0!</v>
      </c>
      <c r="K42" s="428"/>
      <c r="L42" s="428"/>
      <c r="M42" s="428"/>
      <c r="N42" s="444"/>
      <c r="O42" s="431"/>
      <c r="P42" s="749"/>
      <c r="Q42" s="406"/>
      <c r="R42" s="409"/>
      <c r="S42" s="406" t="e">
        <f>VLOOKUP(B42,Table1[],21,FALSE)</f>
        <v>#N/A</v>
      </c>
      <c r="T42" s="93"/>
      <c r="U42" s="93"/>
      <c r="V42" s="93"/>
      <c r="W42" s="193"/>
      <c r="X42" s="192"/>
      <c r="Y42" s="192"/>
      <c r="Z42" s="192"/>
      <c r="AA42" s="217"/>
      <c r="AB42" s="217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</row>
    <row r="43" spans="1:67" x14ac:dyDescent="0.25">
      <c r="A43" s="428"/>
      <c r="B43" s="428"/>
      <c r="C43" s="429"/>
      <c r="D43" s="404"/>
      <c r="E43" s="430"/>
      <c r="F43" s="430"/>
      <c r="G43" s="448"/>
      <c r="H43" s="406"/>
      <c r="I43" s="406"/>
      <c r="J43" s="132" t="e">
        <f t="shared" si="0"/>
        <v>#DIV/0!</v>
      </c>
      <c r="K43" s="428"/>
      <c r="L43" s="428"/>
      <c r="M43" s="428"/>
      <c r="N43" s="444"/>
      <c r="O43" s="431"/>
      <c r="P43" s="749"/>
      <c r="Q43" s="406"/>
      <c r="R43" s="409"/>
      <c r="S43" s="406" t="e">
        <f>VLOOKUP(B43,Table1[],21,FALSE)</f>
        <v>#N/A</v>
      </c>
      <c r="T43" s="93"/>
      <c r="U43" s="93"/>
      <c r="V43" s="93"/>
      <c r="W43" s="193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Q43" s="193"/>
      <c r="AR43" s="192"/>
      <c r="AS43" s="192"/>
      <c r="AV43" s="193"/>
      <c r="AW43" s="192"/>
      <c r="AX43" s="192"/>
      <c r="BA43" s="193"/>
      <c r="BB43" s="192"/>
      <c r="BC43" s="192"/>
      <c r="BF43" s="193"/>
      <c r="BG43" s="192"/>
      <c r="BH43" s="192"/>
    </row>
    <row r="44" spans="1:67" x14ac:dyDescent="0.25">
      <c r="A44" s="428"/>
      <c r="B44" s="428"/>
      <c r="C44" s="429"/>
      <c r="D44" s="404"/>
      <c r="E44" s="430"/>
      <c r="F44" s="430"/>
      <c r="G44" s="448"/>
      <c r="H44" s="406"/>
      <c r="I44" s="406"/>
      <c r="J44" s="132" t="e">
        <f t="shared" si="0"/>
        <v>#DIV/0!</v>
      </c>
      <c r="K44" s="428"/>
      <c r="L44" s="428"/>
      <c r="M44" s="428"/>
      <c r="N44" s="444"/>
      <c r="O44" s="431"/>
      <c r="P44" s="749"/>
      <c r="Q44" s="406"/>
      <c r="R44" s="409"/>
      <c r="S44" s="406" t="e">
        <f>VLOOKUP(B44,Table1[],21,FALSE)</f>
        <v>#N/A</v>
      </c>
      <c r="T44" s="93"/>
      <c r="U44" s="93"/>
      <c r="V44" s="93"/>
      <c r="W44" s="193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79"/>
      <c r="AM44" s="179"/>
      <c r="AN44" s="179"/>
      <c r="AO44" s="180"/>
      <c r="AQ44" s="179"/>
      <c r="AR44" s="179"/>
      <c r="AS44" s="179"/>
      <c r="AT44" s="180"/>
      <c r="AV44" s="179"/>
      <c r="AW44" s="179"/>
      <c r="AX44" s="179"/>
      <c r="AY44" s="180"/>
      <c r="BA44" s="179"/>
      <c r="BB44" s="179"/>
      <c r="BC44" s="179"/>
      <c r="BD44" s="180"/>
      <c r="BF44" s="179"/>
      <c r="BG44" s="179"/>
      <c r="BH44" s="179"/>
      <c r="BI44" s="180"/>
    </row>
    <row r="45" spans="1:67" x14ac:dyDescent="0.25">
      <c r="A45" s="428"/>
      <c r="B45" s="428"/>
      <c r="C45" s="429"/>
      <c r="D45" s="404"/>
      <c r="E45" s="430"/>
      <c r="F45" s="430"/>
      <c r="G45" s="448"/>
      <c r="H45" s="406"/>
      <c r="I45" s="406"/>
      <c r="J45" s="132" t="e">
        <f t="shared" si="0"/>
        <v>#DIV/0!</v>
      </c>
      <c r="K45" s="428"/>
      <c r="L45" s="428"/>
      <c r="M45" s="428"/>
      <c r="N45" s="444"/>
      <c r="O45" s="431"/>
      <c r="P45" s="749"/>
      <c r="Q45" s="406"/>
      <c r="R45" s="409"/>
      <c r="S45" s="406" t="e">
        <f>VLOOKUP(B45,Table1[],21,FALSE)</f>
        <v>#N/A</v>
      </c>
      <c r="T45" s="93"/>
      <c r="U45" s="93"/>
      <c r="V45" s="93"/>
      <c r="W45" s="193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</row>
    <row r="46" spans="1:67" x14ac:dyDescent="0.25">
      <c r="A46" s="428"/>
      <c r="B46" s="428"/>
      <c r="C46" s="429"/>
      <c r="D46" s="404"/>
      <c r="E46" s="430"/>
      <c r="F46" s="430"/>
      <c r="G46" s="448"/>
      <c r="H46" s="406"/>
      <c r="I46" s="406"/>
      <c r="J46" s="132" t="e">
        <f t="shared" si="0"/>
        <v>#DIV/0!</v>
      </c>
      <c r="K46" s="428"/>
      <c r="L46" s="428"/>
      <c r="M46" s="428"/>
      <c r="N46" s="444"/>
      <c r="O46" s="431"/>
      <c r="P46" s="749"/>
      <c r="Q46" s="406"/>
      <c r="R46" s="409"/>
      <c r="S46" s="406" t="e">
        <f>VLOOKUP(B46,Table1[],21,FALSE)</f>
        <v>#N/A</v>
      </c>
      <c r="T46" s="93"/>
      <c r="U46" s="93"/>
      <c r="V46" s="93"/>
      <c r="W46" s="193"/>
      <c r="X46" s="192"/>
      <c r="Y46" s="192"/>
      <c r="Z46" s="192"/>
      <c r="AA46" s="192"/>
      <c r="AB46" s="191"/>
      <c r="AC46" s="191"/>
      <c r="AD46" s="192"/>
      <c r="AE46" s="192"/>
      <c r="AF46" s="217"/>
      <c r="AG46" s="188"/>
      <c r="AI46" s="217"/>
      <c r="AJ46" s="188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BI46" s="186"/>
      <c r="BL46" s="186"/>
    </row>
    <row r="47" spans="1:67" x14ac:dyDescent="0.25">
      <c r="A47" s="428"/>
      <c r="B47" s="428"/>
      <c r="C47" s="429"/>
      <c r="D47" s="404"/>
      <c r="E47" s="430"/>
      <c r="F47" s="430"/>
      <c r="G47" s="448"/>
      <c r="H47" s="406"/>
      <c r="I47" s="406"/>
      <c r="J47" s="132" t="e">
        <f t="shared" si="0"/>
        <v>#DIV/0!</v>
      </c>
      <c r="K47" s="428"/>
      <c r="L47" s="428"/>
      <c r="M47" s="428"/>
      <c r="N47" s="444"/>
      <c r="O47" s="431"/>
      <c r="P47" s="749"/>
      <c r="Q47" s="406"/>
      <c r="R47" s="409"/>
      <c r="S47" s="406" t="e">
        <f>VLOOKUP(B47,Table1[],21,FALSE)</f>
        <v>#N/A</v>
      </c>
      <c r="T47" s="93"/>
      <c r="U47" s="93"/>
      <c r="V47" s="93"/>
      <c r="W47" s="193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</row>
    <row r="48" spans="1:67" x14ac:dyDescent="0.25">
      <c r="A48" s="428"/>
      <c r="B48" s="428"/>
      <c r="C48" s="429"/>
      <c r="D48" s="404"/>
      <c r="E48" s="430"/>
      <c r="F48" s="430"/>
      <c r="G48" s="448"/>
      <c r="H48" s="406"/>
      <c r="I48" s="406"/>
      <c r="J48" s="132" t="e">
        <f t="shared" si="0"/>
        <v>#DIV/0!</v>
      </c>
      <c r="K48" s="428"/>
      <c r="L48" s="428"/>
      <c r="M48" s="428"/>
      <c r="N48" s="444"/>
      <c r="O48" s="431"/>
      <c r="P48" s="749"/>
      <c r="Q48" s="406"/>
      <c r="R48" s="409"/>
      <c r="S48" s="406" t="e">
        <f>VLOOKUP(B48,Table1[],21,FALSE)</f>
        <v>#N/A</v>
      </c>
      <c r="T48" s="93"/>
      <c r="U48" s="93"/>
      <c r="V48" s="93"/>
      <c r="W48" s="193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</row>
    <row r="49" spans="1:78" x14ac:dyDescent="0.25">
      <c r="A49" s="428"/>
      <c r="B49" s="428"/>
      <c r="C49" s="429"/>
      <c r="D49" s="404"/>
      <c r="E49" s="430"/>
      <c r="F49" s="430"/>
      <c r="G49" s="448"/>
      <c r="H49" s="406"/>
      <c r="I49" s="406"/>
      <c r="J49" s="132" t="e">
        <f t="shared" si="0"/>
        <v>#DIV/0!</v>
      </c>
      <c r="K49" s="428"/>
      <c r="L49" s="428"/>
      <c r="M49" s="428"/>
      <c r="N49" s="444"/>
      <c r="O49" s="431"/>
      <c r="P49" s="749"/>
      <c r="Q49" s="406"/>
      <c r="R49" s="409"/>
      <c r="S49" s="406" t="e">
        <f>VLOOKUP(B49,Table1[],21,FALSE)</f>
        <v>#N/A</v>
      </c>
      <c r="T49" s="93"/>
      <c r="U49" s="93"/>
      <c r="V49" s="93"/>
      <c r="W49" s="193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</row>
    <row r="50" spans="1:78" x14ac:dyDescent="0.25">
      <c r="A50" s="428"/>
      <c r="B50" s="428"/>
      <c r="C50" s="429"/>
      <c r="D50" s="404"/>
      <c r="E50" s="430"/>
      <c r="F50" s="430"/>
      <c r="G50" s="448"/>
      <c r="H50" s="406"/>
      <c r="I50" s="406"/>
      <c r="J50" s="132" t="e">
        <f t="shared" si="0"/>
        <v>#DIV/0!</v>
      </c>
      <c r="K50" s="428"/>
      <c r="L50" s="428"/>
      <c r="M50" s="428"/>
      <c r="N50" s="444"/>
      <c r="O50" s="431"/>
      <c r="P50" s="749"/>
      <c r="Q50" s="406"/>
      <c r="R50" s="409"/>
      <c r="S50" s="406" t="e">
        <f>VLOOKUP(B50,Table1[],21,FALSE)</f>
        <v>#N/A</v>
      </c>
      <c r="T50" s="93"/>
      <c r="U50" s="93"/>
      <c r="V50" s="93"/>
      <c r="W50" s="193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</row>
    <row r="51" spans="1:78" x14ac:dyDescent="0.25">
      <c r="A51" s="428"/>
      <c r="B51" s="428"/>
      <c r="C51" s="429"/>
      <c r="D51" s="404"/>
      <c r="E51" s="430"/>
      <c r="F51" s="430"/>
      <c r="G51" s="448"/>
      <c r="H51" s="406"/>
      <c r="I51" s="406"/>
      <c r="J51" s="132" t="e">
        <f t="shared" si="0"/>
        <v>#DIV/0!</v>
      </c>
      <c r="K51" s="428"/>
      <c r="L51" s="428"/>
      <c r="M51" s="428"/>
      <c r="N51" s="444"/>
      <c r="O51" s="431"/>
      <c r="P51" s="749"/>
      <c r="Q51" s="406"/>
      <c r="R51" s="409"/>
      <c r="S51" s="406" t="e">
        <f>VLOOKUP(B51,Table1[],21,FALSE)</f>
        <v>#N/A</v>
      </c>
      <c r="T51" s="93"/>
      <c r="U51" s="93"/>
      <c r="V51" s="93"/>
      <c r="W51" s="193"/>
      <c r="X51" s="192"/>
      <c r="Y51" s="192"/>
      <c r="Z51" s="192"/>
      <c r="AA51" s="192"/>
      <c r="AB51" s="192"/>
      <c r="AC51" s="192"/>
      <c r="AD51" s="192"/>
      <c r="AE51" s="192"/>
      <c r="AG51" s="188"/>
      <c r="AJ51" s="188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</row>
    <row r="52" spans="1:78" x14ac:dyDescent="0.25">
      <c r="A52" s="428"/>
      <c r="B52" s="428"/>
      <c r="C52" s="429"/>
      <c r="D52" s="404"/>
      <c r="E52" s="430"/>
      <c r="F52" s="430"/>
      <c r="G52" s="448"/>
      <c r="H52" s="406"/>
      <c r="I52" s="406"/>
      <c r="J52" s="132" t="e">
        <f t="shared" si="0"/>
        <v>#DIV/0!</v>
      </c>
      <c r="K52" s="428"/>
      <c r="L52" s="428"/>
      <c r="M52" s="428"/>
      <c r="N52" s="444"/>
      <c r="O52" s="431"/>
      <c r="P52" s="749"/>
      <c r="Q52" s="406"/>
      <c r="R52" s="409"/>
      <c r="S52" s="406" t="e">
        <f>VLOOKUP(B52,Table1[],21,FALSE)</f>
        <v>#N/A</v>
      </c>
      <c r="T52" s="93"/>
      <c r="V52" s="93"/>
      <c r="W52" s="193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</row>
    <row r="53" spans="1:78" x14ac:dyDescent="0.25">
      <c r="A53" s="428"/>
      <c r="B53" s="428"/>
      <c r="C53" s="429"/>
      <c r="D53" s="404"/>
      <c r="E53" s="430"/>
      <c r="F53" s="430"/>
      <c r="G53" s="448"/>
      <c r="H53" s="406"/>
      <c r="I53" s="406"/>
      <c r="J53" s="132" t="e">
        <f t="shared" si="0"/>
        <v>#DIV/0!</v>
      </c>
      <c r="K53" s="428"/>
      <c r="L53" s="428"/>
      <c r="M53" s="428"/>
      <c r="N53" s="444"/>
      <c r="O53" s="431"/>
      <c r="P53" s="749"/>
      <c r="Q53" s="406"/>
      <c r="R53" s="409"/>
      <c r="S53" s="406" t="e">
        <f>VLOOKUP(B53,Table1[],21,FALSE)</f>
        <v>#N/A</v>
      </c>
      <c r="T53" s="93"/>
      <c r="V53" s="93"/>
      <c r="W53" s="193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</row>
    <row r="54" spans="1:78" x14ac:dyDescent="0.25">
      <c r="A54" s="428"/>
      <c r="B54" s="428"/>
      <c r="C54" s="429"/>
      <c r="D54" s="404"/>
      <c r="E54" s="430"/>
      <c r="F54" s="430"/>
      <c r="G54" s="448"/>
      <c r="H54" s="406"/>
      <c r="I54" s="406"/>
      <c r="J54" s="132" t="e">
        <f t="shared" si="0"/>
        <v>#DIV/0!</v>
      </c>
      <c r="K54" s="428"/>
      <c r="L54" s="428"/>
      <c r="M54" s="428"/>
      <c r="N54" s="444"/>
      <c r="O54" s="431"/>
      <c r="P54" s="749"/>
      <c r="Q54" s="406"/>
      <c r="R54" s="409"/>
      <c r="S54" s="406" t="e">
        <f>VLOOKUP(B54,Table1[],21,FALSE)</f>
        <v>#N/A</v>
      </c>
      <c r="T54" s="93"/>
      <c r="W54" s="193"/>
      <c r="X54" s="192"/>
      <c r="Y54" s="192"/>
      <c r="Z54" s="192"/>
      <c r="AA54" s="192"/>
      <c r="AB54" s="192"/>
      <c r="AC54" s="192"/>
      <c r="AD54" s="192"/>
      <c r="AE54" s="192"/>
      <c r="AG54" s="188"/>
      <c r="AJ54" s="188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</row>
    <row r="55" spans="1:78" x14ac:dyDescent="0.25">
      <c r="A55" s="428"/>
      <c r="B55" s="428"/>
      <c r="C55" s="429"/>
      <c r="D55" s="404"/>
      <c r="E55" s="430"/>
      <c r="F55" s="430"/>
      <c r="G55" s="448"/>
      <c r="H55" s="406"/>
      <c r="I55" s="406"/>
      <c r="J55" s="132" t="e">
        <f t="shared" si="0"/>
        <v>#DIV/0!</v>
      </c>
      <c r="K55" s="428"/>
      <c r="L55" s="428"/>
      <c r="M55" s="428"/>
      <c r="N55" s="444"/>
      <c r="O55" s="431"/>
      <c r="P55" s="749"/>
      <c r="Q55" s="406"/>
      <c r="R55" s="409"/>
      <c r="S55" s="406" t="e">
        <f>VLOOKUP(B55,Table1[],21,FALSE)</f>
        <v>#N/A</v>
      </c>
      <c r="T55" s="93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</row>
    <row r="56" spans="1:78" x14ac:dyDescent="0.25">
      <c r="A56" s="428"/>
      <c r="B56" s="428"/>
      <c r="C56" s="429"/>
      <c r="D56" s="404"/>
      <c r="E56" s="430"/>
      <c r="F56" s="430"/>
      <c r="G56" s="448"/>
      <c r="H56" s="406"/>
      <c r="I56" s="406"/>
      <c r="J56" s="132" t="e">
        <f t="shared" si="0"/>
        <v>#DIV/0!</v>
      </c>
      <c r="K56" s="428"/>
      <c r="L56" s="428"/>
      <c r="M56" s="428"/>
      <c r="N56" s="444"/>
      <c r="O56" s="431"/>
      <c r="P56" s="749"/>
      <c r="Q56" s="406"/>
      <c r="R56" s="409"/>
      <c r="S56" s="406" t="e">
        <f>VLOOKUP(B56,Table1[],21,FALSE)</f>
        <v>#N/A</v>
      </c>
      <c r="T56" s="93"/>
      <c r="W56" s="193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</row>
    <row r="57" spans="1:78" x14ac:dyDescent="0.25">
      <c r="A57" s="428"/>
      <c r="B57" s="428"/>
      <c r="C57" s="429"/>
      <c r="D57" s="404"/>
      <c r="E57" s="430"/>
      <c r="F57" s="430"/>
      <c r="G57" s="448"/>
      <c r="H57" s="406"/>
      <c r="I57" s="406"/>
      <c r="J57" s="132" t="e">
        <f t="shared" si="0"/>
        <v>#DIV/0!</v>
      </c>
      <c r="K57" s="428"/>
      <c r="L57" s="428"/>
      <c r="M57" s="428"/>
      <c r="N57" s="444"/>
      <c r="O57" s="431"/>
      <c r="P57" s="749"/>
      <c r="Q57" s="406"/>
      <c r="R57" s="409"/>
      <c r="S57" s="406" t="e">
        <f>VLOOKUP(B57,Table1[],21,FALSE)</f>
        <v>#N/A</v>
      </c>
      <c r="T57" s="93"/>
      <c r="W57" s="193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</row>
    <row r="58" spans="1:78" x14ac:dyDescent="0.25">
      <c r="A58" s="428"/>
      <c r="B58" s="428"/>
      <c r="C58" s="429"/>
      <c r="D58" s="404"/>
      <c r="E58" s="430"/>
      <c r="F58" s="430"/>
      <c r="G58" s="448"/>
      <c r="H58" s="406"/>
      <c r="I58" s="406"/>
      <c r="J58" s="132" t="e">
        <f t="shared" si="0"/>
        <v>#DIV/0!</v>
      </c>
      <c r="K58" s="428"/>
      <c r="L58" s="428"/>
      <c r="M58" s="428"/>
      <c r="N58" s="444"/>
      <c r="O58" s="431"/>
      <c r="P58" s="749"/>
      <c r="Q58" s="406"/>
      <c r="R58" s="409"/>
      <c r="S58" s="406" t="e">
        <f>VLOOKUP(B58,Table1[],21,FALSE)</f>
        <v>#N/A</v>
      </c>
      <c r="T58" s="93"/>
      <c r="W58" s="193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</row>
    <row r="59" spans="1:78" x14ac:dyDescent="0.25">
      <c r="A59" s="428"/>
      <c r="B59" s="428"/>
      <c r="C59" s="429"/>
      <c r="D59" s="404"/>
      <c r="E59" s="430"/>
      <c r="F59" s="430"/>
      <c r="G59" s="448"/>
      <c r="H59" s="406"/>
      <c r="I59" s="406"/>
      <c r="J59" s="132" t="e">
        <f t="shared" si="0"/>
        <v>#DIV/0!</v>
      </c>
      <c r="K59" s="428"/>
      <c r="L59" s="428"/>
      <c r="M59" s="428"/>
      <c r="N59" s="444"/>
      <c r="O59" s="431"/>
      <c r="P59" s="749"/>
      <c r="Q59" s="406"/>
      <c r="R59" s="409"/>
      <c r="S59" s="406" t="e">
        <f>VLOOKUP(B59,Table1[],21,FALSE)</f>
        <v>#N/A</v>
      </c>
      <c r="T59" s="93"/>
      <c r="W59" s="193"/>
      <c r="X59" s="192"/>
      <c r="Y59" s="192"/>
      <c r="Z59" s="192"/>
      <c r="AA59" s="192"/>
      <c r="AB59" s="192"/>
      <c r="AC59" s="192"/>
      <c r="AD59" s="192"/>
      <c r="AE59" s="192"/>
      <c r="AG59" s="188"/>
      <c r="AJ59" s="188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</row>
    <row r="60" spans="1:78" x14ac:dyDescent="0.25">
      <c r="A60" s="428"/>
      <c r="B60" s="428"/>
      <c r="C60" s="429"/>
      <c r="D60" s="404"/>
      <c r="E60" s="430"/>
      <c r="F60" s="430"/>
      <c r="G60" s="448"/>
      <c r="H60" s="406"/>
      <c r="I60" s="406"/>
      <c r="J60" s="132" t="e">
        <f t="shared" si="0"/>
        <v>#DIV/0!</v>
      </c>
      <c r="K60" s="428"/>
      <c r="L60" s="428"/>
      <c r="M60" s="428"/>
      <c r="N60" s="444"/>
      <c r="O60" s="431"/>
      <c r="P60" s="749"/>
      <c r="Q60" s="406"/>
      <c r="R60" s="409"/>
      <c r="S60" s="406" t="e">
        <f>VLOOKUP(B60,Table1[],21,FALSE)</f>
        <v>#N/A</v>
      </c>
      <c r="T60" s="93"/>
      <c r="W60" s="193"/>
      <c r="X60" s="192"/>
      <c r="Y60" s="192"/>
      <c r="Z60" s="192"/>
      <c r="AA60" s="192"/>
      <c r="AB60" s="192"/>
      <c r="AC60" s="192"/>
      <c r="AD60" s="192"/>
      <c r="AE60" s="192"/>
      <c r="AF60" s="217"/>
      <c r="AG60" s="188"/>
      <c r="AI60" s="217"/>
      <c r="AJ60" s="188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BF60" s="412"/>
      <c r="BG60" s="413"/>
      <c r="BH60" s="182"/>
      <c r="BI60" s="182"/>
      <c r="BJ60" s="88"/>
      <c r="BL60" s="413"/>
      <c r="BM60" s="182"/>
      <c r="BN60" s="182"/>
      <c r="BO60" s="88"/>
      <c r="BQ60" s="413"/>
      <c r="BR60" s="182"/>
      <c r="BS60" s="182"/>
      <c r="BT60" s="88"/>
      <c r="BV60" s="413"/>
      <c r="BW60" s="182"/>
      <c r="BX60" s="182"/>
      <c r="BY60" s="88"/>
      <c r="BZ60" s="412"/>
    </row>
    <row r="61" spans="1:78" x14ac:dyDescent="0.25">
      <c r="A61" s="428"/>
      <c r="B61" s="428"/>
      <c r="C61" s="429"/>
      <c r="D61" s="404"/>
      <c r="E61" s="430"/>
      <c r="F61" s="430"/>
      <c r="G61" s="448"/>
      <c r="H61" s="406"/>
      <c r="I61" s="406"/>
      <c r="J61" s="132" t="e">
        <f t="shared" si="0"/>
        <v>#DIV/0!</v>
      </c>
      <c r="K61" s="428"/>
      <c r="L61" s="428"/>
      <c r="M61" s="428"/>
      <c r="N61" s="444"/>
      <c r="O61" s="431"/>
      <c r="P61" s="749"/>
      <c r="Q61" s="406"/>
      <c r="R61" s="409"/>
      <c r="S61" s="406" t="e">
        <f>VLOOKUP(B61,Table1[],21,FALSE)</f>
        <v>#N/A</v>
      </c>
      <c r="T61" s="216"/>
      <c r="W61" s="193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Q61" s="193"/>
      <c r="AR61" s="192"/>
      <c r="AS61" s="192"/>
      <c r="BF61"/>
      <c r="BG61" s="179"/>
      <c r="BH61" s="179"/>
      <c r="BI61" s="179"/>
      <c r="BJ61" s="180"/>
      <c r="BL61" s="179"/>
      <c r="BM61" s="179"/>
      <c r="BN61" s="179"/>
      <c r="BO61" s="180"/>
      <c r="BQ61" s="179"/>
      <c r="BR61" s="179"/>
      <c r="BS61" s="179"/>
      <c r="BT61" s="180"/>
      <c r="BV61" s="179"/>
      <c r="BW61" s="179"/>
      <c r="BX61" s="179"/>
      <c r="BY61" s="180"/>
      <c r="BZ61"/>
    </row>
    <row r="62" spans="1:78" x14ac:dyDescent="0.25">
      <c r="A62" s="428"/>
      <c r="B62" s="428"/>
      <c r="C62" s="429"/>
      <c r="D62" s="404"/>
      <c r="E62" s="430"/>
      <c r="F62" s="430"/>
      <c r="G62" s="448"/>
      <c r="H62" s="406"/>
      <c r="I62" s="406"/>
      <c r="J62" s="132" t="e">
        <f t="shared" si="0"/>
        <v>#DIV/0!</v>
      </c>
      <c r="K62" s="428"/>
      <c r="L62" s="428"/>
      <c r="M62" s="428"/>
      <c r="N62" s="444"/>
      <c r="O62" s="431"/>
      <c r="P62" s="749"/>
      <c r="Q62" s="406"/>
      <c r="R62" s="409"/>
      <c r="S62" s="406" t="e">
        <f>VLOOKUP(B62,Table1[],21,FALSE)</f>
        <v>#N/A</v>
      </c>
      <c r="T62" s="93"/>
      <c r="W62" s="193"/>
      <c r="X62" s="192"/>
      <c r="Y62" s="192"/>
      <c r="Z62" s="192"/>
      <c r="AA62" s="192"/>
      <c r="AB62" s="192"/>
      <c r="AC62" s="192"/>
      <c r="AD62" s="192"/>
      <c r="AE62" s="192"/>
      <c r="AG62" s="188"/>
      <c r="AJ62" s="188"/>
      <c r="AK62" s="192"/>
      <c r="AL62" s="179"/>
      <c r="AM62" s="179"/>
      <c r="AN62" s="179"/>
      <c r="AO62" s="180"/>
      <c r="AQ62" s="179"/>
      <c r="AR62" s="179"/>
      <c r="AS62" s="179"/>
      <c r="AT62" s="180"/>
    </row>
    <row r="63" spans="1:78" x14ac:dyDescent="0.25">
      <c r="A63" s="428"/>
      <c r="B63" s="428"/>
      <c r="C63" s="429"/>
      <c r="D63" s="404"/>
      <c r="E63" s="430"/>
      <c r="F63" s="430"/>
      <c r="G63" s="448"/>
      <c r="H63" s="406"/>
      <c r="I63" s="406"/>
      <c r="J63" s="132" t="e">
        <f t="shared" si="0"/>
        <v>#DIV/0!</v>
      </c>
      <c r="K63" s="428"/>
      <c r="L63" s="428"/>
      <c r="M63" s="428"/>
      <c r="N63" s="444"/>
      <c r="O63" s="431"/>
      <c r="P63" s="749"/>
      <c r="Q63" s="406"/>
      <c r="R63" s="409"/>
      <c r="S63" s="406" t="e">
        <f>VLOOKUP(B63,Table1[],21,FALSE)</f>
        <v>#N/A</v>
      </c>
      <c r="T63" s="93"/>
      <c r="W63" s="193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</row>
    <row r="64" spans="1:78" ht="15.6" customHeight="1" x14ac:dyDescent="0.25">
      <c r="A64" s="154"/>
      <c r="B64" s="139"/>
      <c r="C64" s="96"/>
      <c r="D64" s="96" t="s">
        <v>126</v>
      </c>
      <c r="E64" s="98"/>
      <c r="F64" s="98"/>
      <c r="G64" s="98">
        <f t="shared" ref="G64:G95" si="1">F64-E64</f>
        <v>0</v>
      </c>
      <c r="H64" s="97">
        <f t="shared" ref="H64:H95" si="2">HOUR(G64)</f>
        <v>0</v>
      </c>
      <c r="I64" s="97">
        <f t="shared" ref="I64:I95" si="3">MINUTE(G64)</f>
        <v>0</v>
      </c>
      <c r="J64" s="132" t="e">
        <f t="shared" ref="J64:J95" si="4">L64/K64</f>
        <v>#DIV/0!</v>
      </c>
      <c r="K64" s="135"/>
      <c r="L64" s="147">
        <f t="shared" ref="L64:L95" si="5">((60*H64)+I64)*K64</f>
        <v>0</v>
      </c>
      <c r="M64" s="99"/>
      <c r="N64" s="151"/>
      <c r="O64" s="133"/>
      <c r="P64" s="744"/>
      <c r="Q64" s="97"/>
      <c r="R64" s="99"/>
      <c r="S64" s="97" t="e">
        <f>VLOOKUP(B64,Table1[],21,FALSE)</f>
        <v>#N/A</v>
      </c>
      <c r="T64" s="93"/>
      <c r="W64" s="193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</row>
    <row r="65" spans="1:77" ht="15.6" customHeight="1" x14ac:dyDescent="0.25">
      <c r="A65" s="154"/>
      <c r="B65" s="139"/>
      <c r="C65" s="96"/>
      <c r="D65" s="96" t="s">
        <v>126</v>
      </c>
      <c r="E65" s="98"/>
      <c r="F65" s="98"/>
      <c r="G65" s="98">
        <f t="shared" si="1"/>
        <v>0</v>
      </c>
      <c r="H65" s="97">
        <f t="shared" si="2"/>
        <v>0</v>
      </c>
      <c r="I65" s="97">
        <f t="shared" si="3"/>
        <v>0</v>
      </c>
      <c r="J65" s="132" t="e">
        <f t="shared" si="4"/>
        <v>#DIV/0!</v>
      </c>
      <c r="K65" s="135"/>
      <c r="L65" s="147">
        <f t="shared" si="5"/>
        <v>0</v>
      </c>
      <c r="M65" s="99"/>
      <c r="N65" s="151"/>
      <c r="O65" s="133"/>
      <c r="P65" s="744"/>
      <c r="Q65" s="97"/>
      <c r="R65" s="99"/>
      <c r="S65" s="97" t="e">
        <f>VLOOKUP(B65,Table1[],21,FALSE)</f>
        <v>#N/A</v>
      </c>
      <c r="T65" s="93"/>
      <c r="W65" s="193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</row>
    <row r="66" spans="1:77" ht="15.6" customHeight="1" x14ac:dyDescent="0.25">
      <c r="A66" s="154"/>
      <c r="B66" s="139"/>
      <c r="C66" s="96"/>
      <c r="D66" s="96" t="s">
        <v>126</v>
      </c>
      <c r="E66" s="98"/>
      <c r="F66" s="98"/>
      <c r="G66" s="98">
        <f t="shared" si="1"/>
        <v>0</v>
      </c>
      <c r="H66" s="97">
        <f t="shared" si="2"/>
        <v>0</v>
      </c>
      <c r="I66" s="97">
        <f t="shared" si="3"/>
        <v>0</v>
      </c>
      <c r="J66" s="132" t="e">
        <f t="shared" si="4"/>
        <v>#DIV/0!</v>
      </c>
      <c r="K66" s="135"/>
      <c r="L66" s="147">
        <f t="shared" si="5"/>
        <v>0</v>
      </c>
      <c r="M66" s="99"/>
      <c r="N66" s="151"/>
      <c r="O66" s="133"/>
      <c r="P66" s="744"/>
      <c r="Q66" s="97"/>
      <c r="R66" s="99"/>
      <c r="S66" s="97" t="e">
        <f>VLOOKUP(B66,Table1[],21,FALSE)</f>
        <v>#N/A</v>
      </c>
      <c r="T66" s="93"/>
      <c r="W66" s="193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Q66" s="193"/>
      <c r="AR66" s="192"/>
      <c r="AS66" s="192"/>
    </row>
    <row r="67" spans="1:77" ht="15.6" customHeight="1" x14ac:dyDescent="0.25">
      <c r="A67" s="154"/>
      <c r="B67" s="139"/>
      <c r="C67" s="96"/>
      <c r="D67" s="96" t="s">
        <v>126</v>
      </c>
      <c r="E67" s="98"/>
      <c r="F67" s="98"/>
      <c r="G67" s="98">
        <f t="shared" si="1"/>
        <v>0</v>
      </c>
      <c r="H67" s="97">
        <f t="shared" si="2"/>
        <v>0</v>
      </c>
      <c r="I67" s="97">
        <f t="shared" si="3"/>
        <v>0</v>
      </c>
      <c r="J67" s="132" t="e">
        <f t="shared" si="4"/>
        <v>#DIV/0!</v>
      </c>
      <c r="K67" s="135"/>
      <c r="L67" s="147">
        <f t="shared" si="5"/>
        <v>0</v>
      </c>
      <c r="M67" s="99"/>
      <c r="N67" s="151"/>
      <c r="O67" s="133"/>
      <c r="P67" s="744"/>
      <c r="Q67" s="97"/>
      <c r="R67" s="99"/>
      <c r="S67" s="97" t="e">
        <f>VLOOKUP(B67,Table1[],21,FALSE)</f>
        <v>#N/A</v>
      </c>
      <c r="T67" s="93"/>
      <c r="W67" s="193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79"/>
      <c r="AM67" s="179"/>
      <c r="AN67" s="179"/>
      <c r="AO67" s="180"/>
      <c r="AQ67" s="179"/>
      <c r="AR67" s="179"/>
      <c r="AS67" s="179"/>
      <c r="AT67" s="180"/>
    </row>
    <row r="68" spans="1:77" ht="15.6" customHeight="1" x14ac:dyDescent="0.25">
      <c r="A68" s="154"/>
      <c r="B68" s="139"/>
      <c r="C68" s="96"/>
      <c r="D68" s="96" t="s">
        <v>126</v>
      </c>
      <c r="E68" s="98"/>
      <c r="F68" s="98"/>
      <c r="G68" s="98">
        <f t="shared" si="1"/>
        <v>0</v>
      </c>
      <c r="H68" s="97">
        <f t="shared" si="2"/>
        <v>0</v>
      </c>
      <c r="I68" s="97">
        <f t="shared" si="3"/>
        <v>0</v>
      </c>
      <c r="J68" s="132" t="e">
        <f t="shared" si="4"/>
        <v>#DIV/0!</v>
      </c>
      <c r="K68" s="135"/>
      <c r="L68" s="147">
        <f t="shared" si="5"/>
        <v>0</v>
      </c>
      <c r="M68" s="99"/>
      <c r="N68" s="151"/>
      <c r="O68" s="133"/>
      <c r="P68" s="744"/>
      <c r="Q68" s="97"/>
      <c r="R68" s="99"/>
      <c r="S68" s="97" t="e">
        <f>VLOOKUP(B68,Table1[],21,FALSE)</f>
        <v>#N/A</v>
      </c>
      <c r="T68" s="93"/>
      <c r="W68" s="193"/>
      <c r="X68" s="192"/>
      <c r="Y68" s="192"/>
      <c r="Z68" s="192"/>
      <c r="AA68" s="192"/>
      <c r="AB68" s="192"/>
      <c r="AC68" s="192"/>
      <c r="AD68" s="192"/>
      <c r="AE68" s="192"/>
      <c r="AG68" s="188"/>
      <c r="AJ68" s="188"/>
      <c r="AK68" s="192"/>
      <c r="AL68" s="192"/>
      <c r="AM68" s="192"/>
      <c r="AN68" s="192"/>
      <c r="AQ68" s="193"/>
      <c r="AR68" s="192"/>
      <c r="AS68" s="192"/>
      <c r="AV68" s="193"/>
      <c r="AW68" s="192"/>
      <c r="AX68" s="192"/>
      <c r="BA68" s="193"/>
      <c r="BB68" s="192"/>
      <c r="BC68" s="192"/>
    </row>
    <row r="69" spans="1:77" ht="15.6" customHeight="1" x14ac:dyDescent="0.25">
      <c r="A69" s="154"/>
      <c r="B69" s="139"/>
      <c r="C69" s="96"/>
      <c r="D69" s="96" t="s">
        <v>126</v>
      </c>
      <c r="E69" s="98"/>
      <c r="F69" s="98"/>
      <c r="G69" s="98">
        <f t="shared" si="1"/>
        <v>0</v>
      </c>
      <c r="H69" s="97">
        <f t="shared" si="2"/>
        <v>0</v>
      </c>
      <c r="I69" s="97">
        <f t="shared" si="3"/>
        <v>0</v>
      </c>
      <c r="J69" s="132" t="e">
        <f t="shared" si="4"/>
        <v>#DIV/0!</v>
      </c>
      <c r="K69" s="135"/>
      <c r="L69" s="147">
        <f t="shared" si="5"/>
        <v>0</v>
      </c>
      <c r="M69" s="99"/>
      <c r="N69" s="151"/>
      <c r="O69" s="133"/>
      <c r="P69" s="744"/>
      <c r="Q69" s="97"/>
      <c r="R69" s="99"/>
      <c r="S69" s="97" t="e">
        <f>VLOOKUP(B69,Table1[],21,FALSE)</f>
        <v>#N/A</v>
      </c>
      <c r="T69" s="93"/>
      <c r="W69" s="193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79"/>
      <c r="AM69" s="179"/>
      <c r="AN69" s="179"/>
      <c r="AO69" s="180"/>
      <c r="AQ69" s="179"/>
      <c r="AR69" s="179"/>
      <c r="AS69" s="179"/>
      <c r="AT69" s="180"/>
      <c r="AV69" s="179"/>
      <c r="AW69" s="179"/>
      <c r="AX69" s="179"/>
      <c r="AY69" s="180"/>
      <c r="BA69" s="179"/>
      <c r="BB69" s="179"/>
      <c r="BC69" s="179"/>
      <c r="BD69" s="180"/>
    </row>
    <row r="70" spans="1:77" ht="15.6" customHeight="1" x14ac:dyDescent="0.25">
      <c r="A70" s="154"/>
      <c r="B70" s="139"/>
      <c r="C70" s="96"/>
      <c r="D70" s="96" t="s">
        <v>126</v>
      </c>
      <c r="E70" s="98"/>
      <c r="F70" s="98"/>
      <c r="G70" s="98">
        <f t="shared" si="1"/>
        <v>0</v>
      </c>
      <c r="H70" s="97">
        <f t="shared" si="2"/>
        <v>0</v>
      </c>
      <c r="I70" s="97">
        <f t="shared" si="3"/>
        <v>0</v>
      </c>
      <c r="J70" s="132" t="e">
        <f t="shared" si="4"/>
        <v>#DIV/0!</v>
      </c>
      <c r="K70" s="135"/>
      <c r="L70" s="147">
        <f t="shared" si="5"/>
        <v>0</v>
      </c>
      <c r="M70" s="99"/>
      <c r="N70" s="151"/>
      <c r="O70" s="133"/>
      <c r="P70" s="744"/>
      <c r="Q70" s="97"/>
      <c r="R70" s="99"/>
      <c r="S70" s="97" t="e">
        <f>VLOOKUP(B70,Table1[],21,FALSE)</f>
        <v>#N/A</v>
      </c>
      <c r="T70" s="93"/>
      <c r="W70" s="193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Q70" s="193"/>
      <c r="AR70" s="192"/>
      <c r="AS70" s="192"/>
    </row>
    <row r="71" spans="1:77" ht="15.6" customHeight="1" x14ac:dyDescent="0.25">
      <c r="A71" s="154"/>
      <c r="B71" s="139"/>
      <c r="C71" s="96"/>
      <c r="D71" s="96" t="s">
        <v>126</v>
      </c>
      <c r="E71" s="98"/>
      <c r="F71" s="98"/>
      <c r="G71" s="98">
        <f t="shared" si="1"/>
        <v>0</v>
      </c>
      <c r="H71" s="97">
        <f t="shared" si="2"/>
        <v>0</v>
      </c>
      <c r="I71" s="97">
        <f t="shared" si="3"/>
        <v>0</v>
      </c>
      <c r="J71" s="132" t="e">
        <f t="shared" si="4"/>
        <v>#DIV/0!</v>
      </c>
      <c r="K71" s="135"/>
      <c r="L71" s="147">
        <f t="shared" si="5"/>
        <v>0</v>
      </c>
      <c r="M71" s="99"/>
      <c r="N71" s="151"/>
      <c r="O71" s="133"/>
      <c r="P71" s="744"/>
      <c r="Q71" s="97"/>
      <c r="R71" s="99"/>
      <c r="S71" s="97" t="e">
        <f>VLOOKUP(B71,Table1[],21,FALSE)</f>
        <v>#N/A</v>
      </c>
      <c r="T71" s="93"/>
      <c r="W71" s="193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79"/>
      <c r="AM71" s="179"/>
      <c r="AN71" s="179"/>
      <c r="AO71" s="180"/>
      <c r="AQ71" s="179"/>
      <c r="AR71" s="179"/>
      <c r="AS71" s="179"/>
      <c r="AT71" s="180"/>
    </row>
    <row r="72" spans="1:77" ht="15.6" customHeight="1" x14ac:dyDescent="0.25">
      <c r="A72" s="154"/>
      <c r="B72" s="139"/>
      <c r="C72" s="96"/>
      <c r="D72" s="96" t="s">
        <v>126</v>
      </c>
      <c r="E72" s="98"/>
      <c r="F72" s="98"/>
      <c r="G72" s="98">
        <f t="shared" si="1"/>
        <v>0</v>
      </c>
      <c r="H72" s="97">
        <f t="shared" si="2"/>
        <v>0</v>
      </c>
      <c r="I72" s="97">
        <f t="shared" si="3"/>
        <v>0</v>
      </c>
      <c r="J72" s="132" t="e">
        <f t="shared" si="4"/>
        <v>#DIV/0!</v>
      </c>
      <c r="K72" s="135"/>
      <c r="L72" s="147">
        <f t="shared" si="5"/>
        <v>0</v>
      </c>
      <c r="M72" s="99"/>
      <c r="N72" s="151"/>
      <c r="O72" s="133"/>
      <c r="P72" s="744"/>
      <c r="Q72" s="97"/>
      <c r="R72" s="99"/>
      <c r="S72" s="97" t="e">
        <f>VLOOKUP(B72,Table1[],21,FALSE)</f>
        <v>#N/A</v>
      </c>
      <c r="T72" s="216"/>
      <c r="W72" s="193"/>
      <c r="X72" s="192"/>
      <c r="Y72" s="192"/>
      <c r="Z72" s="192"/>
      <c r="AA72" s="192"/>
      <c r="AB72" s="192"/>
      <c r="AC72" s="192"/>
      <c r="AD72" s="192"/>
      <c r="AE72" s="192"/>
      <c r="AK72" s="192"/>
      <c r="AL72" s="192"/>
      <c r="AM72" s="192"/>
      <c r="AN72" s="192"/>
      <c r="AQ72" s="193"/>
      <c r="AR72" s="192"/>
      <c r="AS72" s="192"/>
      <c r="BM72" s="836"/>
      <c r="BN72" s="836"/>
    </row>
    <row r="73" spans="1:77" ht="15.6" customHeight="1" x14ac:dyDescent="0.25">
      <c r="A73" s="154"/>
      <c r="B73" s="139"/>
      <c r="C73" s="96"/>
      <c r="D73" s="96" t="s">
        <v>126</v>
      </c>
      <c r="E73" s="98"/>
      <c r="F73" s="98"/>
      <c r="G73" s="98">
        <f t="shared" si="1"/>
        <v>0</v>
      </c>
      <c r="H73" s="97">
        <f t="shared" si="2"/>
        <v>0</v>
      </c>
      <c r="I73" s="97">
        <f t="shared" si="3"/>
        <v>0</v>
      </c>
      <c r="J73" s="132" t="e">
        <f t="shared" si="4"/>
        <v>#DIV/0!</v>
      </c>
      <c r="K73" s="135"/>
      <c r="L73" s="147">
        <f t="shared" si="5"/>
        <v>0</v>
      </c>
      <c r="M73" s="99"/>
      <c r="N73" s="151"/>
      <c r="O73" s="133"/>
      <c r="P73" s="744"/>
      <c r="Q73" s="97"/>
      <c r="R73" s="99"/>
      <c r="S73" s="97" t="e">
        <f>VLOOKUP(B73,Table1[],21,FALSE)</f>
        <v>#N/A</v>
      </c>
      <c r="T73" s="93"/>
      <c r="W73" s="193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79"/>
      <c r="AM73" s="179"/>
      <c r="AN73" s="179"/>
      <c r="AO73" s="180"/>
      <c r="AQ73" s="179"/>
      <c r="AR73" s="179"/>
      <c r="AS73" s="179"/>
      <c r="AT73" s="180"/>
      <c r="BG73" s="413"/>
      <c r="BH73" s="182"/>
      <c r="BI73" s="182"/>
      <c r="BJ73" s="88"/>
      <c r="BL73" s="413"/>
      <c r="BM73" s="182"/>
      <c r="BN73" s="182"/>
      <c r="BO73" s="88"/>
      <c r="BQ73" s="413"/>
      <c r="BR73" s="182"/>
      <c r="BS73" s="182"/>
      <c r="BT73" s="88"/>
      <c r="BV73" s="413"/>
      <c r="BW73" s="182"/>
      <c r="BX73" s="182"/>
      <c r="BY73" s="88"/>
    </row>
    <row r="74" spans="1:77" ht="15.6" customHeight="1" x14ac:dyDescent="0.25">
      <c r="A74" s="154"/>
      <c r="B74" s="139"/>
      <c r="C74" s="96"/>
      <c r="D74" s="96" t="s">
        <v>126</v>
      </c>
      <c r="E74" s="98"/>
      <c r="F74" s="98"/>
      <c r="G74" s="98">
        <f t="shared" si="1"/>
        <v>0</v>
      </c>
      <c r="H74" s="97">
        <f t="shared" si="2"/>
        <v>0</v>
      </c>
      <c r="I74" s="97">
        <f t="shared" si="3"/>
        <v>0</v>
      </c>
      <c r="J74" s="132" t="e">
        <f t="shared" si="4"/>
        <v>#DIV/0!</v>
      </c>
      <c r="K74" s="135"/>
      <c r="L74" s="147">
        <f t="shared" si="5"/>
        <v>0</v>
      </c>
      <c r="M74" s="99"/>
      <c r="N74" s="151"/>
      <c r="O74" s="133"/>
      <c r="P74" s="744"/>
      <c r="Q74" s="97"/>
      <c r="R74" s="99"/>
      <c r="S74" s="97" t="e">
        <f>VLOOKUP(B74,Table1[],21,FALSE)</f>
        <v>#N/A</v>
      </c>
      <c r="T74" s="93"/>
      <c r="W74" s="193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BG74" s="179"/>
      <c r="BH74" s="179"/>
      <c r="BI74" s="179"/>
      <c r="BJ74" s="180"/>
      <c r="BL74" s="179"/>
      <c r="BM74" s="179"/>
      <c r="BN74" s="179"/>
      <c r="BO74" s="180"/>
      <c r="BQ74" s="179"/>
      <c r="BR74" s="179"/>
      <c r="BS74" s="179"/>
      <c r="BT74" s="180"/>
      <c r="BV74" s="179"/>
      <c r="BW74" s="179"/>
      <c r="BX74" s="179"/>
      <c r="BY74" s="180"/>
    </row>
    <row r="75" spans="1:77" ht="15.6" customHeight="1" x14ac:dyDescent="0.25">
      <c r="A75" s="154"/>
      <c r="B75" s="139"/>
      <c r="C75" s="96"/>
      <c r="D75" s="96" t="s">
        <v>126</v>
      </c>
      <c r="E75" s="98"/>
      <c r="F75" s="98"/>
      <c r="G75" s="98">
        <f t="shared" si="1"/>
        <v>0</v>
      </c>
      <c r="H75" s="97">
        <f t="shared" si="2"/>
        <v>0</v>
      </c>
      <c r="I75" s="97">
        <f t="shared" si="3"/>
        <v>0</v>
      </c>
      <c r="J75" s="132" t="e">
        <f t="shared" si="4"/>
        <v>#DIV/0!</v>
      </c>
      <c r="K75" s="135"/>
      <c r="L75" s="147">
        <f t="shared" si="5"/>
        <v>0</v>
      </c>
      <c r="M75" s="99"/>
      <c r="N75" s="151"/>
      <c r="O75" s="133"/>
      <c r="P75" s="744"/>
      <c r="Q75" s="97"/>
      <c r="R75" s="99"/>
      <c r="S75" s="97" t="e">
        <f>VLOOKUP(B75,Table1[],21,FALSE)</f>
        <v>#N/A</v>
      </c>
      <c r="T75" s="93"/>
      <c r="W75" s="193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</row>
    <row r="76" spans="1:77" ht="15.6" customHeight="1" x14ac:dyDescent="0.25">
      <c r="A76" s="154"/>
      <c r="B76" s="139"/>
      <c r="C76" s="96"/>
      <c r="D76" s="96" t="s">
        <v>126</v>
      </c>
      <c r="E76" s="98"/>
      <c r="F76" s="98"/>
      <c r="G76" s="98">
        <f t="shared" si="1"/>
        <v>0</v>
      </c>
      <c r="H76" s="97">
        <f t="shared" si="2"/>
        <v>0</v>
      </c>
      <c r="I76" s="97">
        <f t="shared" si="3"/>
        <v>0</v>
      </c>
      <c r="J76" s="132" t="e">
        <f t="shared" si="4"/>
        <v>#DIV/0!</v>
      </c>
      <c r="K76" s="135"/>
      <c r="L76" s="147">
        <f t="shared" si="5"/>
        <v>0</v>
      </c>
      <c r="M76" s="99"/>
      <c r="N76" s="151"/>
      <c r="O76" s="133"/>
      <c r="P76" s="744"/>
      <c r="Q76" s="97"/>
      <c r="R76" s="99"/>
      <c r="S76" s="97" t="e">
        <f>VLOOKUP(B76,Table1[],21,FALSE)</f>
        <v>#N/A</v>
      </c>
      <c r="T76" s="93"/>
      <c r="W76" s="193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</row>
    <row r="77" spans="1:77" ht="15.6" customHeight="1" x14ac:dyDescent="0.25">
      <c r="A77" s="154"/>
      <c r="B77" s="139"/>
      <c r="C77" s="96"/>
      <c r="D77" s="96" t="s">
        <v>126</v>
      </c>
      <c r="E77" s="98"/>
      <c r="F77" s="98"/>
      <c r="G77" s="98">
        <f t="shared" si="1"/>
        <v>0</v>
      </c>
      <c r="H77" s="97">
        <f t="shared" si="2"/>
        <v>0</v>
      </c>
      <c r="I77" s="97">
        <f t="shared" si="3"/>
        <v>0</v>
      </c>
      <c r="J77" s="132" t="e">
        <f t="shared" si="4"/>
        <v>#DIV/0!</v>
      </c>
      <c r="K77" s="135"/>
      <c r="L77" s="147">
        <f t="shared" si="5"/>
        <v>0</v>
      </c>
      <c r="M77" s="99"/>
      <c r="N77" s="151"/>
      <c r="O77" s="133"/>
      <c r="P77" s="744"/>
      <c r="Q77" s="97"/>
      <c r="R77" s="99"/>
      <c r="S77" s="97" t="e">
        <f>VLOOKUP(B77,Table1[],21,FALSE)</f>
        <v>#N/A</v>
      </c>
      <c r="T77" s="93"/>
      <c r="W77" s="193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</row>
    <row r="78" spans="1:77" ht="15.6" customHeight="1" x14ac:dyDescent="0.25">
      <c r="A78" s="154"/>
      <c r="B78" s="139"/>
      <c r="C78" s="96"/>
      <c r="D78" s="96" t="s">
        <v>126</v>
      </c>
      <c r="E78" s="98"/>
      <c r="F78" s="98"/>
      <c r="G78" s="98">
        <f t="shared" si="1"/>
        <v>0</v>
      </c>
      <c r="H78" s="97">
        <f t="shared" si="2"/>
        <v>0</v>
      </c>
      <c r="I78" s="97">
        <f t="shared" si="3"/>
        <v>0</v>
      </c>
      <c r="J78" s="132" t="e">
        <f t="shared" si="4"/>
        <v>#DIV/0!</v>
      </c>
      <c r="K78" s="135"/>
      <c r="L78" s="147">
        <f t="shared" si="5"/>
        <v>0</v>
      </c>
      <c r="M78" s="99"/>
      <c r="N78" s="151"/>
      <c r="O78" s="133"/>
      <c r="P78" s="744"/>
      <c r="Q78" s="97"/>
      <c r="R78" s="99"/>
      <c r="S78" s="97" t="e">
        <f>VLOOKUP(B78,Table1[],21,FALSE)</f>
        <v>#N/A</v>
      </c>
      <c r="T78" s="93"/>
      <c r="W78" s="193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</row>
    <row r="79" spans="1:77" ht="15.6" customHeight="1" x14ac:dyDescent="0.25">
      <c r="A79" s="154"/>
      <c r="B79" s="139"/>
      <c r="C79" s="96"/>
      <c r="D79" s="96" t="s">
        <v>126</v>
      </c>
      <c r="E79" s="98"/>
      <c r="F79" s="98"/>
      <c r="G79" s="98">
        <f t="shared" si="1"/>
        <v>0</v>
      </c>
      <c r="H79" s="97">
        <f t="shared" si="2"/>
        <v>0</v>
      </c>
      <c r="I79" s="97">
        <f t="shared" si="3"/>
        <v>0</v>
      </c>
      <c r="J79" s="132" t="e">
        <f t="shared" si="4"/>
        <v>#DIV/0!</v>
      </c>
      <c r="K79" s="135"/>
      <c r="L79" s="147">
        <f t="shared" si="5"/>
        <v>0</v>
      </c>
      <c r="M79" s="99"/>
      <c r="N79" s="151"/>
      <c r="O79" s="133"/>
      <c r="P79" s="744"/>
      <c r="Q79" s="97"/>
      <c r="R79" s="99"/>
      <c r="S79" s="97" t="e">
        <f>VLOOKUP(B79,Table1[],21,FALSE)</f>
        <v>#N/A</v>
      </c>
      <c r="T79" s="93"/>
      <c r="W79" s="193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</row>
    <row r="80" spans="1:77" ht="15.6" customHeight="1" x14ac:dyDescent="0.25">
      <c r="A80" s="154"/>
      <c r="B80" s="139"/>
      <c r="C80" s="96"/>
      <c r="D80" s="96" t="s">
        <v>126</v>
      </c>
      <c r="E80" s="98"/>
      <c r="F80" s="98"/>
      <c r="G80" s="98">
        <f t="shared" si="1"/>
        <v>0</v>
      </c>
      <c r="H80" s="97">
        <f t="shared" si="2"/>
        <v>0</v>
      </c>
      <c r="I80" s="97">
        <f t="shared" si="3"/>
        <v>0</v>
      </c>
      <c r="J80" s="132" t="e">
        <f t="shared" si="4"/>
        <v>#DIV/0!</v>
      </c>
      <c r="K80" s="135"/>
      <c r="L80" s="147">
        <f t="shared" si="5"/>
        <v>0</v>
      </c>
      <c r="M80" s="99"/>
      <c r="N80" s="151"/>
      <c r="O80" s="133"/>
      <c r="P80" s="744"/>
      <c r="Q80" s="97"/>
      <c r="R80" s="99"/>
      <c r="S80" s="97" t="e">
        <f>VLOOKUP(B80,Table1[],21,FALSE)</f>
        <v>#N/A</v>
      </c>
      <c r="T80" s="93"/>
      <c r="W80" s="193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</row>
    <row r="81" spans="1:68" ht="15.6" customHeight="1" x14ac:dyDescent="0.25">
      <c r="A81" s="154"/>
      <c r="B81" s="139"/>
      <c r="C81" s="96"/>
      <c r="D81" s="96" t="s">
        <v>126</v>
      </c>
      <c r="E81" s="98"/>
      <c r="F81" s="98"/>
      <c r="G81" s="98">
        <f t="shared" si="1"/>
        <v>0</v>
      </c>
      <c r="H81" s="97">
        <f t="shared" si="2"/>
        <v>0</v>
      </c>
      <c r="I81" s="97">
        <f t="shared" si="3"/>
        <v>0</v>
      </c>
      <c r="J81" s="132" t="e">
        <f t="shared" si="4"/>
        <v>#DIV/0!</v>
      </c>
      <c r="K81" s="135"/>
      <c r="L81" s="147">
        <f t="shared" si="5"/>
        <v>0</v>
      </c>
      <c r="M81" s="99"/>
      <c r="N81" s="151"/>
      <c r="O81" s="133"/>
      <c r="P81" s="744"/>
      <c r="Q81" s="97"/>
      <c r="R81" s="99"/>
      <c r="S81" s="97" t="e">
        <f>VLOOKUP(B81,Table1[],21,FALSE)</f>
        <v>#N/A</v>
      </c>
      <c r="T81" s="93"/>
      <c r="W81" s="193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</row>
    <row r="82" spans="1:68" ht="15.6" customHeight="1" x14ac:dyDescent="0.25">
      <c r="A82" s="154"/>
      <c r="B82" s="139"/>
      <c r="C82" s="96"/>
      <c r="D82" s="96" t="s">
        <v>126</v>
      </c>
      <c r="E82" s="98"/>
      <c r="F82" s="98"/>
      <c r="G82" s="98">
        <f t="shared" si="1"/>
        <v>0</v>
      </c>
      <c r="H82" s="97">
        <f t="shared" si="2"/>
        <v>0</v>
      </c>
      <c r="I82" s="97">
        <f t="shared" si="3"/>
        <v>0</v>
      </c>
      <c r="J82" s="132" t="e">
        <f t="shared" si="4"/>
        <v>#DIV/0!</v>
      </c>
      <c r="K82" s="135"/>
      <c r="L82" s="147">
        <f t="shared" si="5"/>
        <v>0</v>
      </c>
      <c r="M82" s="99"/>
      <c r="N82" s="151"/>
      <c r="O82" s="133"/>
      <c r="P82" s="744"/>
      <c r="Q82" s="97"/>
      <c r="R82" s="99"/>
      <c r="S82" s="97" t="e">
        <f>VLOOKUP(B82,Table1[],21,FALSE)</f>
        <v>#N/A</v>
      </c>
      <c r="T82" s="93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</row>
    <row r="83" spans="1:68" ht="15.6" customHeight="1" x14ac:dyDescent="0.25">
      <c r="A83" s="154"/>
      <c r="B83" s="139"/>
      <c r="C83" s="96"/>
      <c r="D83" s="96" t="s">
        <v>126</v>
      </c>
      <c r="E83" s="98"/>
      <c r="F83" s="98"/>
      <c r="G83" s="98">
        <f t="shared" si="1"/>
        <v>0</v>
      </c>
      <c r="H83" s="97">
        <f t="shared" si="2"/>
        <v>0</v>
      </c>
      <c r="I83" s="97">
        <f t="shared" si="3"/>
        <v>0</v>
      </c>
      <c r="J83" s="132" t="e">
        <f t="shared" si="4"/>
        <v>#DIV/0!</v>
      </c>
      <c r="K83" s="135"/>
      <c r="L83" s="147">
        <f t="shared" si="5"/>
        <v>0</v>
      </c>
      <c r="M83" s="99"/>
      <c r="N83" s="151"/>
      <c r="O83" s="133"/>
      <c r="P83" s="744"/>
      <c r="Q83" s="97"/>
      <c r="R83" s="99"/>
      <c r="S83" s="97" t="e">
        <f>VLOOKUP(B83,Table1[],21,FALSE)</f>
        <v>#N/A</v>
      </c>
      <c r="T83" s="93"/>
      <c r="W83" s="193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</row>
    <row r="84" spans="1:68" ht="15.6" customHeight="1" x14ac:dyDescent="0.25">
      <c r="A84" s="154"/>
      <c r="B84" s="139"/>
      <c r="C84" s="96"/>
      <c r="D84" s="96" t="s">
        <v>126</v>
      </c>
      <c r="E84" s="98"/>
      <c r="F84" s="98"/>
      <c r="G84" s="98">
        <f t="shared" si="1"/>
        <v>0</v>
      </c>
      <c r="H84" s="97">
        <f t="shared" si="2"/>
        <v>0</v>
      </c>
      <c r="I84" s="97">
        <f t="shared" si="3"/>
        <v>0</v>
      </c>
      <c r="J84" s="132" t="e">
        <f t="shared" si="4"/>
        <v>#DIV/0!</v>
      </c>
      <c r="K84" s="135"/>
      <c r="L84" s="147">
        <f t="shared" si="5"/>
        <v>0</v>
      </c>
      <c r="M84" s="99"/>
      <c r="N84" s="151"/>
      <c r="O84" s="133"/>
      <c r="P84" s="744"/>
      <c r="Q84" s="97"/>
      <c r="R84" s="99"/>
      <c r="S84" s="97" t="e">
        <f>VLOOKUP(B84,Table1[],21,FALSE)</f>
        <v>#N/A</v>
      </c>
      <c r="T84" s="93"/>
      <c r="U84" s="210"/>
      <c r="V84" s="189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</row>
    <row r="85" spans="1:68" ht="15.6" customHeight="1" x14ac:dyDescent="0.25">
      <c r="A85" s="154"/>
      <c r="B85" s="139"/>
      <c r="C85" s="96"/>
      <c r="D85" s="96" t="s">
        <v>126</v>
      </c>
      <c r="E85" s="98"/>
      <c r="F85" s="98"/>
      <c r="G85" s="98">
        <f t="shared" si="1"/>
        <v>0</v>
      </c>
      <c r="H85" s="97">
        <f t="shared" si="2"/>
        <v>0</v>
      </c>
      <c r="I85" s="97">
        <f t="shared" si="3"/>
        <v>0</v>
      </c>
      <c r="J85" s="132" t="e">
        <f t="shared" si="4"/>
        <v>#DIV/0!</v>
      </c>
      <c r="K85" s="135"/>
      <c r="L85" s="147">
        <f t="shared" si="5"/>
        <v>0</v>
      </c>
      <c r="M85" s="99"/>
      <c r="N85" s="151"/>
      <c r="O85" s="133"/>
      <c r="P85" s="744"/>
      <c r="Q85" s="97"/>
      <c r="R85" s="99"/>
      <c r="S85" s="97" t="e">
        <f>VLOOKUP(B85,Table1[],21,FALSE)</f>
        <v>#N/A</v>
      </c>
      <c r="T85" s="93"/>
      <c r="W85" s="193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Q85" s="193"/>
      <c r="AR85" s="192"/>
      <c r="AS85" s="192"/>
      <c r="AV85" s="193"/>
      <c r="AW85" s="192"/>
      <c r="AX85" s="192"/>
    </row>
    <row r="86" spans="1:68" ht="15.6" customHeight="1" x14ac:dyDescent="0.25">
      <c r="A86" s="154"/>
      <c r="B86" s="139"/>
      <c r="C86" s="96"/>
      <c r="D86" s="96" t="s">
        <v>126</v>
      </c>
      <c r="E86" s="98"/>
      <c r="F86" s="98"/>
      <c r="G86" s="98">
        <f t="shared" si="1"/>
        <v>0</v>
      </c>
      <c r="H86" s="97">
        <f t="shared" si="2"/>
        <v>0</v>
      </c>
      <c r="I86" s="97">
        <f t="shared" si="3"/>
        <v>0</v>
      </c>
      <c r="J86" s="132" t="e">
        <f t="shared" si="4"/>
        <v>#DIV/0!</v>
      </c>
      <c r="K86" s="135"/>
      <c r="L86" s="147">
        <f t="shared" si="5"/>
        <v>0</v>
      </c>
      <c r="M86" s="99"/>
      <c r="N86" s="151"/>
      <c r="O86" s="133"/>
      <c r="P86" s="744"/>
      <c r="Q86" s="97"/>
      <c r="R86" s="99"/>
      <c r="S86" s="97" t="e">
        <f>VLOOKUP(B86,Table1[],21,FALSE)</f>
        <v>#N/A</v>
      </c>
      <c r="T86" s="93"/>
      <c r="W86" s="193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79"/>
      <c r="AM86" s="179"/>
      <c r="AN86" s="179"/>
      <c r="AO86" s="180"/>
      <c r="AQ86" s="179"/>
      <c r="AR86" s="179"/>
      <c r="AS86" s="179"/>
      <c r="AT86" s="180"/>
      <c r="AV86" s="179"/>
      <c r="AW86" s="179"/>
      <c r="AX86" s="179"/>
      <c r="AY86" s="180"/>
    </row>
    <row r="87" spans="1:68" ht="15.6" customHeight="1" x14ac:dyDescent="0.25">
      <c r="A87" s="154"/>
      <c r="B87" s="139"/>
      <c r="C87" s="96"/>
      <c r="D87" s="96" t="s">
        <v>126</v>
      </c>
      <c r="E87" s="98"/>
      <c r="F87" s="98"/>
      <c r="G87" s="98">
        <f t="shared" si="1"/>
        <v>0</v>
      </c>
      <c r="H87" s="97">
        <f t="shared" si="2"/>
        <v>0</v>
      </c>
      <c r="I87" s="97">
        <f t="shared" si="3"/>
        <v>0</v>
      </c>
      <c r="J87" s="132" t="e">
        <f t="shared" si="4"/>
        <v>#DIV/0!</v>
      </c>
      <c r="K87" s="135"/>
      <c r="L87" s="147">
        <f t="shared" si="5"/>
        <v>0</v>
      </c>
      <c r="M87" s="99"/>
      <c r="N87" s="151"/>
      <c r="O87" s="133"/>
      <c r="P87" s="744"/>
      <c r="Q87" s="97"/>
      <c r="R87" s="99"/>
      <c r="S87" s="97" t="e">
        <f>VLOOKUP(B87,Table1[],21,FALSE)</f>
        <v>#N/A</v>
      </c>
      <c r="T87" s="93"/>
      <c r="W87" s="193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</row>
    <row r="88" spans="1:68" x14ac:dyDescent="0.25">
      <c r="A88" s="154"/>
      <c r="B88" s="139"/>
      <c r="C88" s="96"/>
      <c r="D88" s="96" t="s">
        <v>126</v>
      </c>
      <c r="E88" s="98"/>
      <c r="F88" s="98"/>
      <c r="G88" s="98">
        <f t="shared" si="1"/>
        <v>0</v>
      </c>
      <c r="H88" s="97">
        <f t="shared" si="2"/>
        <v>0</v>
      </c>
      <c r="I88" s="97">
        <f t="shared" si="3"/>
        <v>0</v>
      </c>
      <c r="J88" s="132" t="e">
        <f t="shared" si="4"/>
        <v>#DIV/0!</v>
      </c>
      <c r="K88" s="135"/>
      <c r="L88" s="147">
        <f t="shared" si="5"/>
        <v>0</v>
      </c>
      <c r="M88" s="99"/>
      <c r="N88" s="151"/>
      <c r="O88" s="133"/>
      <c r="P88" s="744"/>
      <c r="Q88" s="97"/>
      <c r="R88" s="99"/>
      <c r="S88" s="97" t="e">
        <f>VLOOKUP(B88,Table1[],21,FALSE)</f>
        <v>#N/A</v>
      </c>
      <c r="T88" s="93"/>
      <c r="W88" s="193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</row>
    <row r="89" spans="1:68" x14ac:dyDescent="0.25">
      <c r="A89" s="154"/>
      <c r="B89" s="139"/>
      <c r="C89" s="96"/>
      <c r="D89" s="96" t="s">
        <v>126</v>
      </c>
      <c r="E89" s="178"/>
      <c r="F89" s="178"/>
      <c r="G89" s="98">
        <f t="shared" si="1"/>
        <v>0</v>
      </c>
      <c r="H89" s="97">
        <f t="shared" si="2"/>
        <v>0</v>
      </c>
      <c r="I89" s="97">
        <f t="shared" si="3"/>
        <v>0</v>
      </c>
      <c r="J89" s="132" t="e">
        <f t="shared" si="4"/>
        <v>#DIV/0!</v>
      </c>
      <c r="K89" s="135"/>
      <c r="L89" s="147">
        <f t="shared" si="5"/>
        <v>0</v>
      </c>
      <c r="M89" s="99"/>
      <c r="N89" s="151"/>
      <c r="O89" s="133"/>
      <c r="P89" s="744"/>
      <c r="Q89" s="97"/>
      <c r="R89" s="99"/>
      <c r="S89" s="97" t="e">
        <f>VLOOKUP(B89,Table1[],21,FALSE)</f>
        <v>#N/A</v>
      </c>
      <c r="T89" s="93"/>
      <c r="W89" s="193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</row>
    <row r="90" spans="1:68" x14ac:dyDescent="0.25">
      <c r="A90" s="154"/>
      <c r="B90" s="139"/>
      <c r="C90" s="96"/>
      <c r="D90" s="96" t="s">
        <v>126</v>
      </c>
      <c r="E90" s="98"/>
      <c r="F90" s="98"/>
      <c r="G90" s="98">
        <f t="shared" si="1"/>
        <v>0</v>
      </c>
      <c r="H90" s="97">
        <f t="shared" si="2"/>
        <v>0</v>
      </c>
      <c r="I90" s="97">
        <f t="shared" si="3"/>
        <v>0</v>
      </c>
      <c r="J90" s="132" t="e">
        <f t="shared" si="4"/>
        <v>#DIV/0!</v>
      </c>
      <c r="K90" s="135"/>
      <c r="L90" s="147">
        <f t="shared" si="5"/>
        <v>0</v>
      </c>
      <c r="M90" s="99"/>
      <c r="N90" s="151"/>
      <c r="O90" s="133"/>
      <c r="P90" s="744"/>
      <c r="Q90" s="97"/>
      <c r="R90" s="99"/>
      <c r="S90" s="97" t="e">
        <f>VLOOKUP(B90,Table1[],21,FALSE)</f>
        <v>#N/A</v>
      </c>
      <c r="T90" s="93"/>
      <c r="W90" s="193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</row>
    <row r="91" spans="1:68" x14ac:dyDescent="0.25">
      <c r="A91" s="154"/>
      <c r="B91" s="139"/>
      <c r="C91" s="96"/>
      <c r="D91" s="96" t="s">
        <v>126</v>
      </c>
      <c r="E91" s="98"/>
      <c r="F91" s="98"/>
      <c r="G91" s="98">
        <f t="shared" si="1"/>
        <v>0</v>
      </c>
      <c r="H91" s="97">
        <f t="shared" si="2"/>
        <v>0</v>
      </c>
      <c r="I91" s="97">
        <f t="shared" si="3"/>
        <v>0</v>
      </c>
      <c r="J91" s="132" t="e">
        <f t="shared" si="4"/>
        <v>#DIV/0!</v>
      </c>
      <c r="K91" s="135"/>
      <c r="L91" s="147">
        <f t="shared" si="5"/>
        <v>0</v>
      </c>
      <c r="M91" s="99"/>
      <c r="N91" s="151"/>
      <c r="O91" s="133"/>
      <c r="P91" s="744"/>
      <c r="Q91" s="97"/>
      <c r="R91" s="99"/>
      <c r="S91" s="97" t="e">
        <f>VLOOKUP(B91,Table1[],21,FALSE)</f>
        <v>#N/A</v>
      </c>
      <c r="T91" s="93"/>
      <c r="W91" s="193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</row>
    <row r="92" spans="1:68" x14ac:dyDescent="0.25">
      <c r="A92" s="154"/>
      <c r="B92" s="139"/>
      <c r="C92" s="96"/>
      <c r="D92" s="96" t="s">
        <v>126</v>
      </c>
      <c r="E92" s="98"/>
      <c r="F92" s="98"/>
      <c r="G92" s="98">
        <f t="shared" si="1"/>
        <v>0</v>
      </c>
      <c r="H92" s="97">
        <f t="shared" si="2"/>
        <v>0</v>
      </c>
      <c r="I92" s="97">
        <f t="shared" si="3"/>
        <v>0</v>
      </c>
      <c r="J92" s="132" t="e">
        <f t="shared" si="4"/>
        <v>#DIV/0!</v>
      </c>
      <c r="K92" s="135"/>
      <c r="L92" s="147">
        <f t="shared" si="5"/>
        <v>0</v>
      </c>
      <c r="M92" s="99"/>
      <c r="N92" s="151"/>
      <c r="O92" s="133"/>
      <c r="P92" s="744"/>
      <c r="Q92" s="97"/>
      <c r="R92" s="99"/>
      <c r="S92" s="97" t="e">
        <f>VLOOKUP(B92,Table1[],21,FALSE)</f>
        <v>#N/A</v>
      </c>
      <c r="T92" s="93"/>
      <c r="W92" s="193"/>
      <c r="X92" s="192"/>
      <c r="Y92" s="192"/>
      <c r="Z92" s="192"/>
      <c r="AA92" s="192"/>
      <c r="AB92" s="192"/>
      <c r="AC92" s="192"/>
      <c r="AD92" s="192"/>
      <c r="AE92" s="192"/>
      <c r="AF92" s="217"/>
      <c r="AG92" s="188"/>
      <c r="AI92" s="217"/>
      <c r="AJ92" s="188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</row>
    <row r="93" spans="1:68" x14ac:dyDescent="0.25">
      <c r="A93" s="154"/>
      <c r="B93" s="139"/>
      <c r="C93" s="96"/>
      <c r="D93" s="96" t="s">
        <v>126</v>
      </c>
      <c r="E93" s="98"/>
      <c r="F93" s="98"/>
      <c r="G93" s="98">
        <f t="shared" si="1"/>
        <v>0</v>
      </c>
      <c r="H93" s="97">
        <f t="shared" si="2"/>
        <v>0</v>
      </c>
      <c r="I93" s="97">
        <f t="shared" si="3"/>
        <v>0</v>
      </c>
      <c r="J93" s="132" t="e">
        <f t="shared" si="4"/>
        <v>#DIV/0!</v>
      </c>
      <c r="K93" s="135"/>
      <c r="L93" s="147">
        <f t="shared" si="5"/>
        <v>0</v>
      </c>
      <c r="M93" s="99"/>
      <c r="N93" s="151"/>
      <c r="O93" s="133"/>
      <c r="P93" s="744"/>
      <c r="Q93" s="97"/>
      <c r="R93" s="99"/>
      <c r="S93" s="97" t="e">
        <f>VLOOKUP(B93,Table1[],21,FALSE)</f>
        <v>#N/A</v>
      </c>
      <c r="T93" s="93"/>
      <c r="W93" s="193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BG93" s="413"/>
      <c r="BH93" s="182"/>
      <c r="BI93" s="182"/>
      <c r="BJ93" s="88"/>
      <c r="BK93" s="412"/>
      <c r="BL93" s="413"/>
      <c r="BM93" s="182"/>
      <c r="BN93" s="182"/>
      <c r="BO93" s="88"/>
      <c r="BP93" s="412"/>
    </row>
    <row r="94" spans="1:68" x14ac:dyDescent="0.25">
      <c r="A94" s="154"/>
      <c r="B94" s="139"/>
      <c r="C94" s="96"/>
      <c r="D94" s="96" t="s">
        <v>126</v>
      </c>
      <c r="E94" s="98"/>
      <c r="F94" s="98"/>
      <c r="G94" s="98">
        <f t="shared" si="1"/>
        <v>0</v>
      </c>
      <c r="H94" s="97">
        <f t="shared" si="2"/>
        <v>0</v>
      </c>
      <c r="I94" s="97">
        <f t="shared" si="3"/>
        <v>0</v>
      </c>
      <c r="J94" s="132" t="e">
        <f t="shared" si="4"/>
        <v>#DIV/0!</v>
      </c>
      <c r="K94" s="135"/>
      <c r="L94" s="147">
        <f t="shared" si="5"/>
        <v>0</v>
      </c>
      <c r="M94" s="99"/>
      <c r="N94" s="151"/>
      <c r="O94" s="133"/>
      <c r="P94" s="744"/>
      <c r="Q94" s="97"/>
      <c r="R94" s="99"/>
      <c r="S94" s="97" t="e">
        <f>VLOOKUP(B94,Table1[],21,FALSE)</f>
        <v>#N/A</v>
      </c>
      <c r="T94" s="93"/>
      <c r="W94" s="193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BG94" s="179"/>
      <c r="BH94" s="179"/>
      <c r="BI94" s="179"/>
      <c r="BJ94" s="180"/>
      <c r="BK94"/>
      <c r="BL94" s="179"/>
      <c r="BM94" s="179"/>
      <c r="BN94" s="179"/>
      <c r="BO94" s="180"/>
      <c r="BP94"/>
    </row>
    <row r="95" spans="1:68" x14ac:dyDescent="0.25">
      <c r="A95" s="154"/>
      <c r="B95" s="139"/>
      <c r="C95" s="96"/>
      <c r="D95" s="96" t="s">
        <v>126</v>
      </c>
      <c r="E95" s="98"/>
      <c r="F95" s="98"/>
      <c r="G95" s="98">
        <f t="shared" si="1"/>
        <v>0</v>
      </c>
      <c r="H95" s="97">
        <f t="shared" si="2"/>
        <v>0</v>
      </c>
      <c r="I95" s="97">
        <f t="shared" si="3"/>
        <v>0</v>
      </c>
      <c r="J95" s="132" t="e">
        <f t="shared" si="4"/>
        <v>#DIV/0!</v>
      </c>
      <c r="K95" s="135"/>
      <c r="L95" s="147">
        <f t="shared" si="5"/>
        <v>0</v>
      </c>
      <c r="M95" s="99"/>
      <c r="N95" s="151"/>
      <c r="O95" s="133"/>
      <c r="P95" s="744"/>
      <c r="Q95" s="97"/>
      <c r="R95" s="99"/>
      <c r="S95" s="97" t="e">
        <f>VLOOKUP(B95,Table1[],21,FALSE)</f>
        <v>#N/A</v>
      </c>
      <c r="T95" s="93"/>
      <c r="W95" s="193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</row>
    <row r="96" spans="1:68" x14ac:dyDescent="0.25">
      <c r="A96" s="154"/>
      <c r="B96" s="139"/>
      <c r="C96" s="96"/>
      <c r="D96" s="96" t="s">
        <v>126</v>
      </c>
      <c r="E96" s="98"/>
      <c r="F96" s="98"/>
      <c r="G96" s="98">
        <f t="shared" ref="G96:G127" si="6">F96-E96</f>
        <v>0</v>
      </c>
      <c r="H96" s="97">
        <f t="shared" ref="H96:H127" si="7">HOUR(G96)</f>
        <v>0</v>
      </c>
      <c r="I96" s="97">
        <f t="shared" ref="I96:I127" si="8">MINUTE(G96)</f>
        <v>0</v>
      </c>
      <c r="J96" s="132" t="e">
        <f t="shared" ref="J96:J127" si="9">L96/K96</f>
        <v>#DIV/0!</v>
      </c>
      <c r="K96" s="135"/>
      <c r="L96" s="147">
        <f t="shared" ref="L96:L127" si="10">((60*H96)+I96)*K96</f>
        <v>0</v>
      </c>
      <c r="M96" s="99"/>
      <c r="N96" s="151"/>
      <c r="O96" s="133"/>
      <c r="P96" s="744"/>
      <c r="Q96" s="97"/>
      <c r="R96" s="99"/>
      <c r="S96" s="97" t="e">
        <f>VLOOKUP(B96,Table1[],21,FALSE)</f>
        <v>#N/A</v>
      </c>
      <c r="T96" s="93"/>
      <c r="W96" s="193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</row>
    <row r="97" spans="1:46" x14ac:dyDescent="0.25">
      <c r="A97" s="154"/>
      <c r="B97" s="139"/>
      <c r="C97" s="96"/>
      <c r="D97" s="96" t="s">
        <v>126</v>
      </c>
      <c r="E97" s="98"/>
      <c r="F97" s="98"/>
      <c r="G97" s="98">
        <f t="shared" si="6"/>
        <v>0</v>
      </c>
      <c r="H97" s="97">
        <f t="shared" si="7"/>
        <v>0</v>
      </c>
      <c r="I97" s="97">
        <f t="shared" si="8"/>
        <v>0</v>
      </c>
      <c r="J97" s="132" t="e">
        <f t="shared" si="9"/>
        <v>#DIV/0!</v>
      </c>
      <c r="K97" s="135"/>
      <c r="L97" s="147">
        <f t="shared" si="10"/>
        <v>0</v>
      </c>
      <c r="M97" s="99"/>
      <c r="N97" s="151"/>
      <c r="O97" s="133"/>
      <c r="P97" s="744"/>
      <c r="Q97" s="97"/>
      <c r="R97" s="99"/>
      <c r="S97" s="97" t="e">
        <f>VLOOKUP(B97,Table1[],21,FALSE)</f>
        <v>#N/A</v>
      </c>
      <c r="T97" s="93"/>
      <c r="W97" s="193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</row>
    <row r="98" spans="1:46" x14ac:dyDescent="0.25">
      <c r="A98" s="154"/>
      <c r="B98" s="139"/>
      <c r="C98" s="96"/>
      <c r="D98" s="96" t="s">
        <v>126</v>
      </c>
      <c r="E98" s="98"/>
      <c r="F98" s="98"/>
      <c r="G98" s="98">
        <f t="shared" si="6"/>
        <v>0</v>
      </c>
      <c r="H98" s="97">
        <f t="shared" si="7"/>
        <v>0</v>
      </c>
      <c r="I98" s="97">
        <f t="shared" si="8"/>
        <v>0</v>
      </c>
      <c r="J98" s="132" t="e">
        <f t="shared" si="9"/>
        <v>#DIV/0!</v>
      </c>
      <c r="K98" s="135"/>
      <c r="L98" s="147">
        <f t="shared" si="10"/>
        <v>0</v>
      </c>
      <c r="M98" s="99"/>
      <c r="N98" s="151"/>
      <c r="O98" s="133"/>
      <c r="P98" s="744"/>
      <c r="Q98" s="97"/>
      <c r="R98" s="99"/>
      <c r="S98" s="97" t="e">
        <f>VLOOKUP(B98,Table1[],21,FALSE)</f>
        <v>#N/A</v>
      </c>
      <c r="T98" s="93"/>
      <c r="W98" s="193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</row>
    <row r="99" spans="1:46" x14ac:dyDescent="0.25">
      <c r="A99" s="154"/>
      <c r="B99" s="139"/>
      <c r="C99" s="96"/>
      <c r="D99" s="96" t="s">
        <v>126</v>
      </c>
      <c r="E99" s="98"/>
      <c r="F99" s="98"/>
      <c r="G99" s="98">
        <f t="shared" si="6"/>
        <v>0</v>
      </c>
      <c r="H99" s="97">
        <f t="shared" si="7"/>
        <v>0</v>
      </c>
      <c r="I99" s="97">
        <f t="shared" si="8"/>
        <v>0</v>
      </c>
      <c r="J99" s="132" t="e">
        <f t="shared" si="9"/>
        <v>#DIV/0!</v>
      </c>
      <c r="K99" s="135"/>
      <c r="L99" s="147">
        <f t="shared" si="10"/>
        <v>0</v>
      </c>
      <c r="M99" s="99"/>
      <c r="N99" s="151"/>
      <c r="O99" s="133"/>
      <c r="P99" s="744"/>
      <c r="Q99" s="97"/>
      <c r="R99" s="99"/>
      <c r="S99" s="97" t="e">
        <f>VLOOKUP(B99,Table1[],21,FALSE)</f>
        <v>#N/A</v>
      </c>
      <c r="T99" s="93"/>
      <c r="W99" s="193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</row>
    <row r="100" spans="1:46" x14ac:dyDescent="0.25">
      <c r="A100" s="154"/>
      <c r="B100" s="139"/>
      <c r="C100" s="96"/>
      <c r="D100" s="96" t="s">
        <v>126</v>
      </c>
      <c r="E100" s="98"/>
      <c r="F100" s="98"/>
      <c r="G100" s="98">
        <f t="shared" si="6"/>
        <v>0</v>
      </c>
      <c r="H100" s="97">
        <f t="shared" si="7"/>
        <v>0</v>
      </c>
      <c r="I100" s="97">
        <f t="shared" si="8"/>
        <v>0</v>
      </c>
      <c r="J100" s="132" t="e">
        <f t="shared" si="9"/>
        <v>#DIV/0!</v>
      </c>
      <c r="K100" s="135"/>
      <c r="L100" s="147">
        <f t="shared" si="10"/>
        <v>0</v>
      </c>
      <c r="M100" s="99"/>
      <c r="N100" s="151"/>
      <c r="O100" s="133"/>
      <c r="P100" s="744"/>
      <c r="Q100" s="97"/>
      <c r="R100" s="99"/>
      <c r="S100" s="97" t="e">
        <f>VLOOKUP(B100,Table1[],21,FALSE)</f>
        <v>#N/A</v>
      </c>
      <c r="T100" s="93"/>
      <c r="W100" s="193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</row>
    <row r="101" spans="1:46" x14ac:dyDescent="0.25">
      <c r="A101" s="154"/>
      <c r="B101" s="139"/>
      <c r="C101" s="96"/>
      <c r="D101" s="96" t="s">
        <v>126</v>
      </c>
      <c r="E101" s="98"/>
      <c r="F101" s="98"/>
      <c r="G101" s="98">
        <f t="shared" si="6"/>
        <v>0</v>
      </c>
      <c r="H101" s="97">
        <f t="shared" si="7"/>
        <v>0</v>
      </c>
      <c r="I101" s="97">
        <f t="shared" si="8"/>
        <v>0</v>
      </c>
      <c r="J101" s="132" t="e">
        <f t="shared" si="9"/>
        <v>#DIV/0!</v>
      </c>
      <c r="K101" s="135"/>
      <c r="L101" s="147">
        <f t="shared" si="10"/>
        <v>0</v>
      </c>
      <c r="M101" s="99"/>
      <c r="N101" s="151"/>
      <c r="O101" s="133"/>
      <c r="P101" s="744"/>
      <c r="Q101" s="97"/>
      <c r="R101" s="99"/>
      <c r="S101" s="97" t="e">
        <f>VLOOKUP(B101,Table1[],21,FALSE)</f>
        <v>#N/A</v>
      </c>
      <c r="T101" s="93"/>
      <c r="W101" s="193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</row>
    <row r="102" spans="1:46" x14ac:dyDescent="0.25">
      <c r="A102" s="154"/>
      <c r="B102" s="139"/>
      <c r="C102" s="96"/>
      <c r="D102" s="96" t="s">
        <v>126</v>
      </c>
      <c r="E102" s="98"/>
      <c r="F102" s="98"/>
      <c r="G102" s="98">
        <f t="shared" si="6"/>
        <v>0</v>
      </c>
      <c r="H102" s="97">
        <f t="shared" si="7"/>
        <v>0</v>
      </c>
      <c r="I102" s="97">
        <f t="shared" si="8"/>
        <v>0</v>
      </c>
      <c r="J102" s="132" t="e">
        <f t="shared" si="9"/>
        <v>#DIV/0!</v>
      </c>
      <c r="K102" s="135"/>
      <c r="L102" s="147">
        <f t="shared" si="10"/>
        <v>0</v>
      </c>
      <c r="M102" s="99"/>
      <c r="N102" s="151"/>
      <c r="O102" s="133"/>
      <c r="P102" s="744"/>
      <c r="Q102" s="97"/>
      <c r="R102" s="99"/>
      <c r="S102" s="97" t="e">
        <f>VLOOKUP(B102,Table1[],21,FALSE)</f>
        <v>#N/A</v>
      </c>
      <c r="T102" s="93"/>
      <c r="W102" s="193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</row>
    <row r="103" spans="1:46" x14ac:dyDescent="0.25">
      <c r="A103" s="154"/>
      <c r="B103" s="139"/>
      <c r="C103" s="96"/>
      <c r="D103" s="96" t="s">
        <v>126</v>
      </c>
      <c r="E103" s="98"/>
      <c r="F103" s="98"/>
      <c r="G103" s="98">
        <f t="shared" si="6"/>
        <v>0</v>
      </c>
      <c r="H103" s="97">
        <f t="shared" si="7"/>
        <v>0</v>
      </c>
      <c r="I103" s="97">
        <f t="shared" si="8"/>
        <v>0</v>
      </c>
      <c r="J103" s="132" t="e">
        <f t="shared" si="9"/>
        <v>#DIV/0!</v>
      </c>
      <c r="K103" s="135"/>
      <c r="L103" s="147">
        <f t="shared" si="10"/>
        <v>0</v>
      </c>
      <c r="M103" s="99"/>
      <c r="N103" s="151"/>
      <c r="O103" s="133"/>
      <c r="P103" s="744"/>
      <c r="Q103" s="97"/>
      <c r="R103" s="99"/>
      <c r="S103" s="97" t="e">
        <f>VLOOKUP(B103,Table1[],21,FALSE)</f>
        <v>#N/A</v>
      </c>
      <c r="T103" s="93"/>
      <c r="W103" s="193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</row>
    <row r="104" spans="1:46" x14ac:dyDescent="0.25">
      <c r="A104" s="154"/>
      <c r="B104" s="139"/>
      <c r="C104" s="96"/>
      <c r="D104" s="96" t="s">
        <v>126</v>
      </c>
      <c r="E104" s="98"/>
      <c r="F104" s="98"/>
      <c r="G104" s="98">
        <f t="shared" si="6"/>
        <v>0</v>
      </c>
      <c r="H104" s="97">
        <f t="shared" si="7"/>
        <v>0</v>
      </c>
      <c r="I104" s="97">
        <f t="shared" si="8"/>
        <v>0</v>
      </c>
      <c r="J104" s="132" t="e">
        <f t="shared" si="9"/>
        <v>#DIV/0!</v>
      </c>
      <c r="K104" s="135"/>
      <c r="L104" s="147">
        <f t="shared" si="10"/>
        <v>0</v>
      </c>
      <c r="M104" s="99"/>
      <c r="N104" s="151"/>
      <c r="O104" s="133"/>
      <c r="P104" s="744"/>
      <c r="Q104" s="97"/>
      <c r="R104" s="99"/>
      <c r="S104" s="97" t="e">
        <f>VLOOKUP(B104,Table1[],21,FALSE)</f>
        <v>#N/A</v>
      </c>
      <c r="T104" s="93"/>
      <c r="W104" s="193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</row>
    <row r="105" spans="1:46" x14ac:dyDescent="0.25">
      <c r="A105" s="154"/>
      <c r="B105" s="139"/>
      <c r="C105" s="96"/>
      <c r="D105" s="96" t="s">
        <v>126</v>
      </c>
      <c r="E105" s="98"/>
      <c r="F105" s="98"/>
      <c r="G105" s="98">
        <f t="shared" si="6"/>
        <v>0</v>
      </c>
      <c r="H105" s="97">
        <f t="shared" si="7"/>
        <v>0</v>
      </c>
      <c r="I105" s="97">
        <f t="shared" si="8"/>
        <v>0</v>
      </c>
      <c r="J105" s="132" t="e">
        <f t="shared" si="9"/>
        <v>#DIV/0!</v>
      </c>
      <c r="K105" s="135"/>
      <c r="L105" s="147">
        <f t="shared" si="10"/>
        <v>0</v>
      </c>
      <c r="M105" s="99"/>
      <c r="N105" s="151"/>
      <c r="O105" s="133"/>
      <c r="P105" s="744"/>
      <c r="Q105" s="97"/>
      <c r="R105" s="99"/>
      <c r="S105" s="97" t="e">
        <f>VLOOKUP(B105,Table1[],21,FALSE)</f>
        <v>#N/A</v>
      </c>
      <c r="T105" s="93"/>
      <c r="W105" s="193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</row>
    <row r="106" spans="1:46" x14ac:dyDescent="0.25">
      <c r="A106" s="154"/>
      <c r="B106" s="139"/>
      <c r="C106" s="96"/>
      <c r="D106" s="96" t="s">
        <v>126</v>
      </c>
      <c r="E106" s="98"/>
      <c r="F106" s="98"/>
      <c r="G106" s="98">
        <f t="shared" si="6"/>
        <v>0</v>
      </c>
      <c r="H106" s="97">
        <f t="shared" si="7"/>
        <v>0</v>
      </c>
      <c r="I106" s="97">
        <f t="shared" si="8"/>
        <v>0</v>
      </c>
      <c r="J106" s="132" t="e">
        <f t="shared" si="9"/>
        <v>#DIV/0!</v>
      </c>
      <c r="K106" s="135"/>
      <c r="L106" s="147">
        <f t="shared" si="10"/>
        <v>0</v>
      </c>
      <c r="M106" s="99"/>
      <c r="N106" s="151"/>
      <c r="O106" s="133"/>
      <c r="P106" s="744"/>
      <c r="Q106" s="97"/>
      <c r="R106" s="99"/>
      <c r="S106" s="97" t="e">
        <f>VLOOKUP(B106,Table1[],21,FALSE)</f>
        <v>#N/A</v>
      </c>
      <c r="T106" s="93"/>
      <c r="W106" s="193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</row>
    <row r="107" spans="1:46" x14ac:dyDescent="0.25">
      <c r="A107" s="154"/>
      <c r="B107" s="139"/>
      <c r="C107" s="96"/>
      <c r="D107" s="96" t="s">
        <v>126</v>
      </c>
      <c r="E107" s="98"/>
      <c r="F107" s="98"/>
      <c r="G107" s="98">
        <f t="shared" si="6"/>
        <v>0</v>
      </c>
      <c r="H107" s="97">
        <f t="shared" si="7"/>
        <v>0</v>
      </c>
      <c r="I107" s="97">
        <f t="shared" si="8"/>
        <v>0</v>
      </c>
      <c r="J107" s="132" t="e">
        <f t="shared" si="9"/>
        <v>#DIV/0!</v>
      </c>
      <c r="K107" s="135"/>
      <c r="L107" s="147">
        <f t="shared" si="10"/>
        <v>0</v>
      </c>
      <c r="M107" s="99"/>
      <c r="N107" s="151"/>
      <c r="O107" s="133"/>
      <c r="P107" s="744"/>
      <c r="Q107" s="97"/>
      <c r="R107" s="99"/>
      <c r="S107" s="97" t="e">
        <f>VLOOKUP(B107,Table1[],21,FALSE)</f>
        <v>#N/A</v>
      </c>
      <c r="T107" s="93"/>
      <c r="W107" s="193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</row>
    <row r="108" spans="1:46" x14ac:dyDescent="0.25">
      <c r="A108" s="154"/>
      <c r="B108" s="139"/>
      <c r="C108" s="96"/>
      <c r="D108" s="96" t="s">
        <v>126</v>
      </c>
      <c r="E108" s="98"/>
      <c r="F108" s="98"/>
      <c r="G108" s="98">
        <f t="shared" si="6"/>
        <v>0</v>
      </c>
      <c r="H108" s="97">
        <f t="shared" si="7"/>
        <v>0</v>
      </c>
      <c r="I108" s="97">
        <f t="shared" si="8"/>
        <v>0</v>
      </c>
      <c r="J108" s="132" t="e">
        <f t="shared" si="9"/>
        <v>#DIV/0!</v>
      </c>
      <c r="K108" s="135"/>
      <c r="L108" s="147">
        <f t="shared" si="10"/>
        <v>0</v>
      </c>
      <c r="M108" s="99"/>
      <c r="N108" s="151"/>
      <c r="O108" s="133"/>
      <c r="P108" s="744"/>
      <c r="Q108" s="97"/>
      <c r="R108" s="99"/>
      <c r="S108" s="97" t="e">
        <f>VLOOKUP(B108,Table1[],21,FALSE)</f>
        <v>#N/A</v>
      </c>
      <c r="T108" s="93"/>
      <c r="W108" s="193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</row>
    <row r="109" spans="1:46" x14ac:dyDescent="0.25">
      <c r="A109" s="154"/>
      <c r="B109" s="139"/>
      <c r="C109" s="96"/>
      <c r="D109" s="96" t="s">
        <v>126</v>
      </c>
      <c r="E109" s="98"/>
      <c r="F109" s="98"/>
      <c r="G109" s="98">
        <f t="shared" si="6"/>
        <v>0</v>
      </c>
      <c r="H109" s="97">
        <f t="shared" si="7"/>
        <v>0</v>
      </c>
      <c r="I109" s="97">
        <f t="shared" si="8"/>
        <v>0</v>
      </c>
      <c r="J109" s="132" t="e">
        <f t="shared" si="9"/>
        <v>#DIV/0!</v>
      </c>
      <c r="K109" s="135"/>
      <c r="L109" s="147">
        <f t="shared" si="10"/>
        <v>0</v>
      </c>
      <c r="M109" s="99"/>
      <c r="N109" s="151"/>
      <c r="O109" s="133"/>
      <c r="P109" s="744"/>
      <c r="Q109" s="97"/>
      <c r="R109" s="99"/>
      <c r="S109" s="97" t="e">
        <f>VLOOKUP(B109,Table1[],21,FALSE)</f>
        <v>#N/A</v>
      </c>
      <c r="T109" s="93"/>
      <c r="W109" s="193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</row>
    <row r="110" spans="1:46" x14ac:dyDescent="0.25">
      <c r="A110" s="154"/>
      <c r="B110" s="139"/>
      <c r="C110" s="96"/>
      <c r="D110" s="96" t="s">
        <v>126</v>
      </c>
      <c r="E110" s="98"/>
      <c r="F110" s="98"/>
      <c r="G110" s="98">
        <f t="shared" si="6"/>
        <v>0</v>
      </c>
      <c r="H110" s="97">
        <f t="shared" si="7"/>
        <v>0</v>
      </c>
      <c r="I110" s="97">
        <f t="shared" si="8"/>
        <v>0</v>
      </c>
      <c r="J110" s="132" t="e">
        <f t="shared" si="9"/>
        <v>#DIV/0!</v>
      </c>
      <c r="K110" s="135"/>
      <c r="L110" s="147">
        <f t="shared" si="10"/>
        <v>0</v>
      </c>
      <c r="M110" s="99"/>
      <c r="N110" s="151"/>
      <c r="O110" s="133"/>
      <c r="P110" s="744"/>
      <c r="Q110" s="97"/>
      <c r="R110" s="99"/>
      <c r="S110" s="97" t="e">
        <f>VLOOKUP(B110,Table1[],21,FALSE)</f>
        <v>#N/A</v>
      </c>
      <c r="T110" s="93"/>
      <c r="W110" s="193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</row>
    <row r="111" spans="1:46" x14ac:dyDescent="0.25">
      <c r="A111" s="154"/>
      <c r="B111" s="139"/>
      <c r="C111" s="96"/>
      <c r="D111" s="96" t="s">
        <v>126</v>
      </c>
      <c r="E111" s="98"/>
      <c r="F111" s="98"/>
      <c r="G111" s="98">
        <f t="shared" si="6"/>
        <v>0</v>
      </c>
      <c r="H111" s="97">
        <f t="shared" si="7"/>
        <v>0</v>
      </c>
      <c r="I111" s="97">
        <f t="shared" si="8"/>
        <v>0</v>
      </c>
      <c r="J111" s="132" t="e">
        <f t="shared" si="9"/>
        <v>#DIV/0!</v>
      </c>
      <c r="K111" s="135"/>
      <c r="L111" s="147">
        <f t="shared" si="10"/>
        <v>0</v>
      </c>
      <c r="M111" s="99"/>
      <c r="N111" s="151"/>
      <c r="O111" s="133"/>
      <c r="P111" s="744"/>
      <c r="Q111" s="97"/>
      <c r="R111" s="99"/>
      <c r="S111" s="97" t="e">
        <f>VLOOKUP(B111,Table1[],21,FALSE)</f>
        <v>#N/A</v>
      </c>
      <c r="T111" s="93"/>
      <c r="W111" s="193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</row>
    <row r="112" spans="1:46" x14ac:dyDescent="0.25">
      <c r="A112" s="154"/>
      <c r="B112" s="139"/>
      <c r="C112" s="96"/>
      <c r="D112" s="96" t="s">
        <v>126</v>
      </c>
      <c r="E112" s="98"/>
      <c r="F112" s="98"/>
      <c r="G112" s="98">
        <f t="shared" si="6"/>
        <v>0</v>
      </c>
      <c r="H112" s="97">
        <f t="shared" si="7"/>
        <v>0</v>
      </c>
      <c r="I112" s="97">
        <f t="shared" si="8"/>
        <v>0</v>
      </c>
      <c r="J112" s="132" t="e">
        <f t="shared" si="9"/>
        <v>#DIV/0!</v>
      </c>
      <c r="K112" s="135"/>
      <c r="L112" s="147">
        <f t="shared" si="10"/>
        <v>0</v>
      </c>
      <c r="M112" s="99"/>
      <c r="N112" s="151"/>
      <c r="O112" s="133"/>
      <c r="P112" s="744"/>
      <c r="Q112" s="97"/>
      <c r="R112" s="99"/>
      <c r="S112" s="97" t="e">
        <f>VLOOKUP(B112,Table1[],21,FALSE)</f>
        <v>#N/A</v>
      </c>
      <c r="T112" s="93"/>
      <c r="W112" s="193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</row>
    <row r="113" spans="1:46" x14ac:dyDescent="0.25">
      <c r="A113" s="154"/>
      <c r="B113" s="139"/>
      <c r="C113" s="96"/>
      <c r="D113" s="96" t="s">
        <v>126</v>
      </c>
      <c r="E113" s="98"/>
      <c r="F113" s="98"/>
      <c r="G113" s="98">
        <f t="shared" si="6"/>
        <v>0</v>
      </c>
      <c r="H113" s="97">
        <f t="shared" si="7"/>
        <v>0</v>
      </c>
      <c r="I113" s="97">
        <f t="shared" si="8"/>
        <v>0</v>
      </c>
      <c r="J113" s="132" t="e">
        <f t="shared" si="9"/>
        <v>#DIV/0!</v>
      </c>
      <c r="K113" s="135"/>
      <c r="L113" s="147">
        <f t="shared" si="10"/>
        <v>0</v>
      </c>
      <c r="M113" s="99"/>
      <c r="N113" s="151"/>
      <c r="O113" s="133"/>
      <c r="P113" s="744"/>
      <c r="Q113" s="97"/>
      <c r="R113" s="99"/>
      <c r="S113" s="97" t="e">
        <f>VLOOKUP(B113,Table1[],21,FALSE)</f>
        <v>#N/A</v>
      </c>
      <c r="T113" s="93"/>
      <c r="W113" s="193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</row>
    <row r="114" spans="1:46" x14ac:dyDescent="0.25">
      <c r="A114" s="154"/>
      <c r="B114" s="139"/>
      <c r="C114" s="96"/>
      <c r="D114" s="96" t="s">
        <v>126</v>
      </c>
      <c r="E114" s="98"/>
      <c r="F114" s="98"/>
      <c r="G114" s="98">
        <f t="shared" si="6"/>
        <v>0</v>
      </c>
      <c r="H114" s="97">
        <f t="shared" si="7"/>
        <v>0</v>
      </c>
      <c r="I114" s="97">
        <f t="shared" si="8"/>
        <v>0</v>
      </c>
      <c r="J114" s="132" t="e">
        <f t="shared" si="9"/>
        <v>#DIV/0!</v>
      </c>
      <c r="K114" s="97"/>
      <c r="L114" s="147">
        <f t="shared" si="10"/>
        <v>0</v>
      </c>
      <c r="M114" s="99"/>
      <c r="N114" s="151"/>
      <c r="O114" s="133"/>
      <c r="P114" s="744"/>
      <c r="Q114" s="97"/>
      <c r="R114" s="99"/>
      <c r="S114" s="97" t="e">
        <f>VLOOKUP(B114,Table1[],21,FALSE)</f>
        <v>#N/A</v>
      </c>
      <c r="T114" s="93"/>
      <c r="W114" s="193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</row>
    <row r="115" spans="1:46" x14ac:dyDescent="0.25">
      <c r="A115" s="154"/>
      <c r="B115" s="139"/>
      <c r="C115" s="96"/>
      <c r="D115" s="96" t="s">
        <v>126</v>
      </c>
      <c r="E115" s="98"/>
      <c r="F115" s="98"/>
      <c r="G115" s="98">
        <f t="shared" si="6"/>
        <v>0</v>
      </c>
      <c r="H115" s="97">
        <f t="shared" si="7"/>
        <v>0</v>
      </c>
      <c r="I115" s="97">
        <f t="shared" si="8"/>
        <v>0</v>
      </c>
      <c r="J115" s="132" t="e">
        <f t="shared" si="9"/>
        <v>#DIV/0!</v>
      </c>
      <c r="K115" s="97"/>
      <c r="L115" s="147">
        <f t="shared" si="10"/>
        <v>0</v>
      </c>
      <c r="M115" s="99"/>
      <c r="N115" s="151"/>
      <c r="O115" s="133"/>
      <c r="P115" s="744"/>
      <c r="Q115" s="97"/>
      <c r="R115" s="99"/>
      <c r="S115" s="97" t="e">
        <f>VLOOKUP(B115,Table1[],21,FALSE)</f>
        <v>#N/A</v>
      </c>
      <c r="T115" s="93"/>
      <c r="W115" s="193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</row>
    <row r="116" spans="1:46" x14ac:dyDescent="0.25">
      <c r="A116" s="154"/>
      <c r="B116" s="139"/>
      <c r="C116" s="96"/>
      <c r="D116" s="96" t="s">
        <v>126</v>
      </c>
      <c r="E116" s="98"/>
      <c r="F116" s="98"/>
      <c r="G116" s="98">
        <f t="shared" si="6"/>
        <v>0</v>
      </c>
      <c r="H116" s="97">
        <f t="shared" si="7"/>
        <v>0</v>
      </c>
      <c r="I116" s="97">
        <f t="shared" si="8"/>
        <v>0</v>
      </c>
      <c r="J116" s="132" t="e">
        <f t="shared" si="9"/>
        <v>#DIV/0!</v>
      </c>
      <c r="K116" s="97"/>
      <c r="L116" s="147">
        <f t="shared" si="10"/>
        <v>0</v>
      </c>
      <c r="M116" s="99"/>
      <c r="N116" s="151"/>
      <c r="O116" s="133"/>
      <c r="P116" s="744"/>
      <c r="Q116" s="97"/>
      <c r="R116" s="99"/>
      <c r="S116" s="97" t="e">
        <f>VLOOKUP(B116,Table1[],21,FALSE)</f>
        <v>#N/A</v>
      </c>
      <c r="T116" s="93"/>
      <c r="W116" s="193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</row>
    <row r="117" spans="1:46" x14ac:dyDescent="0.25">
      <c r="A117" s="154"/>
      <c r="B117" s="139"/>
      <c r="C117" s="96"/>
      <c r="D117" s="96" t="s">
        <v>126</v>
      </c>
      <c r="E117" s="98"/>
      <c r="F117" s="98"/>
      <c r="G117" s="98">
        <f t="shared" si="6"/>
        <v>0</v>
      </c>
      <c r="H117" s="97">
        <f t="shared" si="7"/>
        <v>0</v>
      </c>
      <c r="I117" s="97">
        <f t="shared" si="8"/>
        <v>0</v>
      </c>
      <c r="J117" s="132" t="e">
        <f t="shared" si="9"/>
        <v>#DIV/0!</v>
      </c>
      <c r="K117" s="97"/>
      <c r="L117" s="147">
        <f t="shared" si="10"/>
        <v>0</v>
      </c>
      <c r="M117" s="99"/>
      <c r="N117" s="151"/>
      <c r="O117" s="133"/>
      <c r="P117" s="744"/>
      <c r="Q117" s="97"/>
      <c r="R117" s="99"/>
      <c r="S117" s="97" t="e">
        <f>VLOOKUP(B117,Table1[],21,FALSE)</f>
        <v>#N/A</v>
      </c>
      <c r="T117" s="93"/>
      <c r="W117" s="193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</row>
    <row r="118" spans="1:46" x14ac:dyDescent="0.25">
      <c r="A118" s="154"/>
      <c r="B118" s="139"/>
      <c r="C118" s="96"/>
      <c r="D118" s="96" t="s">
        <v>126</v>
      </c>
      <c r="E118" s="98"/>
      <c r="F118" s="98"/>
      <c r="G118" s="98">
        <f t="shared" si="6"/>
        <v>0</v>
      </c>
      <c r="H118" s="97">
        <f t="shared" si="7"/>
        <v>0</v>
      </c>
      <c r="I118" s="97">
        <f t="shared" si="8"/>
        <v>0</v>
      </c>
      <c r="J118" s="132" t="e">
        <f t="shared" si="9"/>
        <v>#DIV/0!</v>
      </c>
      <c r="K118" s="97"/>
      <c r="L118" s="147">
        <f t="shared" si="10"/>
        <v>0</v>
      </c>
      <c r="M118" s="99"/>
      <c r="N118" s="151"/>
      <c r="O118" s="133"/>
      <c r="P118" s="744"/>
      <c r="Q118" s="97"/>
      <c r="R118" s="99"/>
      <c r="S118" s="97" t="e">
        <f>VLOOKUP(B118,Table1[],21,FALSE)</f>
        <v>#N/A</v>
      </c>
      <c r="T118" s="93"/>
      <c r="W118" s="193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</row>
    <row r="119" spans="1:46" x14ac:dyDescent="0.25">
      <c r="A119" s="154"/>
      <c r="B119" s="139"/>
      <c r="C119" s="96"/>
      <c r="D119" s="96" t="s">
        <v>126</v>
      </c>
      <c r="E119" s="98"/>
      <c r="F119" s="98"/>
      <c r="G119" s="98">
        <f t="shared" si="6"/>
        <v>0</v>
      </c>
      <c r="H119" s="97">
        <f t="shared" si="7"/>
        <v>0</v>
      </c>
      <c r="I119" s="97">
        <f t="shared" si="8"/>
        <v>0</v>
      </c>
      <c r="J119" s="132" t="e">
        <f t="shared" si="9"/>
        <v>#DIV/0!</v>
      </c>
      <c r="K119" s="97"/>
      <c r="L119" s="147">
        <f t="shared" si="10"/>
        <v>0</v>
      </c>
      <c r="M119" s="99"/>
      <c r="N119" s="151"/>
      <c r="O119" s="133"/>
      <c r="P119" s="744"/>
      <c r="Q119" s="97"/>
      <c r="R119" s="99"/>
      <c r="S119" s="97" t="e">
        <f>VLOOKUP(B119,Table1[],21,FALSE)</f>
        <v>#N/A</v>
      </c>
      <c r="T119" s="93"/>
      <c r="W119" s="193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</row>
    <row r="120" spans="1:46" x14ac:dyDescent="0.25">
      <c r="A120" s="154"/>
      <c r="B120" s="139"/>
      <c r="C120" s="96"/>
      <c r="D120" s="96" t="s">
        <v>126</v>
      </c>
      <c r="E120" s="98"/>
      <c r="F120" s="98"/>
      <c r="G120" s="98">
        <f t="shared" si="6"/>
        <v>0</v>
      </c>
      <c r="H120" s="97">
        <f t="shared" si="7"/>
        <v>0</v>
      </c>
      <c r="I120" s="97">
        <f t="shared" si="8"/>
        <v>0</v>
      </c>
      <c r="J120" s="132" t="e">
        <f t="shared" si="9"/>
        <v>#DIV/0!</v>
      </c>
      <c r="K120" s="97"/>
      <c r="L120" s="147">
        <f t="shared" si="10"/>
        <v>0</v>
      </c>
      <c r="M120" s="99"/>
      <c r="N120" s="151"/>
      <c r="O120" s="133"/>
      <c r="P120" s="744"/>
      <c r="Q120" s="97"/>
      <c r="R120" s="99"/>
      <c r="S120" s="97" t="e">
        <f>VLOOKUP(B120,Table1[],21,FALSE)</f>
        <v>#N/A</v>
      </c>
      <c r="T120" s="93"/>
      <c r="W120" s="193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</row>
    <row r="121" spans="1:46" x14ac:dyDescent="0.25">
      <c r="A121" s="154"/>
      <c r="B121" s="139"/>
      <c r="C121" s="96"/>
      <c r="D121" s="96" t="s">
        <v>126</v>
      </c>
      <c r="E121" s="98"/>
      <c r="F121" s="98"/>
      <c r="G121" s="98">
        <f t="shared" si="6"/>
        <v>0</v>
      </c>
      <c r="H121" s="97">
        <f t="shared" si="7"/>
        <v>0</v>
      </c>
      <c r="I121" s="97">
        <f t="shared" si="8"/>
        <v>0</v>
      </c>
      <c r="J121" s="132" t="e">
        <f t="shared" si="9"/>
        <v>#DIV/0!</v>
      </c>
      <c r="K121" s="97"/>
      <c r="L121" s="147">
        <f t="shared" si="10"/>
        <v>0</v>
      </c>
      <c r="M121" s="99"/>
      <c r="N121" s="151"/>
      <c r="O121" s="133"/>
      <c r="P121" s="744"/>
      <c r="Q121" s="97"/>
      <c r="R121" s="99"/>
      <c r="S121" s="97" t="e">
        <f>VLOOKUP(B121,Table1[],21,FALSE)</f>
        <v>#N/A</v>
      </c>
      <c r="T121" s="93"/>
      <c r="W121" s="193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</row>
    <row r="122" spans="1:46" x14ac:dyDescent="0.25">
      <c r="A122" s="154"/>
      <c r="B122" s="139"/>
      <c r="C122" s="96"/>
      <c r="D122" s="96" t="s">
        <v>126</v>
      </c>
      <c r="E122" s="98"/>
      <c r="F122" s="98"/>
      <c r="G122" s="98">
        <f t="shared" si="6"/>
        <v>0</v>
      </c>
      <c r="H122" s="97">
        <f t="shared" si="7"/>
        <v>0</v>
      </c>
      <c r="I122" s="97">
        <f t="shared" si="8"/>
        <v>0</v>
      </c>
      <c r="J122" s="132" t="e">
        <f t="shared" si="9"/>
        <v>#DIV/0!</v>
      </c>
      <c r="K122" s="97"/>
      <c r="L122" s="147">
        <f t="shared" si="10"/>
        <v>0</v>
      </c>
      <c r="M122" s="99"/>
      <c r="N122" s="151"/>
      <c r="O122" s="133"/>
      <c r="P122" s="744"/>
      <c r="Q122" s="97"/>
      <c r="R122" s="99"/>
      <c r="S122" s="97" t="e">
        <f>VLOOKUP(B122,Table1[],21,FALSE)</f>
        <v>#N/A</v>
      </c>
      <c r="T122" s="93"/>
      <c r="W122" s="193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</row>
    <row r="123" spans="1:46" x14ac:dyDescent="0.25">
      <c r="A123" s="154"/>
      <c r="B123" s="139"/>
      <c r="C123" s="96"/>
      <c r="D123" s="96" t="s">
        <v>126</v>
      </c>
      <c r="E123" s="98"/>
      <c r="F123" s="98"/>
      <c r="G123" s="98">
        <f t="shared" si="6"/>
        <v>0</v>
      </c>
      <c r="H123" s="97">
        <f t="shared" si="7"/>
        <v>0</v>
      </c>
      <c r="I123" s="97">
        <f t="shared" si="8"/>
        <v>0</v>
      </c>
      <c r="J123" s="132" t="e">
        <f t="shared" si="9"/>
        <v>#DIV/0!</v>
      </c>
      <c r="K123" s="97"/>
      <c r="L123" s="147">
        <f t="shared" si="10"/>
        <v>0</v>
      </c>
      <c r="M123" s="99"/>
      <c r="N123" s="151"/>
      <c r="O123" s="133"/>
      <c r="P123" s="744"/>
      <c r="Q123" s="97"/>
      <c r="R123" s="99"/>
      <c r="S123" s="97" t="e">
        <f>VLOOKUP(B123,Table1[],21,FALSE)</f>
        <v>#N/A</v>
      </c>
      <c r="T123" s="93"/>
      <c r="W123" s="193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</row>
    <row r="124" spans="1:46" x14ac:dyDescent="0.25">
      <c r="A124" s="154"/>
      <c r="B124" s="139"/>
      <c r="C124" s="96"/>
      <c r="D124" s="96" t="s">
        <v>126</v>
      </c>
      <c r="E124" s="98"/>
      <c r="F124" s="98"/>
      <c r="G124" s="98">
        <f t="shared" si="6"/>
        <v>0</v>
      </c>
      <c r="H124" s="97">
        <f t="shared" si="7"/>
        <v>0</v>
      </c>
      <c r="I124" s="97">
        <f t="shared" si="8"/>
        <v>0</v>
      </c>
      <c r="J124" s="132" t="e">
        <f t="shared" si="9"/>
        <v>#DIV/0!</v>
      </c>
      <c r="K124" s="97"/>
      <c r="L124" s="147">
        <f t="shared" si="10"/>
        <v>0</v>
      </c>
      <c r="M124" s="99"/>
      <c r="N124" s="151"/>
      <c r="O124" s="133"/>
      <c r="P124" s="744"/>
      <c r="Q124" s="97"/>
      <c r="R124" s="99"/>
      <c r="S124" s="97" t="e">
        <f>VLOOKUP(B124,Table1[],21,FALSE)</f>
        <v>#N/A</v>
      </c>
      <c r="T124" s="93"/>
      <c r="W124" s="193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</row>
    <row r="125" spans="1:46" x14ac:dyDescent="0.25">
      <c r="A125" s="154"/>
      <c r="B125" s="139"/>
      <c r="C125" s="96"/>
      <c r="D125" s="96" t="s">
        <v>126</v>
      </c>
      <c r="E125" s="98"/>
      <c r="F125" s="98"/>
      <c r="G125" s="98">
        <f t="shared" si="6"/>
        <v>0</v>
      </c>
      <c r="H125" s="97">
        <f t="shared" si="7"/>
        <v>0</v>
      </c>
      <c r="I125" s="97">
        <f t="shared" si="8"/>
        <v>0</v>
      </c>
      <c r="J125" s="132" t="e">
        <f t="shared" si="9"/>
        <v>#DIV/0!</v>
      </c>
      <c r="K125" s="97"/>
      <c r="L125" s="147">
        <f t="shared" si="10"/>
        <v>0</v>
      </c>
      <c r="M125" s="99"/>
      <c r="N125" s="151"/>
      <c r="O125" s="133"/>
      <c r="P125" s="744"/>
      <c r="Q125" s="97"/>
      <c r="R125" s="99"/>
      <c r="S125" s="97" t="e">
        <f>VLOOKUP(B125,Table1[],21,FALSE)</f>
        <v>#N/A</v>
      </c>
      <c r="T125" s="93"/>
      <c r="W125" s="193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</row>
    <row r="126" spans="1:46" x14ac:dyDescent="0.25">
      <c r="A126" s="154"/>
      <c r="B126" s="139"/>
      <c r="C126" s="96"/>
      <c r="D126" s="96" t="s">
        <v>126</v>
      </c>
      <c r="E126" s="98"/>
      <c r="F126" s="98"/>
      <c r="G126" s="98">
        <f t="shared" si="6"/>
        <v>0</v>
      </c>
      <c r="H126" s="97">
        <f t="shared" si="7"/>
        <v>0</v>
      </c>
      <c r="I126" s="97">
        <f t="shared" si="8"/>
        <v>0</v>
      </c>
      <c r="J126" s="132" t="e">
        <f t="shared" si="9"/>
        <v>#DIV/0!</v>
      </c>
      <c r="K126" s="97"/>
      <c r="L126" s="147">
        <f t="shared" si="10"/>
        <v>0</v>
      </c>
      <c r="M126" s="99"/>
      <c r="N126" s="151"/>
      <c r="O126" s="133"/>
      <c r="P126" s="744"/>
      <c r="Q126" s="97"/>
      <c r="R126" s="99"/>
      <c r="S126" s="97" t="e">
        <f>VLOOKUP(B126,Table1[],21,FALSE)</f>
        <v>#N/A</v>
      </c>
      <c r="T126" s="93"/>
      <c r="W126" s="193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</row>
    <row r="127" spans="1:46" x14ac:dyDescent="0.25">
      <c r="A127" s="154"/>
      <c r="B127" s="139"/>
      <c r="C127" s="96"/>
      <c r="D127" s="96" t="s">
        <v>126</v>
      </c>
      <c r="E127" s="98"/>
      <c r="F127" s="98"/>
      <c r="G127" s="98">
        <f t="shared" si="6"/>
        <v>0</v>
      </c>
      <c r="H127" s="97">
        <f t="shared" si="7"/>
        <v>0</v>
      </c>
      <c r="I127" s="97">
        <f t="shared" si="8"/>
        <v>0</v>
      </c>
      <c r="J127" s="132" t="e">
        <f t="shared" si="9"/>
        <v>#DIV/0!</v>
      </c>
      <c r="K127" s="97"/>
      <c r="L127" s="147">
        <f t="shared" si="10"/>
        <v>0</v>
      </c>
      <c r="M127" s="99"/>
      <c r="N127" s="151"/>
      <c r="O127" s="133"/>
      <c r="P127" s="744"/>
      <c r="Q127" s="97"/>
      <c r="R127" s="99"/>
      <c r="S127" s="97" t="e">
        <f>VLOOKUP(B127,Table1[],21,FALSE)</f>
        <v>#N/A</v>
      </c>
      <c r="T127" s="93"/>
      <c r="W127" s="193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</row>
    <row r="128" spans="1:46" x14ac:dyDescent="0.25">
      <c r="A128" s="154"/>
      <c r="B128" s="139"/>
      <c r="C128" s="96"/>
      <c r="D128" s="96" t="s">
        <v>126</v>
      </c>
      <c r="E128" s="98"/>
      <c r="F128" s="98"/>
      <c r="G128" s="98">
        <f t="shared" ref="G128:G159" si="11">F128-E128</f>
        <v>0</v>
      </c>
      <c r="H128" s="97">
        <f t="shared" ref="H128:H135" si="12">HOUR(G128)</f>
        <v>0</v>
      </c>
      <c r="I128" s="97">
        <f t="shared" ref="I128:I139" si="13">MINUTE(G128)</f>
        <v>0</v>
      </c>
      <c r="J128" s="132" t="e">
        <f t="shared" ref="J128:J159" si="14">L128/K128</f>
        <v>#DIV/0!</v>
      </c>
      <c r="K128" s="97"/>
      <c r="L128" s="147">
        <f t="shared" ref="L128:L159" si="15">((60*H128)+I128)*K128</f>
        <v>0</v>
      </c>
      <c r="M128" s="99"/>
      <c r="N128" s="151"/>
      <c r="O128" s="133"/>
      <c r="P128" s="744"/>
      <c r="Q128" s="97"/>
      <c r="R128" s="99"/>
      <c r="S128" s="97" t="e">
        <f>VLOOKUP(B128,Table1[],21,FALSE)</f>
        <v>#N/A</v>
      </c>
      <c r="T128" s="93"/>
      <c r="W128" s="193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</row>
    <row r="129" spans="1:46" x14ac:dyDescent="0.25">
      <c r="A129" s="154"/>
      <c r="B129" s="139"/>
      <c r="C129" s="96"/>
      <c r="D129" s="96" t="s">
        <v>126</v>
      </c>
      <c r="E129" s="98"/>
      <c r="F129" s="98"/>
      <c r="G129" s="98">
        <f t="shared" si="11"/>
        <v>0</v>
      </c>
      <c r="H129" s="97">
        <f t="shared" si="12"/>
        <v>0</v>
      </c>
      <c r="I129" s="97">
        <f t="shared" si="13"/>
        <v>0</v>
      </c>
      <c r="J129" s="132" t="e">
        <f t="shared" si="14"/>
        <v>#DIV/0!</v>
      </c>
      <c r="K129" s="97"/>
      <c r="L129" s="147">
        <f t="shared" si="15"/>
        <v>0</v>
      </c>
      <c r="M129" s="99"/>
      <c r="N129" s="151"/>
      <c r="O129" s="133"/>
      <c r="P129" s="744"/>
      <c r="Q129" s="97"/>
      <c r="R129" s="99"/>
      <c r="S129" s="97" t="e">
        <f>VLOOKUP(B129,Table1[],21,FALSE)</f>
        <v>#N/A</v>
      </c>
      <c r="T129" s="93"/>
      <c r="W129" s="193"/>
      <c r="X129" s="192"/>
      <c r="Y129" s="192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</row>
    <row r="130" spans="1:46" x14ac:dyDescent="0.25">
      <c r="A130" s="154"/>
      <c r="B130" s="139"/>
      <c r="C130" s="96"/>
      <c r="D130" s="96" t="s">
        <v>126</v>
      </c>
      <c r="E130" s="98"/>
      <c r="F130" s="98"/>
      <c r="G130" s="98">
        <f t="shared" si="11"/>
        <v>0</v>
      </c>
      <c r="H130" s="97">
        <f t="shared" si="12"/>
        <v>0</v>
      </c>
      <c r="I130" s="97">
        <f t="shared" si="13"/>
        <v>0</v>
      </c>
      <c r="J130" s="132" t="e">
        <f t="shared" si="14"/>
        <v>#DIV/0!</v>
      </c>
      <c r="K130" s="97"/>
      <c r="L130" s="147">
        <f t="shared" si="15"/>
        <v>0</v>
      </c>
      <c r="M130" s="99"/>
      <c r="N130" s="151"/>
      <c r="O130" s="133"/>
      <c r="P130" s="744"/>
      <c r="Q130" s="97"/>
      <c r="R130" s="99"/>
      <c r="S130" s="97" t="e">
        <f>VLOOKUP(B130,Table1[],21,FALSE)</f>
        <v>#N/A</v>
      </c>
      <c r="T130" s="93"/>
      <c r="W130" s="193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</row>
    <row r="131" spans="1:46" x14ac:dyDescent="0.25">
      <c r="A131" s="154"/>
      <c r="B131" s="139"/>
      <c r="C131" s="96"/>
      <c r="D131" s="96" t="s">
        <v>126</v>
      </c>
      <c r="E131" s="98"/>
      <c r="F131" s="98"/>
      <c r="G131" s="98">
        <f t="shared" si="11"/>
        <v>0</v>
      </c>
      <c r="H131" s="97">
        <f t="shared" si="12"/>
        <v>0</v>
      </c>
      <c r="I131" s="97">
        <f t="shared" si="13"/>
        <v>0</v>
      </c>
      <c r="J131" s="132" t="e">
        <f t="shared" si="14"/>
        <v>#DIV/0!</v>
      </c>
      <c r="K131" s="97"/>
      <c r="L131" s="147">
        <f t="shared" si="15"/>
        <v>0</v>
      </c>
      <c r="M131" s="99"/>
      <c r="N131" s="151"/>
      <c r="O131" s="133"/>
      <c r="P131" s="744"/>
      <c r="Q131" s="97"/>
      <c r="R131" s="99"/>
      <c r="S131" s="97" t="e">
        <f>VLOOKUP(B131,Table1[],21,FALSE)</f>
        <v>#N/A</v>
      </c>
      <c r="T131" s="93"/>
      <c r="W131" s="193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</row>
    <row r="132" spans="1:46" x14ac:dyDescent="0.25">
      <c r="A132" s="154"/>
      <c r="B132" s="139"/>
      <c r="C132" s="96"/>
      <c r="D132" s="96" t="s">
        <v>126</v>
      </c>
      <c r="E132" s="98"/>
      <c r="F132" s="98"/>
      <c r="G132" s="98">
        <f t="shared" si="11"/>
        <v>0</v>
      </c>
      <c r="H132" s="97">
        <f t="shared" si="12"/>
        <v>0</v>
      </c>
      <c r="I132" s="97">
        <f t="shared" si="13"/>
        <v>0</v>
      </c>
      <c r="J132" s="132" t="e">
        <f t="shared" si="14"/>
        <v>#DIV/0!</v>
      </c>
      <c r="K132" s="97"/>
      <c r="L132" s="147">
        <f t="shared" si="15"/>
        <v>0</v>
      </c>
      <c r="M132" s="99"/>
      <c r="N132" s="151"/>
      <c r="O132" s="133"/>
      <c r="P132" s="744"/>
      <c r="Q132" s="97"/>
      <c r="R132" s="99"/>
      <c r="S132" s="97" t="e">
        <f>VLOOKUP(B132,Table1[],21,FALSE)</f>
        <v>#N/A</v>
      </c>
      <c r="T132" s="93"/>
      <c r="V132" s="211"/>
      <c r="W132" s="193"/>
      <c r="Y132" s="211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</row>
    <row r="133" spans="1:46" x14ac:dyDescent="0.25">
      <c r="A133" s="154"/>
      <c r="B133" s="139"/>
      <c r="C133" s="96"/>
      <c r="D133" s="96" t="s">
        <v>126</v>
      </c>
      <c r="E133" s="98"/>
      <c r="F133" s="98"/>
      <c r="G133" s="98">
        <f t="shared" si="11"/>
        <v>0</v>
      </c>
      <c r="H133" s="97">
        <f t="shared" si="12"/>
        <v>0</v>
      </c>
      <c r="I133" s="97">
        <f t="shared" si="13"/>
        <v>0</v>
      </c>
      <c r="J133" s="132" t="e">
        <f t="shared" si="14"/>
        <v>#DIV/0!</v>
      </c>
      <c r="K133" s="97"/>
      <c r="L133" s="147">
        <f t="shared" si="15"/>
        <v>0</v>
      </c>
      <c r="M133" s="99"/>
      <c r="N133" s="151"/>
      <c r="O133" s="133"/>
      <c r="P133" s="744"/>
      <c r="Q133" s="97"/>
      <c r="R133" s="99"/>
      <c r="S133" s="97" t="e">
        <f>VLOOKUP(B133,Table1[],21,FALSE)</f>
        <v>#N/A</v>
      </c>
      <c r="T133" s="93"/>
      <c r="V133" s="211"/>
      <c r="W133" s="193"/>
      <c r="Y133" s="211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</row>
    <row r="134" spans="1:46" x14ac:dyDescent="0.25">
      <c r="A134" s="154"/>
      <c r="B134" s="139"/>
      <c r="C134" s="96"/>
      <c r="D134" s="96" t="s">
        <v>126</v>
      </c>
      <c r="E134" s="98"/>
      <c r="F134" s="98"/>
      <c r="G134" s="98">
        <f t="shared" si="11"/>
        <v>0</v>
      </c>
      <c r="H134" s="97">
        <f t="shared" si="12"/>
        <v>0</v>
      </c>
      <c r="I134" s="97">
        <f t="shared" si="13"/>
        <v>0</v>
      </c>
      <c r="J134" s="132" t="e">
        <f t="shared" si="14"/>
        <v>#DIV/0!</v>
      </c>
      <c r="K134" s="97"/>
      <c r="L134" s="147">
        <f t="shared" si="15"/>
        <v>0</v>
      </c>
      <c r="M134" s="99"/>
      <c r="N134" s="151"/>
      <c r="O134" s="133"/>
      <c r="P134" s="744"/>
      <c r="Q134" s="97"/>
      <c r="R134" s="99"/>
      <c r="S134" s="97" t="e">
        <f>VLOOKUP(B134,Table1[],21,FALSE)</f>
        <v>#N/A</v>
      </c>
      <c r="T134" s="93"/>
      <c r="W134" s="193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</row>
    <row r="135" spans="1:46" x14ac:dyDescent="0.25">
      <c r="A135" s="154"/>
      <c r="B135" s="139"/>
      <c r="C135" s="96"/>
      <c r="D135" s="96" t="s">
        <v>126</v>
      </c>
      <c r="E135" s="98"/>
      <c r="F135" s="98"/>
      <c r="G135" s="98">
        <f t="shared" si="11"/>
        <v>0</v>
      </c>
      <c r="H135" s="97">
        <f t="shared" si="12"/>
        <v>0</v>
      </c>
      <c r="I135" s="97">
        <f t="shared" si="13"/>
        <v>0</v>
      </c>
      <c r="J135" s="132" t="e">
        <f t="shared" si="14"/>
        <v>#DIV/0!</v>
      </c>
      <c r="K135" s="97"/>
      <c r="L135" s="147">
        <f t="shared" si="15"/>
        <v>0</v>
      </c>
      <c r="M135" s="99"/>
      <c r="N135" s="151"/>
      <c r="O135" s="133"/>
      <c r="P135" s="744"/>
      <c r="Q135" s="97"/>
      <c r="R135" s="99"/>
      <c r="S135" s="97" t="e">
        <f>VLOOKUP(B135,Table1[],21,FALSE)</f>
        <v>#N/A</v>
      </c>
      <c r="T135" s="93"/>
      <c r="W135" s="193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</row>
    <row r="136" spans="1:46" x14ac:dyDescent="0.25">
      <c r="A136" s="154"/>
      <c r="B136" s="139"/>
      <c r="C136" s="96"/>
      <c r="D136" s="96" t="s">
        <v>126</v>
      </c>
      <c r="E136" s="98"/>
      <c r="F136" s="98"/>
      <c r="G136" s="98">
        <f t="shared" si="11"/>
        <v>0</v>
      </c>
      <c r="H136" s="97"/>
      <c r="I136" s="97">
        <f t="shared" si="13"/>
        <v>0</v>
      </c>
      <c r="J136" s="132" t="e">
        <f t="shared" si="14"/>
        <v>#DIV/0!</v>
      </c>
      <c r="K136" s="97"/>
      <c r="L136" s="147">
        <f t="shared" si="15"/>
        <v>0</v>
      </c>
      <c r="M136" s="99"/>
      <c r="N136" s="151"/>
      <c r="O136" s="133"/>
      <c r="P136" s="744"/>
      <c r="Q136" s="97"/>
      <c r="R136" s="99"/>
      <c r="S136" s="97" t="e">
        <f>VLOOKUP(B136,Table1[],21,FALSE)</f>
        <v>#N/A</v>
      </c>
      <c r="T136" s="93"/>
      <c r="W136" s="193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</row>
    <row r="137" spans="1:46" x14ac:dyDescent="0.25">
      <c r="A137" s="154"/>
      <c r="B137" s="139"/>
      <c r="C137" s="96"/>
      <c r="D137" s="96" t="s">
        <v>126</v>
      </c>
      <c r="E137" s="98"/>
      <c r="F137" s="98"/>
      <c r="G137" s="98">
        <f t="shared" si="11"/>
        <v>0</v>
      </c>
      <c r="H137" s="97"/>
      <c r="I137" s="97">
        <f t="shared" si="13"/>
        <v>0</v>
      </c>
      <c r="J137" s="132" t="e">
        <f t="shared" si="14"/>
        <v>#DIV/0!</v>
      </c>
      <c r="K137" s="97"/>
      <c r="L137" s="147">
        <f t="shared" si="15"/>
        <v>0</v>
      </c>
      <c r="M137" s="99"/>
      <c r="N137" s="151"/>
      <c r="O137" s="133"/>
      <c r="P137" s="744"/>
      <c r="Q137" s="97"/>
      <c r="R137" s="99"/>
      <c r="S137" s="97" t="e">
        <f>VLOOKUP(B137,Table1[],21,FALSE)</f>
        <v>#N/A</v>
      </c>
      <c r="T137" s="93"/>
      <c r="W137" s="193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</row>
    <row r="138" spans="1:46" x14ac:dyDescent="0.25">
      <c r="A138" s="154"/>
      <c r="B138" s="139"/>
      <c r="C138" s="96"/>
      <c r="D138" s="96" t="s">
        <v>126</v>
      </c>
      <c r="E138" s="98"/>
      <c r="F138" s="98"/>
      <c r="G138" s="98">
        <f t="shared" si="11"/>
        <v>0</v>
      </c>
      <c r="H138" s="97"/>
      <c r="I138" s="97">
        <f t="shared" si="13"/>
        <v>0</v>
      </c>
      <c r="J138" s="132" t="e">
        <f t="shared" si="14"/>
        <v>#DIV/0!</v>
      </c>
      <c r="K138" s="97"/>
      <c r="L138" s="147">
        <f t="shared" si="15"/>
        <v>0</v>
      </c>
      <c r="M138" s="99"/>
      <c r="N138" s="151"/>
      <c r="O138" s="133"/>
      <c r="P138" s="744"/>
      <c r="Q138" s="97"/>
      <c r="R138" s="99"/>
      <c r="S138" s="97" t="e">
        <f>VLOOKUP(B138,Table1[],21,FALSE)</f>
        <v>#N/A</v>
      </c>
      <c r="T138" s="93"/>
      <c r="W138" s="193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</row>
    <row r="139" spans="1:46" x14ac:dyDescent="0.25">
      <c r="A139" s="154"/>
      <c r="B139" s="139"/>
      <c r="C139" s="96"/>
      <c r="D139" s="96" t="s">
        <v>126</v>
      </c>
      <c r="E139" s="98"/>
      <c r="F139" s="98"/>
      <c r="G139" s="98">
        <f t="shared" si="11"/>
        <v>0</v>
      </c>
      <c r="H139" s="97"/>
      <c r="I139" s="97">
        <f t="shared" si="13"/>
        <v>0</v>
      </c>
      <c r="J139" s="132" t="e">
        <f t="shared" si="14"/>
        <v>#DIV/0!</v>
      </c>
      <c r="K139" s="97"/>
      <c r="L139" s="147">
        <f t="shared" si="15"/>
        <v>0</v>
      </c>
      <c r="M139" s="99"/>
      <c r="N139" s="151"/>
      <c r="O139" s="133"/>
      <c r="P139" s="744"/>
      <c r="Q139" s="97"/>
      <c r="R139" s="99"/>
      <c r="S139" s="97" t="e">
        <f>VLOOKUP(B139,Table1[],21,FALSE)</f>
        <v>#N/A</v>
      </c>
      <c r="T139" s="93"/>
      <c r="W139" s="193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</row>
    <row r="140" spans="1:46" x14ac:dyDescent="0.25">
      <c r="A140" s="154"/>
      <c r="B140" s="139"/>
      <c r="C140" s="96"/>
      <c r="D140" s="96" t="s">
        <v>126</v>
      </c>
      <c r="E140" s="98"/>
      <c r="F140" s="98"/>
      <c r="G140" s="98">
        <f t="shared" si="11"/>
        <v>0</v>
      </c>
      <c r="H140" s="97"/>
      <c r="I140" s="97"/>
      <c r="J140" s="132" t="e">
        <f t="shared" si="14"/>
        <v>#DIV/0!</v>
      </c>
      <c r="K140" s="97"/>
      <c r="L140" s="147">
        <f t="shared" si="15"/>
        <v>0</v>
      </c>
      <c r="M140" s="99"/>
      <c r="N140" s="151"/>
      <c r="O140" s="133"/>
      <c r="P140" s="744"/>
      <c r="Q140" s="97"/>
      <c r="R140" s="99"/>
      <c r="S140" s="97" t="e">
        <f>VLOOKUP(B140,Table1[],21,FALSE)</f>
        <v>#N/A</v>
      </c>
      <c r="T140" s="93"/>
      <c r="W140" s="193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</row>
    <row r="141" spans="1:46" x14ac:dyDescent="0.25">
      <c r="A141" s="154"/>
      <c r="B141" s="139"/>
      <c r="C141" s="96"/>
      <c r="D141" s="96" t="s">
        <v>126</v>
      </c>
      <c r="E141" s="98"/>
      <c r="F141" s="98"/>
      <c r="G141" s="98">
        <f t="shared" si="11"/>
        <v>0</v>
      </c>
      <c r="H141" s="97"/>
      <c r="I141" s="97"/>
      <c r="J141" s="132" t="e">
        <f t="shared" si="14"/>
        <v>#DIV/0!</v>
      </c>
      <c r="K141" s="97"/>
      <c r="L141" s="147">
        <f t="shared" si="15"/>
        <v>0</v>
      </c>
      <c r="M141" s="99"/>
      <c r="N141" s="151"/>
      <c r="O141" s="133"/>
      <c r="P141" s="744"/>
      <c r="Q141" s="97"/>
      <c r="R141" s="99"/>
      <c r="S141" s="97" t="e">
        <f>VLOOKUP(B141,Table1[],21,FALSE)</f>
        <v>#N/A</v>
      </c>
      <c r="T141" s="93"/>
      <c r="W141" s="193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</row>
    <row r="142" spans="1:46" x14ac:dyDescent="0.25">
      <c r="A142" s="154"/>
      <c r="B142" s="139"/>
      <c r="C142" s="96"/>
      <c r="D142" s="96" t="s">
        <v>126</v>
      </c>
      <c r="E142" s="98"/>
      <c r="F142" s="98"/>
      <c r="G142" s="98">
        <f t="shared" si="11"/>
        <v>0</v>
      </c>
      <c r="H142" s="97"/>
      <c r="I142" s="97"/>
      <c r="J142" s="132" t="e">
        <f t="shared" si="14"/>
        <v>#DIV/0!</v>
      </c>
      <c r="K142" s="97"/>
      <c r="L142" s="147">
        <f t="shared" si="15"/>
        <v>0</v>
      </c>
      <c r="M142" s="99"/>
      <c r="N142" s="151"/>
      <c r="O142" s="133"/>
      <c r="P142" s="744"/>
      <c r="Q142" s="97"/>
      <c r="R142" s="99"/>
      <c r="S142" s="97" t="e">
        <f>VLOOKUP(B142,Table1[],21,FALSE)</f>
        <v>#N/A</v>
      </c>
      <c r="T142" s="93"/>
      <c r="W142" s="193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</row>
    <row r="143" spans="1:46" x14ac:dyDescent="0.25">
      <c r="A143" s="154"/>
      <c r="B143" s="139"/>
      <c r="C143" s="96"/>
      <c r="D143" s="96" t="s">
        <v>126</v>
      </c>
      <c r="E143" s="98"/>
      <c r="F143" s="98"/>
      <c r="G143" s="98">
        <f t="shared" si="11"/>
        <v>0</v>
      </c>
      <c r="H143" s="97"/>
      <c r="I143" s="97"/>
      <c r="J143" s="132" t="e">
        <f t="shared" si="14"/>
        <v>#DIV/0!</v>
      </c>
      <c r="K143" s="97"/>
      <c r="L143" s="147">
        <f t="shared" si="15"/>
        <v>0</v>
      </c>
      <c r="M143" s="99"/>
      <c r="N143" s="151"/>
      <c r="O143" s="133"/>
      <c r="P143" s="744"/>
      <c r="Q143" s="97"/>
      <c r="R143" s="99"/>
      <c r="S143" s="97" t="e">
        <f>VLOOKUP(B143,Table1[],21,FALSE)</f>
        <v>#N/A</v>
      </c>
      <c r="T143" s="93"/>
      <c r="W143" s="193"/>
      <c r="X143" s="192"/>
      <c r="Y143" s="192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</row>
    <row r="144" spans="1:46" x14ac:dyDescent="0.25">
      <c r="A144" s="154"/>
      <c r="B144" s="139"/>
      <c r="C144" s="96"/>
      <c r="D144" s="96" t="s">
        <v>126</v>
      </c>
      <c r="E144" s="98"/>
      <c r="F144" s="98"/>
      <c r="G144" s="98">
        <f t="shared" si="11"/>
        <v>0</v>
      </c>
      <c r="H144" s="97"/>
      <c r="I144" s="97"/>
      <c r="J144" s="132" t="e">
        <f t="shared" si="14"/>
        <v>#DIV/0!</v>
      </c>
      <c r="K144" s="97"/>
      <c r="L144" s="147">
        <f t="shared" si="15"/>
        <v>0</v>
      </c>
      <c r="M144" s="99"/>
      <c r="N144" s="151"/>
      <c r="O144" s="133"/>
      <c r="P144" s="744"/>
      <c r="Q144" s="97"/>
      <c r="R144" s="99"/>
      <c r="S144" s="97" t="e">
        <f>VLOOKUP(B144,Table1[],21,FALSE)</f>
        <v>#N/A</v>
      </c>
      <c r="T144" s="93"/>
      <c r="W144" s="193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</row>
    <row r="145" spans="1:46" x14ac:dyDescent="0.25">
      <c r="A145" s="154"/>
      <c r="B145" s="139"/>
      <c r="C145" s="96"/>
      <c r="D145" s="96" t="s">
        <v>126</v>
      </c>
      <c r="E145" s="98"/>
      <c r="F145" s="98"/>
      <c r="G145" s="98">
        <f t="shared" si="11"/>
        <v>0</v>
      </c>
      <c r="H145" s="97"/>
      <c r="I145" s="97"/>
      <c r="J145" s="132" t="e">
        <f t="shared" si="14"/>
        <v>#DIV/0!</v>
      </c>
      <c r="K145" s="97"/>
      <c r="L145" s="147">
        <f t="shared" si="15"/>
        <v>0</v>
      </c>
      <c r="M145" s="99"/>
      <c r="N145" s="151"/>
      <c r="O145" s="133"/>
      <c r="P145" s="744"/>
      <c r="Q145" s="97"/>
      <c r="R145" s="99"/>
      <c r="S145" s="97" t="e">
        <f>VLOOKUP(B145,Table1[],21,FALSE)</f>
        <v>#N/A</v>
      </c>
      <c r="T145" s="93"/>
      <c r="W145" s="193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</row>
    <row r="146" spans="1:46" x14ac:dyDescent="0.25">
      <c r="A146" s="154"/>
      <c r="B146" s="139"/>
      <c r="C146" s="96"/>
      <c r="D146" s="96" t="s">
        <v>126</v>
      </c>
      <c r="E146" s="98"/>
      <c r="F146" s="98"/>
      <c r="G146" s="98">
        <f t="shared" si="11"/>
        <v>0</v>
      </c>
      <c r="H146" s="97"/>
      <c r="I146" s="97"/>
      <c r="J146" s="132" t="e">
        <f t="shared" si="14"/>
        <v>#DIV/0!</v>
      </c>
      <c r="K146" s="97"/>
      <c r="L146" s="147">
        <f t="shared" si="15"/>
        <v>0</v>
      </c>
      <c r="M146" s="99"/>
      <c r="N146" s="151"/>
      <c r="O146" s="133"/>
      <c r="P146" s="744"/>
      <c r="Q146" s="97"/>
      <c r="R146" s="99"/>
      <c r="S146" s="97" t="e">
        <f>VLOOKUP(B146,Table1[],21,FALSE)</f>
        <v>#N/A</v>
      </c>
      <c r="T146" s="93"/>
      <c r="W146" s="193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</row>
    <row r="147" spans="1:46" x14ac:dyDescent="0.25">
      <c r="A147" s="154"/>
      <c r="B147" s="139"/>
      <c r="C147" s="96"/>
      <c r="D147" s="96" t="s">
        <v>126</v>
      </c>
      <c r="E147" s="98"/>
      <c r="F147" s="98"/>
      <c r="G147" s="98">
        <f t="shared" si="11"/>
        <v>0</v>
      </c>
      <c r="H147" s="97"/>
      <c r="I147" s="97"/>
      <c r="J147" s="132" t="e">
        <f t="shared" si="14"/>
        <v>#DIV/0!</v>
      </c>
      <c r="K147" s="97"/>
      <c r="L147" s="147">
        <f t="shared" si="15"/>
        <v>0</v>
      </c>
      <c r="M147" s="99"/>
      <c r="N147" s="151"/>
      <c r="O147" s="133"/>
      <c r="P147" s="744"/>
      <c r="Q147" s="97"/>
      <c r="R147" s="99"/>
      <c r="S147" s="97" t="e">
        <f>VLOOKUP(B147,Table1[],21,FALSE)</f>
        <v>#N/A</v>
      </c>
      <c r="T147" s="93"/>
      <c r="W147" s="193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</row>
    <row r="148" spans="1:46" x14ac:dyDescent="0.25">
      <c r="A148" s="154"/>
      <c r="B148" s="139"/>
      <c r="C148" s="96"/>
      <c r="D148" s="96" t="s">
        <v>126</v>
      </c>
      <c r="E148" s="98"/>
      <c r="F148" s="98"/>
      <c r="G148" s="98">
        <f t="shared" si="11"/>
        <v>0</v>
      </c>
      <c r="H148" s="97"/>
      <c r="I148" s="97"/>
      <c r="J148" s="132" t="e">
        <f t="shared" si="14"/>
        <v>#DIV/0!</v>
      </c>
      <c r="K148" s="97"/>
      <c r="L148" s="147">
        <f t="shared" si="15"/>
        <v>0</v>
      </c>
      <c r="M148" s="99"/>
      <c r="N148" s="151"/>
      <c r="O148" s="133"/>
      <c r="P148" s="744"/>
      <c r="Q148" s="97"/>
      <c r="R148" s="99"/>
      <c r="S148" s="97" t="e">
        <f>VLOOKUP(B148,Table1[],21,FALSE)</f>
        <v>#N/A</v>
      </c>
      <c r="T148" s="93"/>
      <c r="W148" s="193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</row>
    <row r="149" spans="1:46" x14ac:dyDescent="0.25">
      <c r="A149" s="154"/>
      <c r="B149" s="139"/>
      <c r="C149" s="96"/>
      <c r="D149" s="96" t="s">
        <v>126</v>
      </c>
      <c r="E149" s="98"/>
      <c r="F149" s="98"/>
      <c r="G149" s="98">
        <f t="shared" si="11"/>
        <v>0</v>
      </c>
      <c r="H149" s="97"/>
      <c r="I149" s="97"/>
      <c r="J149" s="132" t="e">
        <f t="shared" si="14"/>
        <v>#DIV/0!</v>
      </c>
      <c r="K149" s="97"/>
      <c r="L149" s="147">
        <f t="shared" si="15"/>
        <v>0</v>
      </c>
      <c r="M149" s="99"/>
      <c r="N149" s="151"/>
      <c r="O149" s="133"/>
      <c r="P149" s="744"/>
      <c r="Q149" s="97"/>
      <c r="R149" s="99"/>
      <c r="S149" s="97" t="e">
        <f>VLOOKUP(B149,Table1[],21,FALSE)</f>
        <v>#N/A</v>
      </c>
      <c r="T149" s="93"/>
      <c r="W149" s="193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</row>
    <row r="150" spans="1:46" x14ac:dyDescent="0.25">
      <c r="A150" s="154"/>
      <c r="B150" s="139"/>
      <c r="C150" s="96"/>
      <c r="D150" s="96" t="s">
        <v>126</v>
      </c>
      <c r="E150" s="98"/>
      <c r="F150" s="98"/>
      <c r="G150" s="98">
        <f t="shared" si="11"/>
        <v>0</v>
      </c>
      <c r="H150" s="97"/>
      <c r="I150" s="97"/>
      <c r="J150" s="132" t="e">
        <f t="shared" si="14"/>
        <v>#DIV/0!</v>
      </c>
      <c r="K150" s="97"/>
      <c r="L150" s="147">
        <f t="shared" si="15"/>
        <v>0</v>
      </c>
      <c r="M150" s="99"/>
      <c r="N150" s="151"/>
      <c r="O150" s="133"/>
      <c r="P150" s="744"/>
      <c r="Q150" s="97"/>
      <c r="R150" s="99"/>
      <c r="S150" s="97" t="e">
        <f>VLOOKUP(B150,Table1[],21,FALSE)</f>
        <v>#N/A</v>
      </c>
      <c r="T150" s="93"/>
      <c r="W150" s="193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</row>
    <row r="151" spans="1:46" x14ac:dyDescent="0.25">
      <c r="A151" s="154"/>
      <c r="B151" s="139"/>
      <c r="C151" s="96"/>
      <c r="D151" s="96" t="s">
        <v>126</v>
      </c>
      <c r="E151" s="98"/>
      <c r="F151" s="98"/>
      <c r="G151" s="98">
        <f t="shared" si="11"/>
        <v>0</v>
      </c>
      <c r="H151" s="97"/>
      <c r="I151" s="97"/>
      <c r="J151" s="132" t="e">
        <f t="shared" si="14"/>
        <v>#DIV/0!</v>
      </c>
      <c r="K151" s="97"/>
      <c r="L151" s="147">
        <f t="shared" si="15"/>
        <v>0</v>
      </c>
      <c r="M151" s="99"/>
      <c r="N151" s="151"/>
      <c r="O151" s="133"/>
      <c r="P151" s="744"/>
      <c r="Q151" s="97"/>
      <c r="R151" s="99"/>
      <c r="S151" s="97" t="e">
        <f>VLOOKUP(B151,Table1[],21,FALSE)</f>
        <v>#N/A</v>
      </c>
      <c r="T151" s="93"/>
      <c r="W151" s="193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</row>
    <row r="152" spans="1:46" x14ac:dyDescent="0.25">
      <c r="A152" s="154"/>
      <c r="B152" s="139"/>
      <c r="C152" s="96"/>
      <c r="D152" s="96" t="s">
        <v>126</v>
      </c>
      <c r="E152" s="98"/>
      <c r="F152" s="98"/>
      <c r="G152" s="98">
        <f t="shared" si="11"/>
        <v>0</v>
      </c>
      <c r="H152" s="97"/>
      <c r="I152" s="97"/>
      <c r="J152" s="132" t="e">
        <f t="shared" si="14"/>
        <v>#DIV/0!</v>
      </c>
      <c r="K152" s="97"/>
      <c r="L152" s="147">
        <f t="shared" si="15"/>
        <v>0</v>
      </c>
      <c r="M152" s="99"/>
      <c r="N152" s="151"/>
      <c r="O152" s="133"/>
      <c r="P152" s="744"/>
      <c r="Q152" s="97"/>
      <c r="R152" s="99"/>
      <c r="S152" s="97" t="e">
        <f>VLOOKUP(B152,Table1[],21,FALSE)</f>
        <v>#N/A</v>
      </c>
      <c r="T152" s="93"/>
      <c r="W152" s="193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</row>
    <row r="153" spans="1:46" x14ac:dyDescent="0.25">
      <c r="A153" s="154"/>
      <c r="B153" s="139"/>
      <c r="C153" s="96"/>
      <c r="D153" s="96" t="s">
        <v>126</v>
      </c>
      <c r="E153" s="98"/>
      <c r="F153" s="98"/>
      <c r="G153" s="98">
        <f t="shared" si="11"/>
        <v>0</v>
      </c>
      <c r="H153" s="97"/>
      <c r="I153" s="97"/>
      <c r="J153" s="132" t="e">
        <f t="shared" si="14"/>
        <v>#DIV/0!</v>
      </c>
      <c r="K153" s="97"/>
      <c r="L153" s="147">
        <f t="shared" si="15"/>
        <v>0</v>
      </c>
      <c r="M153" s="99"/>
      <c r="N153" s="151"/>
      <c r="O153" s="133"/>
      <c r="P153" s="744"/>
      <c r="Q153" s="97"/>
      <c r="R153" s="99"/>
      <c r="S153" s="97" t="e">
        <f>VLOOKUP(B153,Table1[],21,FALSE)</f>
        <v>#N/A</v>
      </c>
      <c r="T153" s="93"/>
      <c r="W153" s="193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</row>
    <row r="154" spans="1:46" x14ac:dyDescent="0.25">
      <c r="A154" s="154"/>
      <c r="B154" s="139"/>
      <c r="C154" s="96"/>
      <c r="D154" s="96" t="s">
        <v>126</v>
      </c>
      <c r="E154" s="98"/>
      <c r="F154" s="98"/>
      <c r="G154" s="98">
        <f t="shared" si="11"/>
        <v>0</v>
      </c>
      <c r="H154" s="97"/>
      <c r="I154" s="97"/>
      <c r="J154" s="132" t="e">
        <f t="shared" si="14"/>
        <v>#DIV/0!</v>
      </c>
      <c r="K154" s="97"/>
      <c r="L154" s="147">
        <f t="shared" si="15"/>
        <v>0</v>
      </c>
      <c r="M154" s="99"/>
      <c r="N154" s="151"/>
      <c r="O154" s="133"/>
      <c r="P154" s="744"/>
      <c r="Q154" s="97"/>
      <c r="R154" s="99"/>
      <c r="S154" s="97" t="e">
        <f>VLOOKUP(B154,Table1[],21,FALSE)</f>
        <v>#N/A</v>
      </c>
      <c r="T154" s="93"/>
      <c r="W154" s="193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</row>
    <row r="155" spans="1:46" x14ac:dyDescent="0.25">
      <c r="A155" s="154"/>
      <c r="B155" s="139"/>
      <c r="C155" s="96"/>
      <c r="D155" s="96" t="s">
        <v>126</v>
      </c>
      <c r="E155" s="98"/>
      <c r="F155" s="98"/>
      <c r="G155" s="98">
        <f t="shared" si="11"/>
        <v>0</v>
      </c>
      <c r="H155" s="97"/>
      <c r="I155" s="97"/>
      <c r="J155" s="132" t="e">
        <f t="shared" si="14"/>
        <v>#DIV/0!</v>
      </c>
      <c r="K155" s="97"/>
      <c r="L155" s="147">
        <f t="shared" si="15"/>
        <v>0</v>
      </c>
      <c r="M155" s="99"/>
      <c r="N155" s="151"/>
      <c r="O155" s="133"/>
      <c r="P155" s="744"/>
      <c r="Q155" s="97"/>
      <c r="R155" s="99"/>
      <c r="S155" s="97" t="e">
        <f>VLOOKUP(B155,Table1[],21,FALSE)</f>
        <v>#N/A</v>
      </c>
      <c r="T155" s="93"/>
      <c r="W155" s="193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</row>
    <row r="156" spans="1:46" x14ac:dyDescent="0.25">
      <c r="A156" s="154"/>
      <c r="B156" s="139"/>
      <c r="C156" s="96"/>
      <c r="D156" s="96" t="s">
        <v>126</v>
      </c>
      <c r="E156" s="98"/>
      <c r="F156" s="98"/>
      <c r="G156" s="98">
        <f t="shared" si="11"/>
        <v>0</v>
      </c>
      <c r="H156" s="97"/>
      <c r="I156" s="97"/>
      <c r="J156" s="132" t="e">
        <f t="shared" si="14"/>
        <v>#DIV/0!</v>
      </c>
      <c r="K156" s="97"/>
      <c r="L156" s="147">
        <f t="shared" si="15"/>
        <v>0</v>
      </c>
      <c r="M156" s="99"/>
      <c r="N156" s="151"/>
      <c r="O156" s="133"/>
      <c r="P156" s="744"/>
      <c r="Q156" s="97"/>
      <c r="R156" s="99"/>
      <c r="S156" s="97" t="e">
        <f>VLOOKUP(B156,Table1[],21,FALSE)</f>
        <v>#N/A</v>
      </c>
      <c r="T156" s="93"/>
      <c r="W156" s="193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</row>
    <row r="157" spans="1:46" x14ac:dyDescent="0.25">
      <c r="A157" s="154"/>
      <c r="B157" s="139"/>
      <c r="C157" s="96"/>
      <c r="D157" s="96" t="s">
        <v>126</v>
      </c>
      <c r="E157" s="98"/>
      <c r="F157" s="98"/>
      <c r="G157" s="98">
        <f t="shared" si="11"/>
        <v>0</v>
      </c>
      <c r="H157" s="97"/>
      <c r="I157" s="97"/>
      <c r="J157" s="132" t="e">
        <f t="shared" si="14"/>
        <v>#DIV/0!</v>
      </c>
      <c r="K157" s="97"/>
      <c r="L157" s="147">
        <f t="shared" si="15"/>
        <v>0</v>
      </c>
      <c r="M157" s="99"/>
      <c r="N157" s="151"/>
      <c r="O157" s="133"/>
      <c r="P157" s="744"/>
      <c r="Q157" s="97"/>
      <c r="R157" s="99"/>
      <c r="S157" s="97" t="e">
        <f>VLOOKUP(B157,Table1[],21,FALSE)</f>
        <v>#N/A</v>
      </c>
      <c r="T157" s="93"/>
      <c r="W157" s="193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</row>
    <row r="158" spans="1:46" x14ac:dyDescent="0.25">
      <c r="A158" s="154"/>
      <c r="B158" s="139"/>
      <c r="C158" s="96"/>
      <c r="D158" s="96" t="s">
        <v>126</v>
      </c>
      <c r="E158" s="98"/>
      <c r="F158" s="98"/>
      <c r="G158" s="98">
        <f t="shared" si="11"/>
        <v>0</v>
      </c>
      <c r="H158" s="97"/>
      <c r="I158" s="97"/>
      <c r="J158" s="132" t="e">
        <f t="shared" si="14"/>
        <v>#DIV/0!</v>
      </c>
      <c r="K158" s="97"/>
      <c r="L158" s="147">
        <f t="shared" si="15"/>
        <v>0</v>
      </c>
      <c r="M158" s="99"/>
      <c r="N158" s="151"/>
      <c r="O158" s="133"/>
      <c r="P158" s="744"/>
      <c r="Q158" s="97"/>
      <c r="R158" s="99"/>
      <c r="S158" s="97" t="e">
        <f>VLOOKUP(B158,Table1[],21,FALSE)</f>
        <v>#N/A</v>
      </c>
      <c r="T158" s="93"/>
      <c r="W158" s="193"/>
      <c r="X158" s="192"/>
      <c r="Y158" s="192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</row>
    <row r="159" spans="1:46" x14ac:dyDescent="0.25">
      <c r="A159" s="154"/>
      <c r="B159" s="139"/>
      <c r="C159" s="96"/>
      <c r="D159" s="96" t="s">
        <v>126</v>
      </c>
      <c r="E159" s="98"/>
      <c r="F159" s="98"/>
      <c r="G159" s="98">
        <f t="shared" si="11"/>
        <v>0</v>
      </c>
      <c r="H159" s="97"/>
      <c r="I159" s="97"/>
      <c r="J159" s="132" t="e">
        <f t="shared" si="14"/>
        <v>#DIV/0!</v>
      </c>
      <c r="K159" s="97"/>
      <c r="L159" s="147">
        <f t="shared" si="15"/>
        <v>0</v>
      </c>
      <c r="M159" s="99"/>
      <c r="N159" s="151"/>
      <c r="O159" s="133"/>
      <c r="P159" s="744"/>
      <c r="Q159" s="97"/>
      <c r="R159" s="99"/>
      <c r="S159" s="97" t="e">
        <f>VLOOKUP(B159,Table1[],21,FALSE)</f>
        <v>#N/A</v>
      </c>
      <c r="T159" s="93"/>
      <c r="W159" s="193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</row>
    <row r="160" spans="1:46" x14ac:dyDescent="0.25">
      <c r="A160" s="154"/>
      <c r="B160" s="139"/>
      <c r="C160" s="96"/>
      <c r="D160" s="96" t="s">
        <v>126</v>
      </c>
      <c r="E160" s="98"/>
      <c r="F160" s="98"/>
      <c r="G160" s="98">
        <f t="shared" ref="G160:G191" si="16">F160-E160</f>
        <v>0</v>
      </c>
      <c r="H160" s="97"/>
      <c r="I160" s="97"/>
      <c r="J160" s="132" t="e">
        <f t="shared" ref="J160:J191" si="17">L160/K160</f>
        <v>#DIV/0!</v>
      </c>
      <c r="K160" s="97"/>
      <c r="L160" s="147">
        <f t="shared" ref="L160:L191" si="18">((60*H160)+I160)*K160</f>
        <v>0</v>
      </c>
      <c r="M160" s="99"/>
      <c r="N160" s="151"/>
      <c r="O160" s="133"/>
      <c r="P160" s="744"/>
      <c r="Q160" s="97"/>
      <c r="R160" s="99"/>
      <c r="S160" s="97" t="e">
        <f>VLOOKUP(B160,Table1[],21,FALSE)</f>
        <v>#N/A</v>
      </c>
      <c r="T160" s="93"/>
      <c r="W160" s="193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</row>
    <row r="161" spans="1:46" x14ac:dyDescent="0.25">
      <c r="A161" s="154"/>
      <c r="B161" s="139"/>
      <c r="C161" s="96"/>
      <c r="D161" s="96" t="s">
        <v>126</v>
      </c>
      <c r="E161" s="98"/>
      <c r="F161" s="98"/>
      <c r="G161" s="98">
        <f t="shared" si="16"/>
        <v>0</v>
      </c>
      <c r="H161" s="97"/>
      <c r="I161" s="97"/>
      <c r="J161" s="132" t="e">
        <f t="shared" si="17"/>
        <v>#DIV/0!</v>
      </c>
      <c r="K161" s="97"/>
      <c r="L161" s="147">
        <f t="shared" si="18"/>
        <v>0</v>
      </c>
      <c r="M161" s="99"/>
      <c r="N161" s="151"/>
      <c r="O161" s="133"/>
      <c r="P161" s="744"/>
      <c r="Q161" s="97"/>
      <c r="R161" s="99"/>
      <c r="S161" s="97" t="e">
        <f>VLOOKUP(B161,Table1[],21,FALSE)</f>
        <v>#N/A</v>
      </c>
      <c r="T161" s="93"/>
      <c r="W161" s="193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</row>
    <row r="162" spans="1:46" x14ac:dyDescent="0.25">
      <c r="A162" s="154"/>
      <c r="B162" s="139"/>
      <c r="C162" s="96"/>
      <c r="D162" s="96" t="s">
        <v>126</v>
      </c>
      <c r="E162" s="98"/>
      <c r="F162" s="98"/>
      <c r="G162" s="98">
        <f t="shared" si="16"/>
        <v>0</v>
      </c>
      <c r="H162" s="97"/>
      <c r="I162" s="97"/>
      <c r="J162" s="132" t="e">
        <f t="shared" si="17"/>
        <v>#DIV/0!</v>
      </c>
      <c r="K162" s="97"/>
      <c r="L162" s="147">
        <f t="shared" si="18"/>
        <v>0</v>
      </c>
      <c r="M162" s="99"/>
      <c r="N162" s="151"/>
      <c r="O162" s="133"/>
      <c r="P162" s="744"/>
      <c r="Q162" s="97"/>
      <c r="R162" s="99"/>
      <c r="S162" s="97" t="e">
        <f>VLOOKUP(B162,Table1[],21,FALSE)</f>
        <v>#N/A</v>
      </c>
      <c r="T162" s="93"/>
      <c r="W162" s="193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</row>
    <row r="163" spans="1:46" x14ac:dyDescent="0.25">
      <c r="A163" s="154"/>
      <c r="B163" s="139"/>
      <c r="C163" s="96"/>
      <c r="D163" s="96" t="s">
        <v>126</v>
      </c>
      <c r="E163" s="98"/>
      <c r="F163" s="98"/>
      <c r="G163" s="98">
        <f t="shared" si="16"/>
        <v>0</v>
      </c>
      <c r="H163" s="97"/>
      <c r="I163" s="97"/>
      <c r="J163" s="132" t="e">
        <f t="shared" si="17"/>
        <v>#DIV/0!</v>
      </c>
      <c r="K163" s="97"/>
      <c r="L163" s="147">
        <f t="shared" si="18"/>
        <v>0</v>
      </c>
      <c r="M163" s="99"/>
      <c r="N163" s="151"/>
      <c r="O163" s="133"/>
      <c r="P163" s="744"/>
      <c r="Q163" s="97"/>
      <c r="R163" s="99"/>
      <c r="S163" s="97" t="e">
        <f>VLOOKUP(B163,Table1[],21,FALSE)</f>
        <v>#N/A</v>
      </c>
      <c r="T163" s="93"/>
      <c r="W163" s="193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</row>
    <row r="164" spans="1:46" x14ac:dyDescent="0.25">
      <c r="A164" s="154"/>
      <c r="B164" s="139"/>
      <c r="C164" s="96"/>
      <c r="D164" s="96" t="s">
        <v>126</v>
      </c>
      <c r="E164" s="98"/>
      <c r="F164" s="98"/>
      <c r="G164" s="98">
        <f t="shared" si="16"/>
        <v>0</v>
      </c>
      <c r="H164" s="97"/>
      <c r="I164" s="97"/>
      <c r="J164" s="132" t="e">
        <f t="shared" si="17"/>
        <v>#DIV/0!</v>
      </c>
      <c r="K164" s="97"/>
      <c r="L164" s="147">
        <f t="shared" si="18"/>
        <v>0</v>
      </c>
      <c r="M164" s="99"/>
      <c r="N164" s="151"/>
      <c r="O164" s="133"/>
      <c r="P164" s="744"/>
      <c r="Q164" s="97"/>
      <c r="R164" s="99"/>
      <c r="S164" s="97" t="e">
        <f>VLOOKUP(B164,Table1[],21,FALSE)</f>
        <v>#N/A</v>
      </c>
      <c r="T164" s="93"/>
      <c r="W164" s="193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</row>
    <row r="165" spans="1:46" x14ac:dyDescent="0.25">
      <c r="A165" s="154"/>
      <c r="B165" s="139"/>
      <c r="C165" s="96"/>
      <c r="D165" s="96" t="s">
        <v>126</v>
      </c>
      <c r="E165" s="98"/>
      <c r="F165" s="98"/>
      <c r="G165" s="98">
        <f t="shared" si="16"/>
        <v>0</v>
      </c>
      <c r="H165" s="97"/>
      <c r="I165" s="97"/>
      <c r="J165" s="132" t="e">
        <f t="shared" si="17"/>
        <v>#DIV/0!</v>
      </c>
      <c r="K165" s="97"/>
      <c r="L165" s="147">
        <f t="shared" si="18"/>
        <v>0</v>
      </c>
      <c r="M165" s="99"/>
      <c r="N165" s="151"/>
      <c r="O165" s="133"/>
      <c r="P165" s="744"/>
      <c r="Q165" s="97"/>
      <c r="R165" s="99"/>
      <c r="S165" s="97" t="e">
        <f>VLOOKUP(B165,Table1[],21,FALSE)</f>
        <v>#N/A</v>
      </c>
      <c r="T165" s="93"/>
      <c r="W165" s="193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</row>
    <row r="166" spans="1:46" x14ac:dyDescent="0.25">
      <c r="A166" s="154"/>
      <c r="B166" s="139"/>
      <c r="C166" s="96"/>
      <c r="D166" s="96" t="s">
        <v>126</v>
      </c>
      <c r="E166" s="98"/>
      <c r="F166" s="98"/>
      <c r="G166" s="98">
        <f t="shared" si="16"/>
        <v>0</v>
      </c>
      <c r="H166" s="97"/>
      <c r="I166" s="97"/>
      <c r="J166" s="132" t="e">
        <f t="shared" si="17"/>
        <v>#DIV/0!</v>
      </c>
      <c r="K166" s="97"/>
      <c r="L166" s="147">
        <f t="shared" si="18"/>
        <v>0</v>
      </c>
      <c r="M166" s="99"/>
      <c r="N166" s="151"/>
      <c r="O166" s="133"/>
      <c r="P166" s="744"/>
      <c r="Q166" s="97"/>
      <c r="R166" s="99"/>
      <c r="S166" s="97" t="e">
        <f>VLOOKUP(B166,Table1[],21,FALSE)</f>
        <v>#N/A</v>
      </c>
      <c r="T166" s="93"/>
      <c r="W166" s="193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</row>
    <row r="167" spans="1:46" x14ac:dyDescent="0.25">
      <c r="A167" s="154"/>
      <c r="B167" s="139"/>
      <c r="C167" s="96"/>
      <c r="D167" s="96" t="s">
        <v>126</v>
      </c>
      <c r="E167" s="98"/>
      <c r="F167" s="98"/>
      <c r="G167" s="98">
        <f t="shared" si="16"/>
        <v>0</v>
      </c>
      <c r="H167" s="97"/>
      <c r="I167" s="97"/>
      <c r="J167" s="132" t="e">
        <f t="shared" si="17"/>
        <v>#DIV/0!</v>
      </c>
      <c r="K167" s="97"/>
      <c r="L167" s="147">
        <f t="shared" si="18"/>
        <v>0</v>
      </c>
      <c r="M167" s="99"/>
      <c r="N167" s="151"/>
      <c r="O167" s="133"/>
      <c r="P167" s="744"/>
      <c r="Q167" s="97"/>
      <c r="R167" s="99"/>
      <c r="S167" s="97" t="e">
        <f>VLOOKUP(B167,Table1[],21,FALSE)</f>
        <v>#N/A</v>
      </c>
      <c r="T167" s="93"/>
      <c r="W167" s="193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</row>
    <row r="168" spans="1:46" x14ac:dyDescent="0.25">
      <c r="A168" s="154"/>
      <c r="B168" s="139"/>
      <c r="C168" s="96"/>
      <c r="D168" s="96" t="s">
        <v>126</v>
      </c>
      <c r="E168" s="98"/>
      <c r="F168" s="98"/>
      <c r="G168" s="98">
        <f t="shared" si="16"/>
        <v>0</v>
      </c>
      <c r="H168" s="97"/>
      <c r="I168" s="97"/>
      <c r="J168" s="132" t="e">
        <f t="shared" si="17"/>
        <v>#DIV/0!</v>
      </c>
      <c r="K168" s="97"/>
      <c r="L168" s="147">
        <f t="shared" si="18"/>
        <v>0</v>
      </c>
      <c r="M168" s="99"/>
      <c r="N168" s="151"/>
      <c r="O168" s="133"/>
      <c r="P168" s="744"/>
      <c r="Q168" s="97"/>
      <c r="R168" s="99"/>
      <c r="S168" s="97" t="e">
        <f>VLOOKUP(B168,Table1[],21,FALSE)</f>
        <v>#N/A</v>
      </c>
      <c r="T168" s="93"/>
      <c r="W168" s="193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</row>
    <row r="169" spans="1:46" x14ac:dyDescent="0.25">
      <c r="A169" s="154"/>
      <c r="B169" s="139"/>
      <c r="C169" s="96"/>
      <c r="D169" s="96" t="s">
        <v>126</v>
      </c>
      <c r="E169" s="98"/>
      <c r="F169" s="98"/>
      <c r="G169" s="98">
        <f t="shared" si="16"/>
        <v>0</v>
      </c>
      <c r="H169" s="97"/>
      <c r="I169" s="97"/>
      <c r="J169" s="132" t="e">
        <f t="shared" si="17"/>
        <v>#DIV/0!</v>
      </c>
      <c r="K169" s="97"/>
      <c r="L169" s="147">
        <f t="shared" si="18"/>
        <v>0</v>
      </c>
      <c r="M169" s="99"/>
      <c r="N169" s="151"/>
      <c r="O169" s="133"/>
      <c r="P169" s="744"/>
      <c r="Q169" s="97"/>
      <c r="R169" s="99"/>
      <c r="S169" s="97" t="e">
        <f>VLOOKUP(B169,Table1[],21,FALSE)</f>
        <v>#N/A</v>
      </c>
      <c r="T169" s="93"/>
      <c r="W169" s="193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</row>
    <row r="170" spans="1:46" x14ac:dyDescent="0.25">
      <c r="A170" s="154"/>
      <c r="B170" s="139"/>
      <c r="C170" s="96"/>
      <c r="D170" s="96" t="s">
        <v>126</v>
      </c>
      <c r="E170" s="98"/>
      <c r="F170" s="98"/>
      <c r="G170" s="98">
        <f t="shared" si="16"/>
        <v>0</v>
      </c>
      <c r="H170" s="97"/>
      <c r="I170" s="97"/>
      <c r="J170" s="132" t="e">
        <f t="shared" si="17"/>
        <v>#DIV/0!</v>
      </c>
      <c r="K170" s="97"/>
      <c r="L170" s="147">
        <f t="shared" si="18"/>
        <v>0</v>
      </c>
      <c r="M170" s="99"/>
      <c r="N170" s="151"/>
      <c r="O170" s="133"/>
      <c r="P170" s="744"/>
      <c r="Q170" s="97"/>
      <c r="R170" s="99"/>
      <c r="S170" s="97" t="e">
        <f>VLOOKUP(B170,Table1[],21,FALSE)</f>
        <v>#N/A</v>
      </c>
      <c r="T170" s="93"/>
      <c r="W170" s="193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</row>
    <row r="171" spans="1:46" x14ac:dyDescent="0.25">
      <c r="A171" s="154"/>
      <c r="B171" s="139"/>
      <c r="C171" s="96"/>
      <c r="D171" s="96" t="s">
        <v>126</v>
      </c>
      <c r="E171" s="98"/>
      <c r="F171" s="98"/>
      <c r="G171" s="98">
        <f t="shared" si="16"/>
        <v>0</v>
      </c>
      <c r="H171" s="97"/>
      <c r="I171" s="97"/>
      <c r="J171" s="132" t="e">
        <f t="shared" si="17"/>
        <v>#DIV/0!</v>
      </c>
      <c r="K171" s="97"/>
      <c r="L171" s="147">
        <f t="shared" si="18"/>
        <v>0</v>
      </c>
      <c r="M171" s="99"/>
      <c r="N171" s="151"/>
      <c r="O171" s="133"/>
      <c r="P171" s="744"/>
      <c r="Q171" s="97"/>
      <c r="R171" s="99"/>
      <c r="S171" s="97" t="e">
        <f>VLOOKUP(B171,Table1[],21,FALSE)</f>
        <v>#N/A</v>
      </c>
      <c r="T171" s="93"/>
      <c r="W171" s="193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</row>
    <row r="172" spans="1:46" x14ac:dyDescent="0.25">
      <c r="A172" s="154"/>
      <c r="B172" s="139"/>
      <c r="C172" s="96"/>
      <c r="D172" s="96" t="s">
        <v>126</v>
      </c>
      <c r="E172" s="98"/>
      <c r="F172" s="98"/>
      <c r="G172" s="98">
        <f t="shared" si="16"/>
        <v>0</v>
      </c>
      <c r="H172" s="97"/>
      <c r="I172" s="97"/>
      <c r="J172" s="132" t="e">
        <f t="shared" si="17"/>
        <v>#DIV/0!</v>
      </c>
      <c r="K172" s="97"/>
      <c r="L172" s="147">
        <f t="shared" si="18"/>
        <v>0</v>
      </c>
      <c r="M172" s="99"/>
      <c r="N172" s="151"/>
      <c r="O172" s="133"/>
      <c r="P172" s="744"/>
      <c r="Q172" s="97"/>
      <c r="R172" s="99"/>
      <c r="S172" s="97" t="e">
        <f>VLOOKUP(B172,Table1[],21,FALSE)</f>
        <v>#N/A</v>
      </c>
      <c r="T172" s="93"/>
      <c r="W172" s="193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</row>
    <row r="173" spans="1:46" x14ac:dyDescent="0.25">
      <c r="A173" s="154"/>
      <c r="B173" s="139"/>
      <c r="C173" s="96"/>
      <c r="D173" s="96" t="s">
        <v>126</v>
      </c>
      <c r="E173" s="98"/>
      <c r="F173" s="98"/>
      <c r="G173" s="98">
        <f t="shared" si="16"/>
        <v>0</v>
      </c>
      <c r="H173" s="97"/>
      <c r="I173" s="97"/>
      <c r="J173" s="132" t="e">
        <f t="shared" si="17"/>
        <v>#DIV/0!</v>
      </c>
      <c r="K173" s="97"/>
      <c r="L173" s="147">
        <f t="shared" si="18"/>
        <v>0</v>
      </c>
      <c r="M173" s="99"/>
      <c r="N173" s="151"/>
      <c r="O173" s="133"/>
      <c r="P173" s="744"/>
      <c r="Q173" s="97"/>
      <c r="R173" s="99"/>
      <c r="S173" s="97" t="e">
        <f>VLOOKUP(B173,Table1[],21,FALSE)</f>
        <v>#N/A</v>
      </c>
      <c r="T173" s="93"/>
      <c r="W173" s="193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</row>
    <row r="174" spans="1:46" x14ac:dyDescent="0.25">
      <c r="A174" s="154"/>
      <c r="B174" s="139"/>
      <c r="C174" s="96"/>
      <c r="D174" s="96" t="s">
        <v>126</v>
      </c>
      <c r="E174" s="98"/>
      <c r="F174" s="98"/>
      <c r="G174" s="98">
        <f t="shared" si="16"/>
        <v>0</v>
      </c>
      <c r="H174" s="97"/>
      <c r="I174" s="97"/>
      <c r="J174" s="132" t="e">
        <f t="shared" si="17"/>
        <v>#DIV/0!</v>
      </c>
      <c r="K174" s="97"/>
      <c r="L174" s="147">
        <f t="shared" si="18"/>
        <v>0</v>
      </c>
      <c r="M174" s="99"/>
      <c r="N174" s="151"/>
      <c r="O174" s="133"/>
      <c r="P174" s="744"/>
      <c r="Q174" s="97"/>
      <c r="R174" s="99"/>
      <c r="S174" s="97" t="e">
        <f>VLOOKUP(B174,Table1[],21,FALSE)</f>
        <v>#N/A</v>
      </c>
      <c r="T174" s="93"/>
      <c r="W174" s="193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</row>
    <row r="175" spans="1:46" x14ac:dyDescent="0.25">
      <c r="A175" s="154"/>
      <c r="B175" s="139"/>
      <c r="C175" s="96"/>
      <c r="D175" s="96" t="s">
        <v>126</v>
      </c>
      <c r="E175" s="98"/>
      <c r="F175" s="98"/>
      <c r="G175" s="98">
        <f t="shared" si="16"/>
        <v>0</v>
      </c>
      <c r="H175" s="97"/>
      <c r="I175" s="97"/>
      <c r="J175" s="132" t="e">
        <f t="shared" si="17"/>
        <v>#DIV/0!</v>
      </c>
      <c r="K175" s="97"/>
      <c r="L175" s="147">
        <f t="shared" si="18"/>
        <v>0</v>
      </c>
      <c r="M175" s="99"/>
      <c r="N175" s="151"/>
      <c r="O175" s="133"/>
      <c r="P175" s="744"/>
      <c r="Q175" s="97"/>
      <c r="R175" s="99"/>
      <c r="S175" s="97" t="e">
        <f>VLOOKUP(B175,Table1[],21,FALSE)</f>
        <v>#N/A</v>
      </c>
      <c r="T175" s="93"/>
      <c r="W175" s="193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</row>
    <row r="176" spans="1:46" x14ac:dyDescent="0.25">
      <c r="A176" s="154"/>
      <c r="B176" s="139"/>
      <c r="C176" s="96"/>
      <c r="D176" s="96" t="s">
        <v>126</v>
      </c>
      <c r="E176" s="98"/>
      <c r="F176" s="98"/>
      <c r="G176" s="98">
        <f t="shared" si="16"/>
        <v>0</v>
      </c>
      <c r="H176" s="97"/>
      <c r="I176" s="97"/>
      <c r="J176" s="132" t="e">
        <f t="shared" si="17"/>
        <v>#DIV/0!</v>
      </c>
      <c r="K176" s="97"/>
      <c r="L176" s="147">
        <f t="shared" si="18"/>
        <v>0</v>
      </c>
      <c r="M176" s="99"/>
      <c r="N176" s="151"/>
      <c r="O176" s="133"/>
      <c r="P176" s="744"/>
      <c r="Q176" s="97"/>
      <c r="R176" s="99"/>
      <c r="S176" s="97" t="e">
        <f>VLOOKUP(B176,Table1[],21,FALSE)</f>
        <v>#N/A</v>
      </c>
      <c r="T176" s="93"/>
      <c r="W176" s="193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</row>
    <row r="177" spans="1:46" x14ac:dyDescent="0.25">
      <c r="A177" s="154"/>
      <c r="B177" s="139"/>
      <c r="C177" s="96"/>
      <c r="D177" s="96" t="s">
        <v>126</v>
      </c>
      <c r="E177" s="98"/>
      <c r="F177" s="98"/>
      <c r="G177" s="98">
        <f t="shared" si="16"/>
        <v>0</v>
      </c>
      <c r="H177" s="97"/>
      <c r="I177" s="97"/>
      <c r="J177" s="132" t="e">
        <f t="shared" si="17"/>
        <v>#DIV/0!</v>
      </c>
      <c r="K177" s="97"/>
      <c r="L177" s="147">
        <f t="shared" si="18"/>
        <v>0</v>
      </c>
      <c r="M177" s="99"/>
      <c r="N177" s="151"/>
      <c r="O177" s="133"/>
      <c r="P177" s="744"/>
      <c r="Q177" s="97"/>
      <c r="R177" s="99"/>
      <c r="S177" s="97" t="e">
        <f>VLOOKUP(B177,Table1[],21,FALSE)</f>
        <v>#N/A</v>
      </c>
      <c r="T177" s="93"/>
      <c r="W177" s="193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</row>
    <row r="178" spans="1:46" x14ac:dyDescent="0.25">
      <c r="A178" s="154"/>
      <c r="B178" s="139"/>
      <c r="C178" s="96"/>
      <c r="D178" s="96" t="s">
        <v>126</v>
      </c>
      <c r="E178" s="98"/>
      <c r="F178" s="98"/>
      <c r="G178" s="98">
        <f t="shared" si="16"/>
        <v>0</v>
      </c>
      <c r="H178" s="97"/>
      <c r="I178" s="97"/>
      <c r="J178" s="132" t="e">
        <f t="shared" si="17"/>
        <v>#DIV/0!</v>
      </c>
      <c r="K178" s="97"/>
      <c r="L178" s="147">
        <f t="shared" si="18"/>
        <v>0</v>
      </c>
      <c r="M178" s="99"/>
      <c r="N178" s="151"/>
      <c r="O178" s="133"/>
      <c r="P178" s="744"/>
      <c r="Q178" s="97"/>
      <c r="R178" s="99"/>
      <c r="S178" s="97" t="e">
        <f>VLOOKUP(B178,Table1[],21,FALSE)</f>
        <v>#N/A</v>
      </c>
      <c r="T178" s="93"/>
      <c r="W178" s="193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</row>
    <row r="179" spans="1:46" x14ac:dyDescent="0.25">
      <c r="A179" s="154"/>
      <c r="B179" s="139"/>
      <c r="C179" s="96"/>
      <c r="D179" s="96" t="s">
        <v>126</v>
      </c>
      <c r="E179" s="98"/>
      <c r="F179" s="98"/>
      <c r="G179" s="98">
        <f t="shared" si="16"/>
        <v>0</v>
      </c>
      <c r="H179" s="97"/>
      <c r="I179" s="97"/>
      <c r="J179" s="132" t="e">
        <f t="shared" si="17"/>
        <v>#DIV/0!</v>
      </c>
      <c r="K179" s="97"/>
      <c r="L179" s="147">
        <f t="shared" si="18"/>
        <v>0</v>
      </c>
      <c r="M179" s="99"/>
      <c r="N179" s="151"/>
      <c r="O179" s="133"/>
      <c r="P179" s="744"/>
      <c r="Q179" s="97"/>
      <c r="R179" s="99"/>
      <c r="S179" s="97" t="e">
        <f>VLOOKUP(B179,Table1[],21,FALSE)</f>
        <v>#N/A</v>
      </c>
      <c r="T179" s="93"/>
      <c r="W179" s="193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</row>
    <row r="180" spans="1:46" x14ac:dyDescent="0.25">
      <c r="A180" s="154"/>
      <c r="B180" s="139"/>
      <c r="C180" s="96"/>
      <c r="D180" s="96" t="s">
        <v>126</v>
      </c>
      <c r="E180" s="98"/>
      <c r="F180" s="98"/>
      <c r="G180" s="98">
        <f t="shared" si="16"/>
        <v>0</v>
      </c>
      <c r="H180" s="97"/>
      <c r="I180" s="97"/>
      <c r="J180" s="132" t="e">
        <f t="shared" si="17"/>
        <v>#DIV/0!</v>
      </c>
      <c r="K180" s="97"/>
      <c r="L180" s="147">
        <f t="shared" si="18"/>
        <v>0</v>
      </c>
      <c r="M180" s="99"/>
      <c r="N180" s="151"/>
      <c r="O180" s="133"/>
      <c r="P180" s="744"/>
      <c r="Q180" s="97"/>
      <c r="R180" s="99"/>
      <c r="S180" s="97" t="e">
        <f>VLOOKUP(B180,Table1[],21,FALSE)</f>
        <v>#N/A</v>
      </c>
      <c r="T180" s="93"/>
      <c r="W180" s="193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</row>
    <row r="181" spans="1:46" x14ac:dyDescent="0.25">
      <c r="A181" s="154"/>
      <c r="B181" s="139"/>
      <c r="C181" s="96"/>
      <c r="D181" s="96" t="s">
        <v>126</v>
      </c>
      <c r="E181" s="98"/>
      <c r="F181" s="98"/>
      <c r="G181" s="98">
        <f t="shared" si="16"/>
        <v>0</v>
      </c>
      <c r="H181" s="97"/>
      <c r="I181" s="97"/>
      <c r="J181" s="132" t="e">
        <f t="shared" si="17"/>
        <v>#DIV/0!</v>
      </c>
      <c r="K181" s="97"/>
      <c r="L181" s="147">
        <f t="shared" si="18"/>
        <v>0</v>
      </c>
      <c r="M181" s="99"/>
      <c r="N181" s="151"/>
      <c r="O181" s="133"/>
      <c r="P181" s="744"/>
      <c r="Q181" s="97"/>
      <c r="R181" s="99"/>
      <c r="S181" s="97" t="e">
        <f>VLOOKUP(B181,Table1[],21,FALSE)</f>
        <v>#N/A</v>
      </c>
      <c r="T181" s="93"/>
      <c r="W181" s="193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</row>
    <row r="182" spans="1:46" x14ac:dyDescent="0.25">
      <c r="A182" s="154"/>
      <c r="B182" s="139"/>
      <c r="C182" s="96"/>
      <c r="D182" s="96" t="s">
        <v>126</v>
      </c>
      <c r="E182" s="98"/>
      <c r="F182" s="98"/>
      <c r="G182" s="98">
        <f t="shared" si="16"/>
        <v>0</v>
      </c>
      <c r="H182" s="97"/>
      <c r="I182" s="97"/>
      <c r="J182" s="132" t="e">
        <f t="shared" si="17"/>
        <v>#DIV/0!</v>
      </c>
      <c r="K182" s="97"/>
      <c r="L182" s="147">
        <f t="shared" si="18"/>
        <v>0</v>
      </c>
      <c r="M182" s="99"/>
      <c r="N182" s="151"/>
      <c r="O182" s="133"/>
      <c r="P182" s="744"/>
      <c r="Q182" s="97"/>
      <c r="R182" s="99"/>
      <c r="S182" s="97" t="e">
        <f>VLOOKUP(B182,Table1[],21,FALSE)</f>
        <v>#N/A</v>
      </c>
      <c r="T182" s="93"/>
      <c r="W182" s="193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</row>
    <row r="183" spans="1:46" x14ac:dyDescent="0.25">
      <c r="A183" s="154"/>
      <c r="B183" s="139"/>
      <c r="C183" s="96"/>
      <c r="D183" s="96" t="s">
        <v>126</v>
      </c>
      <c r="E183" s="98"/>
      <c r="F183" s="98"/>
      <c r="G183" s="98">
        <f t="shared" si="16"/>
        <v>0</v>
      </c>
      <c r="H183" s="97"/>
      <c r="I183" s="97"/>
      <c r="J183" s="132" t="e">
        <f t="shared" si="17"/>
        <v>#DIV/0!</v>
      </c>
      <c r="K183" s="97"/>
      <c r="L183" s="147">
        <f t="shared" si="18"/>
        <v>0</v>
      </c>
      <c r="M183" s="99"/>
      <c r="N183" s="151"/>
      <c r="O183" s="133"/>
      <c r="P183" s="744"/>
      <c r="Q183" s="97"/>
      <c r="R183" s="99"/>
      <c r="S183" s="97" t="e">
        <f>VLOOKUP(B183,Table1[],21,FALSE)</f>
        <v>#N/A</v>
      </c>
      <c r="T183" s="93"/>
      <c r="W183" s="193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</row>
    <row r="184" spans="1:46" x14ac:dyDescent="0.25">
      <c r="A184" s="154"/>
      <c r="B184" s="139"/>
      <c r="C184" s="96"/>
      <c r="D184" s="96" t="s">
        <v>126</v>
      </c>
      <c r="E184" s="98"/>
      <c r="F184" s="98"/>
      <c r="G184" s="98">
        <f t="shared" si="16"/>
        <v>0</v>
      </c>
      <c r="H184" s="97"/>
      <c r="I184" s="97"/>
      <c r="J184" s="132" t="e">
        <f t="shared" si="17"/>
        <v>#DIV/0!</v>
      </c>
      <c r="K184" s="97"/>
      <c r="L184" s="147">
        <f t="shared" si="18"/>
        <v>0</v>
      </c>
      <c r="M184" s="99"/>
      <c r="N184" s="151"/>
      <c r="O184" s="133"/>
      <c r="P184" s="744"/>
      <c r="Q184" s="97"/>
      <c r="R184" s="99"/>
      <c r="S184" s="97" t="e">
        <f>VLOOKUP(B184,Table1[],21,FALSE)</f>
        <v>#N/A</v>
      </c>
      <c r="W184" s="193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</row>
    <row r="185" spans="1:46" x14ac:dyDescent="0.25">
      <c r="A185" s="154"/>
      <c r="B185" s="139"/>
      <c r="C185" s="96"/>
      <c r="D185" s="96" t="s">
        <v>126</v>
      </c>
      <c r="E185" s="98"/>
      <c r="F185" s="98"/>
      <c r="G185" s="98">
        <f t="shared" si="16"/>
        <v>0</v>
      </c>
      <c r="H185" s="97"/>
      <c r="I185" s="97"/>
      <c r="J185" s="132" t="e">
        <f t="shared" si="17"/>
        <v>#DIV/0!</v>
      </c>
      <c r="K185" s="97"/>
      <c r="L185" s="147">
        <f t="shared" si="18"/>
        <v>0</v>
      </c>
      <c r="M185" s="99"/>
      <c r="N185" s="151"/>
      <c r="O185" s="133"/>
      <c r="P185" s="744"/>
      <c r="Q185" s="97"/>
      <c r="R185" s="99"/>
      <c r="S185" s="97" t="e">
        <f>VLOOKUP(B185,Table1[],21,FALSE)</f>
        <v>#N/A</v>
      </c>
      <c r="W185" s="193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</row>
    <row r="186" spans="1:46" x14ac:dyDescent="0.25">
      <c r="A186" s="154"/>
      <c r="B186" s="139"/>
      <c r="C186" s="96"/>
      <c r="D186" s="96" t="s">
        <v>126</v>
      </c>
      <c r="E186" s="98"/>
      <c r="F186" s="98"/>
      <c r="G186" s="98">
        <f t="shared" si="16"/>
        <v>0</v>
      </c>
      <c r="H186" s="97"/>
      <c r="I186" s="97"/>
      <c r="J186" s="132" t="e">
        <f t="shared" si="17"/>
        <v>#DIV/0!</v>
      </c>
      <c r="K186" s="97"/>
      <c r="L186" s="147">
        <f t="shared" si="18"/>
        <v>0</v>
      </c>
      <c r="M186" s="99"/>
      <c r="N186" s="151"/>
      <c r="O186" s="133"/>
      <c r="P186" s="744"/>
      <c r="Q186" s="97"/>
      <c r="R186" s="99"/>
      <c r="S186" s="97" t="e">
        <f>VLOOKUP(B186,Table1[],21,FALSE)</f>
        <v>#N/A</v>
      </c>
      <c r="W186" s="193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</row>
    <row r="187" spans="1:46" x14ac:dyDescent="0.25">
      <c r="A187" s="154"/>
      <c r="B187" s="139"/>
      <c r="C187" s="96"/>
      <c r="D187" s="96" t="s">
        <v>126</v>
      </c>
      <c r="E187" s="98"/>
      <c r="F187" s="98"/>
      <c r="G187" s="98">
        <f t="shared" si="16"/>
        <v>0</v>
      </c>
      <c r="H187" s="97"/>
      <c r="I187" s="97"/>
      <c r="J187" s="132" t="e">
        <f t="shared" si="17"/>
        <v>#DIV/0!</v>
      </c>
      <c r="K187" s="97"/>
      <c r="L187" s="147">
        <f t="shared" si="18"/>
        <v>0</v>
      </c>
      <c r="M187" s="99"/>
      <c r="N187" s="151"/>
      <c r="O187" s="133"/>
      <c r="P187" s="744"/>
      <c r="Q187" s="97"/>
      <c r="R187" s="99"/>
      <c r="S187" s="97" t="e">
        <f>VLOOKUP(B187,Table1[],21,FALSE)</f>
        <v>#N/A</v>
      </c>
      <c r="W187" s="193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</row>
    <row r="188" spans="1:46" x14ac:dyDescent="0.25">
      <c r="A188" s="154"/>
      <c r="B188" s="139"/>
      <c r="C188" s="96"/>
      <c r="D188" s="96" t="s">
        <v>126</v>
      </c>
      <c r="E188" s="98"/>
      <c r="F188" s="98"/>
      <c r="G188" s="98">
        <f t="shared" si="16"/>
        <v>0</v>
      </c>
      <c r="H188" s="97"/>
      <c r="I188" s="97"/>
      <c r="J188" s="132" t="e">
        <f t="shared" si="17"/>
        <v>#DIV/0!</v>
      </c>
      <c r="K188" s="97"/>
      <c r="L188" s="147">
        <f t="shared" si="18"/>
        <v>0</v>
      </c>
      <c r="M188" s="99"/>
      <c r="N188" s="151"/>
      <c r="O188" s="133"/>
      <c r="P188" s="744"/>
      <c r="Q188" s="97"/>
      <c r="R188" s="99"/>
      <c r="S188" s="97" t="e">
        <f>VLOOKUP(B188,Table1[],21,FALSE)</f>
        <v>#N/A</v>
      </c>
      <c r="W188" s="193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</row>
    <row r="189" spans="1:46" x14ac:dyDescent="0.25">
      <c r="A189" s="154"/>
      <c r="B189" s="139"/>
      <c r="C189" s="96"/>
      <c r="D189" s="96" t="s">
        <v>126</v>
      </c>
      <c r="E189" s="98"/>
      <c r="F189" s="98"/>
      <c r="G189" s="98">
        <f t="shared" si="16"/>
        <v>0</v>
      </c>
      <c r="H189" s="97"/>
      <c r="I189" s="97"/>
      <c r="J189" s="132" t="e">
        <f t="shared" si="17"/>
        <v>#DIV/0!</v>
      </c>
      <c r="K189" s="97"/>
      <c r="L189" s="147">
        <f t="shared" si="18"/>
        <v>0</v>
      </c>
      <c r="M189" s="99"/>
      <c r="N189" s="151"/>
      <c r="O189" s="133"/>
      <c r="P189" s="744"/>
      <c r="Q189" s="97"/>
      <c r="R189" s="99"/>
      <c r="S189" s="97" t="e">
        <f>VLOOKUP(B189,Table1[],21,FALSE)</f>
        <v>#N/A</v>
      </c>
      <c r="W189" s="193"/>
      <c r="X189" s="192"/>
      <c r="Y189" s="192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</row>
    <row r="190" spans="1:46" x14ac:dyDescent="0.25">
      <c r="A190" s="154"/>
      <c r="B190" s="139"/>
      <c r="C190" s="96"/>
      <c r="D190" s="96" t="s">
        <v>126</v>
      </c>
      <c r="E190" s="98"/>
      <c r="F190" s="98"/>
      <c r="G190" s="98">
        <f t="shared" si="16"/>
        <v>0</v>
      </c>
      <c r="H190" s="97"/>
      <c r="I190" s="97"/>
      <c r="J190" s="132" t="e">
        <f t="shared" si="17"/>
        <v>#DIV/0!</v>
      </c>
      <c r="K190" s="97"/>
      <c r="L190" s="147">
        <f t="shared" si="18"/>
        <v>0</v>
      </c>
      <c r="M190" s="99"/>
      <c r="N190" s="151"/>
      <c r="O190" s="133"/>
      <c r="P190" s="744"/>
      <c r="Q190" s="97"/>
      <c r="R190" s="99"/>
      <c r="S190" s="97" t="e">
        <f>VLOOKUP(B190,Table1[],21,FALSE)</f>
        <v>#N/A</v>
      </c>
      <c r="W190" s="193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</row>
    <row r="191" spans="1:46" x14ac:dyDescent="0.25">
      <c r="A191" s="154"/>
      <c r="B191" s="139"/>
      <c r="C191" s="96"/>
      <c r="D191" s="96" t="s">
        <v>126</v>
      </c>
      <c r="E191" s="98"/>
      <c r="F191" s="98"/>
      <c r="G191" s="98">
        <f t="shared" si="16"/>
        <v>0</v>
      </c>
      <c r="H191" s="97"/>
      <c r="I191" s="97"/>
      <c r="J191" s="132" t="e">
        <f t="shared" si="17"/>
        <v>#DIV/0!</v>
      </c>
      <c r="K191" s="97"/>
      <c r="L191" s="147">
        <f t="shared" si="18"/>
        <v>0</v>
      </c>
      <c r="M191" s="99"/>
      <c r="N191" s="151"/>
      <c r="O191" s="133"/>
      <c r="P191" s="744"/>
      <c r="Q191" s="97"/>
      <c r="R191" s="99"/>
      <c r="S191" s="97" t="e">
        <f>VLOOKUP(B191,Table1[],21,FALSE)</f>
        <v>#N/A</v>
      </c>
      <c r="W191" s="193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</row>
    <row r="192" spans="1:46" x14ac:dyDescent="0.25">
      <c r="A192" s="154"/>
      <c r="B192" s="139"/>
      <c r="C192" s="96"/>
      <c r="D192" s="96" t="s">
        <v>126</v>
      </c>
      <c r="E192" s="98"/>
      <c r="F192" s="98"/>
      <c r="G192" s="98">
        <f t="shared" ref="G192:G223" si="19">F192-E192</f>
        <v>0</v>
      </c>
      <c r="H192" s="97"/>
      <c r="I192" s="97"/>
      <c r="J192" s="132" t="e">
        <f t="shared" ref="J192:J223" si="20">L192/K192</f>
        <v>#DIV/0!</v>
      </c>
      <c r="K192" s="97"/>
      <c r="L192" s="147">
        <f t="shared" ref="L192:L223" si="21">((60*H192)+I192)*K192</f>
        <v>0</v>
      </c>
      <c r="M192" s="99"/>
      <c r="N192" s="151"/>
      <c r="O192" s="133"/>
      <c r="P192" s="744"/>
      <c r="Q192" s="97"/>
      <c r="R192" s="99"/>
      <c r="S192" s="97" t="e">
        <f>VLOOKUP(B192,Table1[],21,FALSE)</f>
        <v>#N/A</v>
      </c>
      <c r="W192" s="193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</row>
    <row r="193" spans="1:46" x14ac:dyDescent="0.25">
      <c r="A193" s="154"/>
      <c r="B193" s="139"/>
      <c r="C193" s="96"/>
      <c r="D193" s="96" t="s">
        <v>126</v>
      </c>
      <c r="E193" s="98"/>
      <c r="F193" s="98"/>
      <c r="G193" s="98">
        <f t="shared" si="19"/>
        <v>0</v>
      </c>
      <c r="H193" s="97"/>
      <c r="I193" s="97"/>
      <c r="J193" s="132" t="e">
        <f t="shared" si="20"/>
        <v>#DIV/0!</v>
      </c>
      <c r="K193" s="97"/>
      <c r="L193" s="147">
        <f t="shared" si="21"/>
        <v>0</v>
      </c>
      <c r="M193" s="99"/>
      <c r="N193" s="151"/>
      <c r="O193" s="133"/>
      <c r="P193" s="744"/>
      <c r="Q193" s="97"/>
      <c r="R193" s="99"/>
      <c r="S193" s="97" t="e">
        <f>VLOOKUP(B193,Table1[],21,FALSE)</f>
        <v>#N/A</v>
      </c>
      <c r="W193" s="193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</row>
    <row r="194" spans="1:46" x14ac:dyDescent="0.25">
      <c r="A194" s="154"/>
      <c r="B194" s="139"/>
      <c r="C194" s="96"/>
      <c r="D194" s="96" t="s">
        <v>126</v>
      </c>
      <c r="E194" s="98"/>
      <c r="F194" s="98"/>
      <c r="G194" s="98">
        <f t="shared" si="19"/>
        <v>0</v>
      </c>
      <c r="H194" s="97"/>
      <c r="I194" s="97"/>
      <c r="J194" s="132" t="e">
        <f t="shared" si="20"/>
        <v>#DIV/0!</v>
      </c>
      <c r="K194" s="97"/>
      <c r="L194" s="147">
        <f t="shared" si="21"/>
        <v>0</v>
      </c>
      <c r="M194" s="99"/>
      <c r="N194" s="151"/>
      <c r="O194" s="133"/>
      <c r="P194" s="744"/>
      <c r="Q194" s="97"/>
      <c r="R194" s="99"/>
      <c r="S194" s="97" t="e">
        <f>VLOOKUP(B194,Table1[],21,FALSE)</f>
        <v>#N/A</v>
      </c>
      <c r="W194" s="193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</row>
    <row r="195" spans="1:46" x14ac:dyDescent="0.25">
      <c r="A195" s="154"/>
      <c r="B195" s="139"/>
      <c r="C195" s="96"/>
      <c r="D195" s="96" t="s">
        <v>126</v>
      </c>
      <c r="E195" s="98"/>
      <c r="F195" s="98"/>
      <c r="G195" s="98">
        <f t="shared" si="19"/>
        <v>0</v>
      </c>
      <c r="H195" s="97"/>
      <c r="I195" s="97"/>
      <c r="J195" s="132" t="e">
        <f t="shared" si="20"/>
        <v>#DIV/0!</v>
      </c>
      <c r="K195" s="97"/>
      <c r="L195" s="147">
        <f t="shared" si="21"/>
        <v>0</v>
      </c>
      <c r="M195" s="99"/>
      <c r="N195" s="151"/>
      <c r="O195" s="133"/>
      <c r="P195" s="744"/>
      <c r="Q195" s="97"/>
      <c r="R195" s="99"/>
      <c r="S195" s="97" t="e">
        <f>VLOOKUP(B195,Table1[],21,FALSE)</f>
        <v>#N/A</v>
      </c>
      <c r="W195" s="193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</row>
    <row r="196" spans="1:46" x14ac:dyDescent="0.25">
      <c r="A196" s="154"/>
      <c r="B196" s="139"/>
      <c r="C196" s="96"/>
      <c r="D196" s="96" t="s">
        <v>126</v>
      </c>
      <c r="E196" s="98"/>
      <c r="F196" s="98"/>
      <c r="G196" s="98">
        <f t="shared" si="19"/>
        <v>0</v>
      </c>
      <c r="H196" s="97"/>
      <c r="I196" s="97"/>
      <c r="J196" s="132" t="e">
        <f t="shared" si="20"/>
        <v>#DIV/0!</v>
      </c>
      <c r="K196" s="97"/>
      <c r="L196" s="147">
        <f t="shared" si="21"/>
        <v>0</v>
      </c>
      <c r="M196" s="99"/>
      <c r="N196" s="151"/>
      <c r="O196" s="133"/>
      <c r="P196" s="744"/>
      <c r="Q196" s="97"/>
      <c r="R196" s="99"/>
      <c r="S196" s="97" t="e">
        <f>VLOOKUP(B196,Table1[],21,FALSE)</f>
        <v>#N/A</v>
      </c>
      <c r="W196" s="193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</row>
    <row r="197" spans="1:46" x14ac:dyDescent="0.25">
      <c r="A197" s="154"/>
      <c r="B197" s="139"/>
      <c r="C197" s="96"/>
      <c r="D197" s="96" t="s">
        <v>126</v>
      </c>
      <c r="E197" s="98"/>
      <c r="F197" s="98"/>
      <c r="G197" s="98">
        <f t="shared" si="19"/>
        <v>0</v>
      </c>
      <c r="H197" s="97"/>
      <c r="I197" s="97"/>
      <c r="J197" s="132" t="e">
        <f t="shared" si="20"/>
        <v>#DIV/0!</v>
      </c>
      <c r="K197" s="97"/>
      <c r="L197" s="147">
        <f t="shared" si="21"/>
        <v>0</v>
      </c>
      <c r="M197" s="99"/>
      <c r="N197" s="151"/>
      <c r="O197" s="133"/>
      <c r="P197" s="744"/>
      <c r="Q197" s="97"/>
      <c r="R197" s="99"/>
      <c r="S197" s="97" t="e">
        <f>VLOOKUP(B197,Table1[],21,FALSE)</f>
        <v>#N/A</v>
      </c>
      <c r="W197" s="193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</row>
    <row r="198" spans="1:46" x14ac:dyDescent="0.25">
      <c r="A198" s="154"/>
      <c r="B198" s="139"/>
      <c r="C198" s="96"/>
      <c r="D198" s="96" t="s">
        <v>126</v>
      </c>
      <c r="E198" s="98"/>
      <c r="F198" s="98"/>
      <c r="G198" s="98">
        <f t="shared" si="19"/>
        <v>0</v>
      </c>
      <c r="H198" s="97"/>
      <c r="I198" s="97"/>
      <c r="J198" s="132" t="e">
        <f t="shared" si="20"/>
        <v>#DIV/0!</v>
      </c>
      <c r="K198" s="97"/>
      <c r="L198" s="147">
        <f t="shared" si="21"/>
        <v>0</v>
      </c>
      <c r="M198" s="99"/>
      <c r="N198" s="151"/>
      <c r="O198" s="133"/>
      <c r="P198" s="744"/>
      <c r="Q198" s="97"/>
      <c r="R198" s="99"/>
      <c r="S198" s="97" t="e">
        <f>VLOOKUP(B198,Table1[],21,FALSE)</f>
        <v>#N/A</v>
      </c>
      <c r="W198" s="193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</row>
    <row r="199" spans="1:46" x14ac:dyDescent="0.25">
      <c r="A199" s="154"/>
      <c r="B199" s="139"/>
      <c r="C199" s="96"/>
      <c r="D199" s="96" t="s">
        <v>126</v>
      </c>
      <c r="E199" s="98"/>
      <c r="F199" s="98"/>
      <c r="G199" s="98">
        <f t="shared" si="19"/>
        <v>0</v>
      </c>
      <c r="H199" s="97"/>
      <c r="I199" s="97"/>
      <c r="J199" s="132" t="e">
        <f t="shared" si="20"/>
        <v>#DIV/0!</v>
      </c>
      <c r="K199" s="97"/>
      <c r="L199" s="147">
        <f t="shared" si="21"/>
        <v>0</v>
      </c>
      <c r="M199" s="99"/>
      <c r="N199" s="151"/>
      <c r="O199" s="133"/>
      <c r="P199" s="744"/>
      <c r="Q199" s="97"/>
      <c r="R199" s="99"/>
      <c r="S199" s="97" t="e">
        <f>VLOOKUP(B199,Table1[],21,FALSE)</f>
        <v>#N/A</v>
      </c>
      <c r="W199" s="193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</row>
    <row r="200" spans="1:46" x14ac:dyDescent="0.25">
      <c r="A200" s="154"/>
      <c r="B200" s="139"/>
      <c r="C200" s="96"/>
      <c r="D200" s="96" t="s">
        <v>126</v>
      </c>
      <c r="E200" s="98"/>
      <c r="F200" s="98"/>
      <c r="G200" s="98">
        <f t="shared" si="19"/>
        <v>0</v>
      </c>
      <c r="H200" s="97"/>
      <c r="I200" s="97"/>
      <c r="J200" s="132" t="e">
        <f t="shared" si="20"/>
        <v>#DIV/0!</v>
      </c>
      <c r="K200" s="97"/>
      <c r="L200" s="147">
        <f t="shared" si="21"/>
        <v>0</v>
      </c>
      <c r="M200" s="99"/>
      <c r="N200" s="151"/>
      <c r="O200" s="133"/>
      <c r="P200" s="744"/>
      <c r="Q200" s="97"/>
      <c r="R200" s="99"/>
      <c r="S200" s="97" t="e">
        <f>VLOOKUP(B200,Table1[],21,FALSE)</f>
        <v>#N/A</v>
      </c>
      <c r="W200" s="193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</row>
    <row r="201" spans="1:46" x14ac:dyDescent="0.25">
      <c r="A201" s="154"/>
      <c r="B201" s="139"/>
      <c r="C201" s="96"/>
      <c r="D201" s="96" t="s">
        <v>126</v>
      </c>
      <c r="E201" s="98"/>
      <c r="F201" s="98"/>
      <c r="G201" s="98">
        <f t="shared" si="19"/>
        <v>0</v>
      </c>
      <c r="H201" s="97"/>
      <c r="I201" s="97"/>
      <c r="J201" s="132" t="e">
        <f t="shared" si="20"/>
        <v>#DIV/0!</v>
      </c>
      <c r="K201" s="97"/>
      <c r="L201" s="147">
        <f t="shared" si="21"/>
        <v>0</v>
      </c>
      <c r="M201" s="99"/>
      <c r="N201" s="151"/>
      <c r="O201" s="133"/>
      <c r="P201" s="744"/>
      <c r="Q201" s="97"/>
      <c r="R201" s="99"/>
      <c r="S201" s="97" t="e">
        <f>VLOOKUP(B201,Table1[],21,FALSE)</f>
        <v>#N/A</v>
      </c>
      <c r="W201" s="193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</row>
    <row r="202" spans="1:46" x14ac:dyDescent="0.25">
      <c r="A202" s="154"/>
      <c r="B202" s="139"/>
      <c r="C202" s="96"/>
      <c r="D202" s="96" t="s">
        <v>126</v>
      </c>
      <c r="E202" s="98"/>
      <c r="F202" s="98"/>
      <c r="G202" s="98">
        <f t="shared" si="19"/>
        <v>0</v>
      </c>
      <c r="H202" s="97"/>
      <c r="I202" s="97"/>
      <c r="J202" s="132" t="e">
        <f t="shared" si="20"/>
        <v>#DIV/0!</v>
      </c>
      <c r="K202" s="97"/>
      <c r="L202" s="147">
        <f t="shared" si="21"/>
        <v>0</v>
      </c>
      <c r="M202" s="99"/>
      <c r="N202" s="151"/>
      <c r="O202" s="133"/>
      <c r="P202" s="744"/>
      <c r="Q202" s="97"/>
      <c r="R202" s="99"/>
      <c r="S202" s="97" t="e">
        <f>VLOOKUP(B202,Table1[],21,FALSE)</f>
        <v>#N/A</v>
      </c>
      <c r="W202" s="193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</row>
    <row r="203" spans="1:46" x14ac:dyDescent="0.25">
      <c r="A203" s="154"/>
      <c r="B203" s="139"/>
      <c r="C203" s="96"/>
      <c r="D203" s="96" t="s">
        <v>126</v>
      </c>
      <c r="E203" s="98"/>
      <c r="F203" s="98"/>
      <c r="G203" s="98">
        <f t="shared" si="19"/>
        <v>0</v>
      </c>
      <c r="H203" s="97"/>
      <c r="I203" s="97"/>
      <c r="J203" s="132" t="e">
        <f t="shared" si="20"/>
        <v>#DIV/0!</v>
      </c>
      <c r="K203" s="97"/>
      <c r="L203" s="147">
        <f t="shared" si="21"/>
        <v>0</v>
      </c>
      <c r="M203" s="99"/>
      <c r="N203" s="151"/>
      <c r="O203" s="133"/>
      <c r="P203" s="744"/>
      <c r="Q203" s="97"/>
      <c r="R203" s="99"/>
      <c r="S203" s="97" t="e">
        <f>VLOOKUP(B203,Table1[],21,FALSE)</f>
        <v>#N/A</v>
      </c>
      <c r="W203" s="193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</row>
    <row r="204" spans="1:46" x14ac:dyDescent="0.25">
      <c r="A204" s="154"/>
      <c r="B204" s="139"/>
      <c r="C204" s="96"/>
      <c r="D204" s="96" t="s">
        <v>126</v>
      </c>
      <c r="E204" s="98"/>
      <c r="F204" s="98"/>
      <c r="G204" s="98">
        <f t="shared" si="19"/>
        <v>0</v>
      </c>
      <c r="H204" s="97"/>
      <c r="I204" s="97"/>
      <c r="J204" s="132" t="e">
        <f t="shared" si="20"/>
        <v>#DIV/0!</v>
      </c>
      <c r="K204" s="97"/>
      <c r="L204" s="147">
        <f t="shared" si="21"/>
        <v>0</v>
      </c>
      <c r="M204" s="99"/>
      <c r="N204" s="151"/>
      <c r="O204" s="133"/>
      <c r="P204" s="744"/>
      <c r="Q204" s="97"/>
      <c r="R204" s="99"/>
      <c r="S204" s="97" t="e">
        <f>VLOOKUP(B204,Table1[],21,FALSE)</f>
        <v>#N/A</v>
      </c>
      <c r="W204" s="193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</row>
    <row r="205" spans="1:46" x14ac:dyDescent="0.25">
      <c r="A205" s="154"/>
      <c r="B205" s="139"/>
      <c r="C205" s="96"/>
      <c r="D205" s="96" t="s">
        <v>126</v>
      </c>
      <c r="E205" s="98"/>
      <c r="F205" s="98"/>
      <c r="G205" s="98">
        <f t="shared" si="19"/>
        <v>0</v>
      </c>
      <c r="H205" s="97"/>
      <c r="I205" s="97"/>
      <c r="J205" s="132" t="e">
        <f t="shared" si="20"/>
        <v>#DIV/0!</v>
      </c>
      <c r="K205" s="97"/>
      <c r="L205" s="147">
        <f t="shared" si="21"/>
        <v>0</v>
      </c>
      <c r="M205" s="99"/>
      <c r="N205" s="151"/>
      <c r="O205" s="133"/>
      <c r="P205" s="744"/>
      <c r="Q205" s="97"/>
      <c r="R205" s="99"/>
      <c r="S205" s="97" t="e">
        <f>VLOOKUP(B205,Table1[],21,FALSE)</f>
        <v>#N/A</v>
      </c>
      <c r="W205" s="193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</row>
    <row r="206" spans="1:46" x14ac:dyDescent="0.25">
      <c r="A206" s="154"/>
      <c r="B206" s="139"/>
      <c r="C206" s="96"/>
      <c r="D206" s="96" t="s">
        <v>126</v>
      </c>
      <c r="E206" s="98"/>
      <c r="F206" s="98"/>
      <c r="G206" s="98">
        <f t="shared" si="19"/>
        <v>0</v>
      </c>
      <c r="H206" s="97"/>
      <c r="I206" s="97"/>
      <c r="J206" s="132" t="e">
        <f t="shared" si="20"/>
        <v>#DIV/0!</v>
      </c>
      <c r="K206" s="97"/>
      <c r="L206" s="147">
        <f t="shared" si="21"/>
        <v>0</v>
      </c>
      <c r="M206" s="99"/>
      <c r="N206" s="151"/>
      <c r="O206" s="133"/>
      <c r="P206" s="744"/>
      <c r="Q206" s="97"/>
      <c r="R206" s="99"/>
      <c r="S206" s="97" t="e">
        <f>VLOOKUP(B206,Table1[],21,FALSE)</f>
        <v>#N/A</v>
      </c>
      <c r="W206" s="193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</row>
    <row r="207" spans="1:46" x14ac:dyDescent="0.25">
      <c r="A207" s="154"/>
      <c r="B207" s="139"/>
      <c r="C207" s="96"/>
      <c r="D207" s="96" t="s">
        <v>126</v>
      </c>
      <c r="E207" s="98"/>
      <c r="F207" s="98"/>
      <c r="G207" s="98">
        <f t="shared" si="19"/>
        <v>0</v>
      </c>
      <c r="H207" s="97"/>
      <c r="I207" s="97"/>
      <c r="J207" s="132" t="e">
        <f t="shared" si="20"/>
        <v>#DIV/0!</v>
      </c>
      <c r="K207" s="97"/>
      <c r="L207" s="147">
        <f t="shared" si="21"/>
        <v>0</v>
      </c>
      <c r="M207" s="99"/>
      <c r="N207" s="151"/>
      <c r="O207" s="133"/>
      <c r="P207" s="744"/>
      <c r="Q207" s="97"/>
      <c r="R207" s="99"/>
      <c r="S207" s="97" t="e">
        <f>VLOOKUP(B207,Table1[],21,FALSE)</f>
        <v>#N/A</v>
      </c>
      <c r="W207" s="193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</row>
    <row r="208" spans="1:46" x14ac:dyDescent="0.25">
      <c r="A208" s="154"/>
      <c r="B208" s="139"/>
      <c r="C208" s="96"/>
      <c r="D208" s="96" t="s">
        <v>126</v>
      </c>
      <c r="E208" s="98"/>
      <c r="F208" s="98"/>
      <c r="G208" s="98">
        <f t="shared" si="19"/>
        <v>0</v>
      </c>
      <c r="H208" s="97"/>
      <c r="I208" s="97"/>
      <c r="J208" s="132" t="e">
        <f t="shared" si="20"/>
        <v>#DIV/0!</v>
      </c>
      <c r="K208" s="97"/>
      <c r="L208" s="147">
        <f t="shared" si="21"/>
        <v>0</v>
      </c>
      <c r="M208" s="99"/>
      <c r="N208" s="151"/>
      <c r="O208" s="133"/>
      <c r="P208" s="744"/>
      <c r="Q208" s="97"/>
      <c r="R208" s="99"/>
      <c r="S208" s="97" t="e">
        <f>VLOOKUP(B208,Table1[],21,FALSE)</f>
        <v>#N/A</v>
      </c>
      <c r="W208" s="193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</row>
    <row r="209" spans="1:46" x14ac:dyDescent="0.25">
      <c r="A209" s="154"/>
      <c r="B209" s="139"/>
      <c r="C209" s="96"/>
      <c r="D209" s="96" t="s">
        <v>126</v>
      </c>
      <c r="E209" s="98"/>
      <c r="F209" s="98"/>
      <c r="G209" s="98">
        <f t="shared" si="19"/>
        <v>0</v>
      </c>
      <c r="H209" s="97"/>
      <c r="I209" s="97"/>
      <c r="J209" s="132" t="e">
        <f t="shared" si="20"/>
        <v>#DIV/0!</v>
      </c>
      <c r="K209" s="97"/>
      <c r="L209" s="147">
        <f t="shared" si="21"/>
        <v>0</v>
      </c>
      <c r="M209" s="99"/>
      <c r="N209" s="151"/>
      <c r="O209" s="133"/>
      <c r="P209" s="744"/>
      <c r="Q209" s="97"/>
      <c r="R209" s="99"/>
      <c r="S209" s="97" t="e">
        <f>VLOOKUP(B209,Table1[],21,FALSE)</f>
        <v>#N/A</v>
      </c>
      <c r="W209" s="193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</row>
    <row r="210" spans="1:46" x14ac:dyDescent="0.25">
      <c r="A210" s="154"/>
      <c r="B210" s="139"/>
      <c r="C210" s="96"/>
      <c r="D210" s="96" t="s">
        <v>126</v>
      </c>
      <c r="E210" s="98"/>
      <c r="F210" s="98"/>
      <c r="G210" s="98">
        <f t="shared" si="19"/>
        <v>0</v>
      </c>
      <c r="H210" s="97"/>
      <c r="I210" s="97"/>
      <c r="J210" s="132" t="e">
        <f t="shared" si="20"/>
        <v>#DIV/0!</v>
      </c>
      <c r="K210" s="97"/>
      <c r="L210" s="147">
        <f t="shared" si="21"/>
        <v>0</v>
      </c>
      <c r="M210" s="99"/>
      <c r="N210" s="151"/>
      <c r="O210" s="133"/>
      <c r="P210" s="744"/>
      <c r="Q210" s="97"/>
      <c r="R210" s="99"/>
      <c r="S210" s="97" t="e">
        <f>VLOOKUP(B210,Table1[],21,FALSE)</f>
        <v>#N/A</v>
      </c>
      <c r="W210" s="193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</row>
    <row r="211" spans="1:46" x14ac:dyDescent="0.25">
      <c r="A211" s="154"/>
      <c r="B211" s="139"/>
      <c r="C211" s="96"/>
      <c r="D211" s="96" t="s">
        <v>126</v>
      </c>
      <c r="E211" s="98"/>
      <c r="F211" s="98"/>
      <c r="G211" s="98">
        <f t="shared" si="19"/>
        <v>0</v>
      </c>
      <c r="H211" s="97"/>
      <c r="I211" s="97"/>
      <c r="J211" s="132" t="e">
        <f t="shared" si="20"/>
        <v>#DIV/0!</v>
      </c>
      <c r="K211" s="97"/>
      <c r="L211" s="147">
        <f t="shared" si="21"/>
        <v>0</v>
      </c>
      <c r="M211" s="99"/>
      <c r="N211" s="151"/>
      <c r="O211" s="133"/>
      <c r="P211" s="744"/>
      <c r="Q211" s="97"/>
      <c r="R211" s="99"/>
      <c r="S211" s="97" t="e">
        <f>VLOOKUP(B211,Table1[],21,FALSE)</f>
        <v>#N/A</v>
      </c>
      <c r="W211" s="193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</row>
    <row r="212" spans="1:46" x14ac:dyDescent="0.25">
      <c r="A212" s="154"/>
      <c r="B212" s="139"/>
      <c r="C212" s="96"/>
      <c r="D212" s="96" t="s">
        <v>126</v>
      </c>
      <c r="E212" s="98"/>
      <c r="F212" s="98"/>
      <c r="G212" s="98">
        <f t="shared" si="19"/>
        <v>0</v>
      </c>
      <c r="H212" s="97"/>
      <c r="I212" s="97"/>
      <c r="J212" s="132" t="e">
        <f t="shared" si="20"/>
        <v>#DIV/0!</v>
      </c>
      <c r="K212" s="97"/>
      <c r="L212" s="147">
        <f t="shared" si="21"/>
        <v>0</v>
      </c>
      <c r="M212" s="99"/>
      <c r="N212" s="151"/>
      <c r="O212" s="133"/>
      <c r="P212" s="744"/>
      <c r="Q212" s="97"/>
      <c r="R212" s="99"/>
      <c r="S212" s="97" t="e">
        <f>VLOOKUP(B212,Table1[],21,FALSE)</f>
        <v>#N/A</v>
      </c>
      <c r="W212" s="193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</row>
    <row r="213" spans="1:46" x14ac:dyDescent="0.25">
      <c r="A213" s="154"/>
      <c r="B213" s="139"/>
      <c r="C213" s="96"/>
      <c r="D213" s="96" t="s">
        <v>126</v>
      </c>
      <c r="E213" s="98"/>
      <c r="F213" s="98"/>
      <c r="G213" s="98">
        <f t="shared" si="19"/>
        <v>0</v>
      </c>
      <c r="H213" s="97"/>
      <c r="I213" s="97"/>
      <c r="J213" s="132" t="e">
        <f t="shared" si="20"/>
        <v>#DIV/0!</v>
      </c>
      <c r="K213" s="97"/>
      <c r="L213" s="147">
        <f t="shared" si="21"/>
        <v>0</v>
      </c>
      <c r="M213" s="99"/>
      <c r="N213" s="151"/>
      <c r="O213" s="133"/>
      <c r="P213" s="744"/>
      <c r="Q213" s="97"/>
      <c r="R213" s="99"/>
      <c r="S213" s="97" t="e">
        <f>VLOOKUP(B213,Table1[],21,FALSE)</f>
        <v>#N/A</v>
      </c>
      <c r="W213" s="193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</row>
    <row r="214" spans="1:46" x14ac:dyDescent="0.25">
      <c r="A214" s="154"/>
      <c r="B214" s="139"/>
      <c r="C214" s="96"/>
      <c r="D214" s="96" t="s">
        <v>126</v>
      </c>
      <c r="E214" s="98"/>
      <c r="F214" s="98"/>
      <c r="G214" s="98">
        <f t="shared" si="19"/>
        <v>0</v>
      </c>
      <c r="H214" s="97"/>
      <c r="I214" s="97"/>
      <c r="J214" s="132" t="e">
        <f t="shared" si="20"/>
        <v>#DIV/0!</v>
      </c>
      <c r="K214" s="97"/>
      <c r="L214" s="147">
        <f t="shared" si="21"/>
        <v>0</v>
      </c>
      <c r="M214" s="99"/>
      <c r="N214" s="151"/>
      <c r="O214" s="133"/>
      <c r="P214" s="744"/>
      <c r="Q214" s="97"/>
      <c r="R214" s="99"/>
      <c r="S214" s="97" t="e">
        <f>VLOOKUP(B214,Table1[],21,FALSE)</f>
        <v>#N/A</v>
      </c>
      <c r="W214" s="193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</row>
    <row r="215" spans="1:46" x14ac:dyDescent="0.25">
      <c r="A215" s="154"/>
      <c r="B215" s="139"/>
      <c r="C215" s="96"/>
      <c r="D215" s="96" t="s">
        <v>126</v>
      </c>
      <c r="E215" s="98"/>
      <c r="F215" s="98"/>
      <c r="G215" s="98">
        <f t="shared" si="19"/>
        <v>0</v>
      </c>
      <c r="H215" s="97"/>
      <c r="I215" s="97"/>
      <c r="J215" s="132" t="e">
        <f t="shared" si="20"/>
        <v>#DIV/0!</v>
      </c>
      <c r="K215" s="97"/>
      <c r="L215" s="147">
        <f t="shared" si="21"/>
        <v>0</v>
      </c>
      <c r="M215" s="99"/>
      <c r="N215" s="151"/>
      <c r="O215" s="133"/>
      <c r="P215" s="744"/>
      <c r="Q215" s="97"/>
      <c r="R215" s="99"/>
      <c r="S215" s="97" t="e">
        <f>VLOOKUP(B215,Table1[],21,FALSE)</f>
        <v>#N/A</v>
      </c>
      <c r="W215" s="193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</row>
    <row r="216" spans="1:46" x14ac:dyDescent="0.25">
      <c r="A216" s="154"/>
      <c r="B216" s="139"/>
      <c r="C216" s="96"/>
      <c r="D216" s="96" t="s">
        <v>126</v>
      </c>
      <c r="E216" s="98"/>
      <c r="F216" s="98"/>
      <c r="G216" s="98">
        <f t="shared" si="19"/>
        <v>0</v>
      </c>
      <c r="H216" s="97"/>
      <c r="I216" s="97"/>
      <c r="J216" s="132" t="e">
        <f t="shared" si="20"/>
        <v>#DIV/0!</v>
      </c>
      <c r="K216" s="97"/>
      <c r="L216" s="147">
        <f t="shared" si="21"/>
        <v>0</v>
      </c>
      <c r="M216" s="99"/>
      <c r="N216" s="151"/>
      <c r="O216" s="133"/>
      <c r="P216" s="744"/>
      <c r="Q216" s="97"/>
      <c r="R216" s="99"/>
      <c r="S216" s="97" t="e">
        <f>VLOOKUP(B216,Table1[],21,FALSE)</f>
        <v>#N/A</v>
      </c>
      <c r="W216" s="193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</row>
    <row r="217" spans="1:46" x14ac:dyDescent="0.25">
      <c r="A217" s="154"/>
      <c r="B217" s="139"/>
      <c r="C217" s="96"/>
      <c r="D217" s="96" t="s">
        <v>126</v>
      </c>
      <c r="E217" s="98"/>
      <c r="F217" s="98"/>
      <c r="G217" s="98">
        <f t="shared" si="19"/>
        <v>0</v>
      </c>
      <c r="H217" s="97"/>
      <c r="I217" s="97"/>
      <c r="J217" s="132" t="e">
        <f t="shared" si="20"/>
        <v>#DIV/0!</v>
      </c>
      <c r="K217" s="97"/>
      <c r="L217" s="147">
        <f t="shared" si="21"/>
        <v>0</v>
      </c>
      <c r="M217" s="99"/>
      <c r="N217" s="151"/>
      <c r="O217" s="133"/>
      <c r="P217" s="744"/>
      <c r="Q217" s="97"/>
      <c r="R217" s="99"/>
      <c r="S217" s="97" t="e">
        <f>VLOOKUP(B217,Table1[],21,FALSE)</f>
        <v>#N/A</v>
      </c>
      <c r="W217" s="193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</row>
    <row r="218" spans="1:46" x14ac:dyDescent="0.25">
      <c r="A218" s="154"/>
      <c r="B218" s="139"/>
      <c r="C218" s="96"/>
      <c r="D218" s="96" t="s">
        <v>126</v>
      </c>
      <c r="E218" s="98"/>
      <c r="F218" s="98"/>
      <c r="G218" s="98">
        <f t="shared" si="19"/>
        <v>0</v>
      </c>
      <c r="H218" s="97"/>
      <c r="I218" s="97"/>
      <c r="J218" s="132" t="e">
        <f t="shared" si="20"/>
        <v>#DIV/0!</v>
      </c>
      <c r="K218" s="97"/>
      <c r="L218" s="147">
        <f t="shared" si="21"/>
        <v>0</v>
      </c>
      <c r="M218" s="99"/>
      <c r="N218" s="151"/>
      <c r="O218" s="133"/>
      <c r="P218" s="744"/>
      <c r="Q218" s="97"/>
      <c r="R218" s="99"/>
      <c r="S218" s="97" t="e">
        <f>VLOOKUP(B218,Table1[],21,FALSE)</f>
        <v>#N/A</v>
      </c>
      <c r="W218" s="193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</row>
    <row r="219" spans="1:46" x14ac:dyDescent="0.25">
      <c r="A219" s="154"/>
      <c r="B219" s="139"/>
      <c r="C219" s="96"/>
      <c r="D219" s="96" t="s">
        <v>126</v>
      </c>
      <c r="E219" s="98"/>
      <c r="F219" s="98"/>
      <c r="G219" s="98">
        <f t="shared" si="19"/>
        <v>0</v>
      </c>
      <c r="H219" s="97"/>
      <c r="I219" s="97"/>
      <c r="J219" s="132" t="e">
        <f t="shared" si="20"/>
        <v>#DIV/0!</v>
      </c>
      <c r="K219" s="97"/>
      <c r="L219" s="147">
        <f t="shared" si="21"/>
        <v>0</v>
      </c>
      <c r="M219" s="99"/>
      <c r="N219" s="151"/>
      <c r="O219" s="133"/>
      <c r="P219" s="744"/>
      <c r="Q219" s="97"/>
      <c r="R219" s="99"/>
      <c r="S219" s="97" t="e">
        <f>VLOOKUP(B219,Table1[],21,FALSE)</f>
        <v>#N/A</v>
      </c>
      <c r="W219" s="193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</row>
    <row r="220" spans="1:46" x14ac:dyDescent="0.25">
      <c r="A220" s="154"/>
      <c r="B220" s="139"/>
      <c r="C220" s="96"/>
      <c r="D220" s="96" t="s">
        <v>126</v>
      </c>
      <c r="E220" s="98"/>
      <c r="F220" s="98"/>
      <c r="G220" s="98">
        <f t="shared" si="19"/>
        <v>0</v>
      </c>
      <c r="H220" s="97"/>
      <c r="I220" s="97"/>
      <c r="J220" s="132" t="e">
        <f t="shared" si="20"/>
        <v>#DIV/0!</v>
      </c>
      <c r="K220" s="97"/>
      <c r="L220" s="147">
        <f t="shared" si="21"/>
        <v>0</v>
      </c>
      <c r="M220" s="99"/>
      <c r="N220" s="151"/>
      <c r="O220" s="133"/>
      <c r="P220" s="744"/>
      <c r="Q220" s="97"/>
      <c r="R220" s="99"/>
      <c r="S220" s="97" t="e">
        <f>VLOOKUP(B220,Table1[],21,FALSE)</f>
        <v>#N/A</v>
      </c>
      <c r="W220" s="193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</row>
    <row r="221" spans="1:46" x14ac:dyDescent="0.25">
      <c r="A221" s="154"/>
      <c r="B221" s="139"/>
      <c r="C221" s="96"/>
      <c r="D221" s="96" t="s">
        <v>126</v>
      </c>
      <c r="E221" s="98"/>
      <c r="F221" s="98"/>
      <c r="G221" s="98">
        <f t="shared" si="19"/>
        <v>0</v>
      </c>
      <c r="H221" s="97"/>
      <c r="I221" s="97"/>
      <c r="J221" s="132" t="e">
        <f t="shared" si="20"/>
        <v>#DIV/0!</v>
      </c>
      <c r="K221" s="97"/>
      <c r="L221" s="147">
        <f t="shared" si="21"/>
        <v>0</v>
      </c>
      <c r="M221" s="99"/>
      <c r="N221" s="151"/>
      <c r="O221" s="133"/>
      <c r="P221" s="744"/>
      <c r="Q221" s="97"/>
      <c r="R221" s="99"/>
      <c r="S221" s="97" t="e">
        <f>VLOOKUP(B221,Table1[],21,FALSE)</f>
        <v>#N/A</v>
      </c>
      <c r="W221" s="193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</row>
    <row r="222" spans="1:46" x14ac:dyDescent="0.25">
      <c r="A222" s="154"/>
      <c r="B222" s="139"/>
      <c r="C222" s="96"/>
      <c r="D222" s="96" t="s">
        <v>126</v>
      </c>
      <c r="E222" s="98"/>
      <c r="F222" s="98"/>
      <c r="G222" s="98">
        <f t="shared" si="19"/>
        <v>0</v>
      </c>
      <c r="H222" s="97"/>
      <c r="I222" s="97"/>
      <c r="J222" s="132" t="e">
        <f t="shared" si="20"/>
        <v>#DIV/0!</v>
      </c>
      <c r="K222" s="97"/>
      <c r="L222" s="147">
        <f t="shared" si="21"/>
        <v>0</v>
      </c>
      <c r="M222" s="99"/>
      <c r="N222" s="151"/>
      <c r="O222" s="133"/>
      <c r="P222" s="744"/>
      <c r="Q222" s="97"/>
      <c r="R222" s="99"/>
      <c r="S222" s="97" t="e">
        <f>VLOOKUP(B222,Table1[],21,FALSE)</f>
        <v>#N/A</v>
      </c>
      <c r="W222" s="193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</row>
    <row r="223" spans="1:46" x14ac:dyDescent="0.25">
      <c r="A223" s="154"/>
      <c r="B223" s="139"/>
      <c r="C223" s="96"/>
      <c r="D223" s="96" t="s">
        <v>126</v>
      </c>
      <c r="E223" s="98"/>
      <c r="F223" s="98"/>
      <c r="G223" s="98">
        <f t="shared" si="19"/>
        <v>0</v>
      </c>
      <c r="H223" s="97"/>
      <c r="I223" s="97"/>
      <c r="J223" s="132" t="e">
        <f t="shared" si="20"/>
        <v>#DIV/0!</v>
      </c>
      <c r="K223" s="97"/>
      <c r="L223" s="147">
        <f t="shared" si="21"/>
        <v>0</v>
      </c>
      <c r="M223" s="99"/>
      <c r="N223" s="151"/>
      <c r="O223" s="133"/>
      <c r="P223" s="744"/>
      <c r="Q223" s="97"/>
      <c r="R223" s="99"/>
      <c r="S223" s="97" t="e">
        <f>VLOOKUP(B223,Table1[],21,FALSE)</f>
        <v>#N/A</v>
      </c>
      <c r="W223" s="193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</row>
    <row r="224" spans="1:46" x14ac:dyDescent="0.25">
      <c r="A224" s="154"/>
      <c r="B224" s="139"/>
      <c r="C224" s="96"/>
      <c r="D224" s="96" t="s">
        <v>126</v>
      </c>
      <c r="E224" s="98"/>
      <c r="F224" s="98"/>
      <c r="G224" s="98">
        <f t="shared" ref="G224:G242" si="22">F224-E224</f>
        <v>0</v>
      </c>
      <c r="H224" s="97"/>
      <c r="I224" s="97"/>
      <c r="J224" s="132" t="e">
        <f t="shared" ref="J224:J242" si="23">L224/K224</f>
        <v>#DIV/0!</v>
      </c>
      <c r="K224" s="97"/>
      <c r="L224" s="147">
        <f t="shared" ref="L224:L242" si="24">((60*H224)+I224)*K224</f>
        <v>0</v>
      </c>
      <c r="M224" s="99"/>
      <c r="N224" s="151"/>
      <c r="O224" s="133"/>
      <c r="P224" s="744"/>
      <c r="Q224" s="97"/>
      <c r="R224" s="99"/>
      <c r="S224" s="97" t="e">
        <f>VLOOKUP(B224,Table1[],21,FALSE)</f>
        <v>#N/A</v>
      </c>
      <c r="W224" s="193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</row>
    <row r="225" spans="1:37" x14ac:dyDescent="0.25">
      <c r="A225" s="154"/>
      <c r="B225" s="139"/>
      <c r="C225" s="96"/>
      <c r="D225" s="96" t="s">
        <v>126</v>
      </c>
      <c r="E225" s="98"/>
      <c r="F225" s="98"/>
      <c r="G225" s="98">
        <f t="shared" si="22"/>
        <v>0</v>
      </c>
      <c r="H225" s="97"/>
      <c r="I225" s="97"/>
      <c r="J225" s="132" t="e">
        <f t="shared" si="23"/>
        <v>#DIV/0!</v>
      </c>
      <c r="K225" s="97"/>
      <c r="L225" s="147">
        <f t="shared" si="24"/>
        <v>0</v>
      </c>
      <c r="M225" s="99"/>
      <c r="N225" s="151"/>
      <c r="O225" s="133"/>
      <c r="P225" s="744"/>
      <c r="Q225" s="97"/>
      <c r="R225" s="99"/>
      <c r="S225" s="97" t="e">
        <f>VLOOKUP(B225,Table1[],21,FALSE)</f>
        <v>#N/A</v>
      </c>
      <c r="W225" s="193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</row>
    <row r="226" spans="1:37" x14ac:dyDescent="0.25">
      <c r="A226" s="154"/>
      <c r="B226" s="139"/>
      <c r="C226" s="96"/>
      <c r="D226" s="96" t="s">
        <v>126</v>
      </c>
      <c r="E226" s="98"/>
      <c r="F226" s="98"/>
      <c r="G226" s="98">
        <f t="shared" si="22"/>
        <v>0</v>
      </c>
      <c r="H226" s="97"/>
      <c r="I226" s="97"/>
      <c r="J226" s="132" t="e">
        <f t="shared" si="23"/>
        <v>#DIV/0!</v>
      </c>
      <c r="K226" s="97"/>
      <c r="L226" s="147">
        <f t="shared" si="24"/>
        <v>0</v>
      </c>
      <c r="M226" s="99"/>
      <c r="N226" s="151"/>
      <c r="O226" s="133"/>
      <c r="P226" s="744"/>
      <c r="Q226" s="97"/>
      <c r="R226" s="99"/>
      <c r="S226" s="97" t="e">
        <f>VLOOKUP(B226,Table1[],21,FALSE)</f>
        <v>#N/A</v>
      </c>
      <c r="W226" s="193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</row>
    <row r="227" spans="1:37" x14ac:dyDescent="0.25">
      <c r="A227" s="154"/>
      <c r="B227" s="139"/>
      <c r="C227" s="96"/>
      <c r="D227" s="96" t="s">
        <v>126</v>
      </c>
      <c r="E227" s="98"/>
      <c r="F227" s="98"/>
      <c r="G227" s="98">
        <f t="shared" si="22"/>
        <v>0</v>
      </c>
      <c r="H227" s="97"/>
      <c r="I227" s="97"/>
      <c r="J227" s="132" t="e">
        <f t="shared" si="23"/>
        <v>#DIV/0!</v>
      </c>
      <c r="K227" s="97"/>
      <c r="L227" s="147">
        <f t="shared" si="24"/>
        <v>0</v>
      </c>
      <c r="M227" s="99"/>
      <c r="N227" s="151"/>
      <c r="O227" s="133"/>
      <c r="P227" s="744"/>
      <c r="Q227" s="97"/>
      <c r="R227" s="99"/>
      <c r="S227" s="97" t="e">
        <f>VLOOKUP(B227,Table1[],21,FALSE)</f>
        <v>#N/A</v>
      </c>
      <c r="W227" s="193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</row>
    <row r="228" spans="1:37" x14ac:dyDescent="0.25">
      <c r="A228" s="154"/>
      <c r="B228" s="139"/>
      <c r="C228" s="96"/>
      <c r="D228" s="96" t="s">
        <v>126</v>
      </c>
      <c r="E228" s="98"/>
      <c r="F228" s="98"/>
      <c r="G228" s="98">
        <f t="shared" si="22"/>
        <v>0</v>
      </c>
      <c r="H228" s="97"/>
      <c r="I228" s="97"/>
      <c r="J228" s="132" t="e">
        <f t="shared" si="23"/>
        <v>#DIV/0!</v>
      </c>
      <c r="K228" s="97"/>
      <c r="L228" s="147">
        <f t="shared" si="24"/>
        <v>0</v>
      </c>
      <c r="M228" s="99"/>
      <c r="N228" s="151"/>
      <c r="O228" s="133"/>
      <c r="P228" s="744"/>
      <c r="Q228" s="97"/>
      <c r="R228" s="99"/>
      <c r="S228" s="97" t="e">
        <f>VLOOKUP(B228,Table1[],21,FALSE)</f>
        <v>#N/A</v>
      </c>
      <c r="W228" s="193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</row>
    <row r="229" spans="1:37" x14ac:dyDescent="0.25">
      <c r="A229" s="154"/>
      <c r="B229" s="139"/>
      <c r="C229" s="96"/>
      <c r="D229" s="96" t="s">
        <v>126</v>
      </c>
      <c r="E229" s="98"/>
      <c r="F229" s="98"/>
      <c r="G229" s="98">
        <f t="shared" si="22"/>
        <v>0</v>
      </c>
      <c r="H229" s="97"/>
      <c r="I229" s="97"/>
      <c r="J229" s="132" t="e">
        <f t="shared" si="23"/>
        <v>#DIV/0!</v>
      </c>
      <c r="K229" s="97"/>
      <c r="L229" s="147">
        <f t="shared" si="24"/>
        <v>0</v>
      </c>
      <c r="M229" s="99"/>
      <c r="N229" s="151"/>
      <c r="O229" s="133"/>
      <c r="P229" s="744"/>
      <c r="Q229" s="97"/>
      <c r="R229" s="99"/>
      <c r="S229" s="97" t="e">
        <f>VLOOKUP(B229,Table1[],21,FALSE)</f>
        <v>#N/A</v>
      </c>
      <c r="W229" s="193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</row>
    <row r="230" spans="1:37" x14ac:dyDescent="0.25">
      <c r="A230" s="154"/>
      <c r="B230" s="139"/>
      <c r="C230" s="96"/>
      <c r="D230" s="96" t="s">
        <v>126</v>
      </c>
      <c r="E230" s="98"/>
      <c r="F230" s="98"/>
      <c r="G230" s="98">
        <f t="shared" si="22"/>
        <v>0</v>
      </c>
      <c r="H230" s="97"/>
      <c r="I230" s="97"/>
      <c r="J230" s="132" t="e">
        <f t="shared" si="23"/>
        <v>#DIV/0!</v>
      </c>
      <c r="K230" s="97"/>
      <c r="L230" s="147">
        <f t="shared" si="24"/>
        <v>0</v>
      </c>
      <c r="M230" s="99"/>
      <c r="N230" s="151"/>
      <c r="O230" s="133"/>
      <c r="P230" s="744"/>
      <c r="Q230" s="97"/>
      <c r="R230" s="99"/>
      <c r="S230" s="97" t="e">
        <f>VLOOKUP(B230,Table1[],21,FALSE)</f>
        <v>#N/A</v>
      </c>
      <c r="W230" s="193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</row>
    <row r="231" spans="1:37" x14ac:dyDescent="0.25">
      <c r="A231" s="154"/>
      <c r="B231" s="139"/>
      <c r="C231" s="96"/>
      <c r="D231" s="96" t="s">
        <v>126</v>
      </c>
      <c r="E231" s="98"/>
      <c r="F231" s="98"/>
      <c r="G231" s="98">
        <f t="shared" si="22"/>
        <v>0</v>
      </c>
      <c r="H231" s="97"/>
      <c r="I231" s="97"/>
      <c r="J231" s="132" t="e">
        <f t="shared" si="23"/>
        <v>#DIV/0!</v>
      </c>
      <c r="K231" s="97"/>
      <c r="L231" s="147">
        <f t="shared" si="24"/>
        <v>0</v>
      </c>
      <c r="M231" s="99"/>
      <c r="N231" s="151"/>
      <c r="O231" s="133"/>
      <c r="P231" s="744"/>
      <c r="Q231" s="97"/>
      <c r="R231" s="99"/>
      <c r="S231" s="97" t="e">
        <f>VLOOKUP(B231,Table1[],21,FALSE)</f>
        <v>#N/A</v>
      </c>
      <c r="W231" s="193"/>
      <c r="X231" s="192"/>
      <c r="Y231" s="192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</row>
    <row r="232" spans="1:37" x14ac:dyDescent="0.25">
      <c r="A232" s="154"/>
      <c r="B232" s="139"/>
      <c r="C232" s="96"/>
      <c r="D232" s="96" t="s">
        <v>126</v>
      </c>
      <c r="E232" s="98"/>
      <c r="F232" s="98"/>
      <c r="G232" s="98">
        <f t="shared" si="22"/>
        <v>0</v>
      </c>
      <c r="H232" s="97"/>
      <c r="I232" s="97"/>
      <c r="J232" s="132" t="e">
        <f t="shared" si="23"/>
        <v>#DIV/0!</v>
      </c>
      <c r="K232" s="97"/>
      <c r="L232" s="147">
        <f t="shared" si="24"/>
        <v>0</v>
      </c>
      <c r="M232" s="99"/>
      <c r="N232" s="151"/>
      <c r="O232" s="133"/>
      <c r="P232" s="744"/>
      <c r="Q232" s="97"/>
      <c r="R232" s="99"/>
      <c r="S232" s="97" t="e">
        <f>VLOOKUP(B232,Table1[],21,FALSE)</f>
        <v>#N/A</v>
      </c>
      <c r="W232" s="193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</row>
    <row r="233" spans="1:37" x14ac:dyDescent="0.25">
      <c r="A233" s="154"/>
      <c r="B233" s="139"/>
      <c r="C233" s="96"/>
      <c r="D233" s="96" t="s">
        <v>126</v>
      </c>
      <c r="E233" s="98"/>
      <c r="F233" s="98"/>
      <c r="G233" s="98">
        <f t="shared" si="22"/>
        <v>0</v>
      </c>
      <c r="H233" s="97"/>
      <c r="I233" s="97"/>
      <c r="J233" s="132" t="e">
        <f t="shared" si="23"/>
        <v>#DIV/0!</v>
      </c>
      <c r="K233" s="97"/>
      <c r="L233" s="147">
        <f t="shared" si="24"/>
        <v>0</v>
      </c>
      <c r="M233" s="99"/>
      <c r="N233" s="151"/>
      <c r="O233" s="133"/>
      <c r="P233" s="744"/>
      <c r="Q233" s="97"/>
      <c r="R233" s="99"/>
      <c r="S233" s="97" t="e">
        <f>VLOOKUP(B233,Table1[],21,FALSE)</f>
        <v>#N/A</v>
      </c>
      <c r="W233" s="193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</row>
    <row r="234" spans="1:37" x14ac:dyDescent="0.25">
      <c r="A234" s="154"/>
      <c r="B234" s="139"/>
      <c r="C234" s="96"/>
      <c r="D234" s="96" t="s">
        <v>126</v>
      </c>
      <c r="E234" s="98"/>
      <c r="F234" s="98"/>
      <c r="G234" s="98">
        <f t="shared" si="22"/>
        <v>0</v>
      </c>
      <c r="H234" s="97"/>
      <c r="I234" s="97"/>
      <c r="J234" s="132" t="e">
        <f t="shared" si="23"/>
        <v>#DIV/0!</v>
      </c>
      <c r="K234" s="97"/>
      <c r="L234" s="147">
        <f t="shared" si="24"/>
        <v>0</v>
      </c>
      <c r="M234" s="99"/>
      <c r="N234" s="151"/>
      <c r="O234" s="133"/>
      <c r="P234" s="744"/>
      <c r="Q234" s="97"/>
      <c r="R234" s="99"/>
      <c r="S234" s="97" t="e">
        <f>VLOOKUP(B234,Table1[],21,FALSE)</f>
        <v>#N/A</v>
      </c>
      <c r="W234" s="193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</row>
    <row r="235" spans="1:37" x14ac:dyDescent="0.25">
      <c r="A235" s="154"/>
      <c r="B235" s="139"/>
      <c r="C235" s="96"/>
      <c r="D235" s="96" t="s">
        <v>126</v>
      </c>
      <c r="E235" s="98"/>
      <c r="F235" s="98"/>
      <c r="G235" s="98">
        <f t="shared" si="22"/>
        <v>0</v>
      </c>
      <c r="H235" s="97"/>
      <c r="I235" s="97"/>
      <c r="J235" s="132" t="e">
        <f t="shared" si="23"/>
        <v>#DIV/0!</v>
      </c>
      <c r="K235" s="97"/>
      <c r="L235" s="147">
        <f t="shared" si="24"/>
        <v>0</v>
      </c>
      <c r="M235" s="99"/>
      <c r="N235" s="151"/>
      <c r="O235" s="133"/>
      <c r="P235" s="744"/>
      <c r="Q235" s="97"/>
      <c r="R235" s="99"/>
      <c r="S235" s="97" t="e">
        <f>VLOOKUP(B235,Table1[],21,FALSE)</f>
        <v>#N/A</v>
      </c>
      <c r="W235" s="193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</row>
    <row r="236" spans="1:37" x14ac:dyDescent="0.25">
      <c r="A236" s="154"/>
      <c r="B236" s="139"/>
      <c r="C236" s="96"/>
      <c r="D236" s="96" t="s">
        <v>126</v>
      </c>
      <c r="E236" s="98"/>
      <c r="F236" s="98"/>
      <c r="G236" s="98">
        <f t="shared" si="22"/>
        <v>0</v>
      </c>
      <c r="H236" s="97"/>
      <c r="I236" s="97"/>
      <c r="J236" s="132" t="e">
        <f t="shared" si="23"/>
        <v>#DIV/0!</v>
      </c>
      <c r="K236" s="97"/>
      <c r="L236" s="147">
        <f t="shared" si="24"/>
        <v>0</v>
      </c>
      <c r="M236" s="99"/>
      <c r="N236" s="151"/>
      <c r="O236" s="133"/>
      <c r="P236" s="744"/>
      <c r="Q236" s="97"/>
      <c r="R236" s="99"/>
      <c r="S236" s="97" t="e">
        <f>VLOOKUP(B236,Table1[],21,FALSE)</f>
        <v>#N/A</v>
      </c>
      <c r="W236" s="193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</row>
    <row r="237" spans="1:37" x14ac:dyDescent="0.25">
      <c r="A237" s="154"/>
      <c r="B237" s="139"/>
      <c r="C237" s="96"/>
      <c r="D237" s="96" t="s">
        <v>126</v>
      </c>
      <c r="E237" s="98"/>
      <c r="F237" s="98"/>
      <c r="G237" s="98">
        <f t="shared" si="22"/>
        <v>0</v>
      </c>
      <c r="H237" s="97"/>
      <c r="I237" s="97"/>
      <c r="J237" s="132" t="e">
        <f t="shared" si="23"/>
        <v>#DIV/0!</v>
      </c>
      <c r="K237" s="97"/>
      <c r="L237" s="147">
        <f t="shared" si="24"/>
        <v>0</v>
      </c>
      <c r="M237" s="99"/>
      <c r="N237" s="151"/>
      <c r="O237" s="133"/>
      <c r="P237" s="744"/>
      <c r="Q237" s="97"/>
      <c r="R237" s="99"/>
      <c r="S237" s="97" t="e">
        <f>VLOOKUP(B237,Table1[],21,FALSE)</f>
        <v>#N/A</v>
      </c>
      <c r="W237" s="193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</row>
    <row r="238" spans="1:37" x14ac:dyDescent="0.25">
      <c r="A238" s="154"/>
      <c r="B238" s="139"/>
      <c r="C238" s="96"/>
      <c r="D238" s="96" t="s">
        <v>126</v>
      </c>
      <c r="E238" s="98"/>
      <c r="F238" s="98"/>
      <c r="G238" s="98">
        <f t="shared" si="22"/>
        <v>0</v>
      </c>
      <c r="H238" s="97"/>
      <c r="I238" s="97"/>
      <c r="J238" s="132" t="e">
        <f t="shared" si="23"/>
        <v>#DIV/0!</v>
      </c>
      <c r="K238" s="97"/>
      <c r="L238" s="147">
        <f t="shared" si="24"/>
        <v>0</v>
      </c>
      <c r="M238" s="99"/>
      <c r="N238" s="151"/>
      <c r="O238" s="133"/>
      <c r="P238" s="744"/>
      <c r="Q238" s="97"/>
      <c r="R238" s="99"/>
      <c r="S238" s="97" t="e">
        <f>VLOOKUP(B238,Table1[],21,FALSE)</f>
        <v>#N/A</v>
      </c>
      <c r="W238" s="193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</row>
    <row r="239" spans="1:37" x14ac:dyDescent="0.25">
      <c r="A239" s="154"/>
      <c r="B239" s="139"/>
      <c r="C239" s="96"/>
      <c r="D239" s="96" t="s">
        <v>126</v>
      </c>
      <c r="E239" s="98"/>
      <c r="F239" s="98"/>
      <c r="G239" s="98">
        <f t="shared" si="22"/>
        <v>0</v>
      </c>
      <c r="H239" s="97"/>
      <c r="I239" s="97"/>
      <c r="J239" s="132" t="e">
        <f t="shared" si="23"/>
        <v>#DIV/0!</v>
      </c>
      <c r="K239" s="97"/>
      <c r="L239" s="147">
        <f t="shared" si="24"/>
        <v>0</v>
      </c>
      <c r="M239" s="99"/>
      <c r="N239" s="151"/>
      <c r="O239" s="133"/>
      <c r="P239" s="744"/>
      <c r="Q239" s="97"/>
      <c r="R239" s="99"/>
      <c r="S239" s="97" t="e">
        <f>VLOOKUP(B239,Table1[],21,FALSE)</f>
        <v>#N/A</v>
      </c>
      <c r="W239" s="193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</row>
    <row r="240" spans="1:37" x14ac:dyDescent="0.25">
      <c r="A240" s="154"/>
      <c r="B240" s="139"/>
      <c r="C240" s="96"/>
      <c r="D240" s="96" t="s">
        <v>126</v>
      </c>
      <c r="E240" s="98"/>
      <c r="F240" s="98"/>
      <c r="G240" s="98">
        <f t="shared" si="22"/>
        <v>0</v>
      </c>
      <c r="H240" s="97"/>
      <c r="I240" s="97"/>
      <c r="J240" s="132" t="e">
        <f t="shared" si="23"/>
        <v>#DIV/0!</v>
      </c>
      <c r="K240" s="97"/>
      <c r="L240" s="147">
        <f t="shared" si="24"/>
        <v>0</v>
      </c>
      <c r="M240" s="99"/>
      <c r="N240" s="151"/>
      <c r="O240" s="133"/>
      <c r="P240" s="744"/>
      <c r="Q240" s="97"/>
      <c r="R240" s="99"/>
      <c r="S240" s="97" t="e">
        <f>VLOOKUP(B240,Table1[],21,FALSE)</f>
        <v>#N/A</v>
      </c>
      <c r="W240" s="193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</row>
    <row r="241" spans="1:42" x14ac:dyDescent="0.25">
      <c r="A241" s="154"/>
      <c r="B241" s="139"/>
      <c r="C241" s="96"/>
      <c r="D241" s="96" t="s">
        <v>126</v>
      </c>
      <c r="E241" s="98"/>
      <c r="F241" s="98"/>
      <c r="G241" s="98">
        <f t="shared" si="22"/>
        <v>0</v>
      </c>
      <c r="H241" s="97"/>
      <c r="I241" s="97"/>
      <c r="J241" s="132" t="e">
        <f t="shared" si="23"/>
        <v>#DIV/0!</v>
      </c>
      <c r="K241" s="97"/>
      <c r="L241" s="147">
        <f t="shared" si="24"/>
        <v>0</v>
      </c>
      <c r="M241" s="99"/>
      <c r="N241" s="151"/>
      <c r="O241" s="133"/>
      <c r="P241" s="744"/>
      <c r="Q241" s="97"/>
      <c r="R241" s="99"/>
      <c r="S241" s="97" t="e">
        <f>VLOOKUP(B241,Table1[],21,FALSE)</f>
        <v>#N/A</v>
      </c>
      <c r="W241" s="193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</row>
    <row r="242" spans="1:42" x14ac:dyDescent="0.25">
      <c r="A242" s="154"/>
      <c r="B242" s="139"/>
      <c r="C242" s="96"/>
      <c r="D242" s="96" t="s">
        <v>126</v>
      </c>
      <c r="E242" s="98"/>
      <c r="F242" s="98"/>
      <c r="G242" s="98">
        <f t="shared" si="22"/>
        <v>0</v>
      </c>
      <c r="H242" s="97"/>
      <c r="I242" s="97"/>
      <c r="J242" s="132" t="e">
        <f t="shared" si="23"/>
        <v>#DIV/0!</v>
      </c>
      <c r="K242" s="97"/>
      <c r="L242" s="147">
        <f t="shared" si="24"/>
        <v>0</v>
      </c>
      <c r="M242" s="99"/>
      <c r="N242" s="151"/>
      <c r="O242" s="133"/>
      <c r="P242" s="744"/>
      <c r="Q242" s="97"/>
      <c r="R242" s="99"/>
      <c r="S242" s="97" t="e">
        <f>VLOOKUP(B242,Table1[],21,FALSE)</f>
        <v>#N/A</v>
      </c>
      <c r="W242" s="193"/>
      <c r="X242" s="192"/>
      <c r="Y242" s="192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</row>
    <row r="243" spans="1:42" x14ac:dyDescent="0.25">
      <c r="A243" s="154"/>
      <c r="B243" s="139"/>
      <c r="C243" s="96"/>
      <c r="D243" s="96" t="s">
        <v>126</v>
      </c>
      <c r="E243" s="98"/>
      <c r="F243" s="98"/>
      <c r="G243" s="98">
        <f t="shared" ref="G243:G245" si="25">F243-E243</f>
        <v>0</v>
      </c>
      <c r="H243" s="97"/>
      <c r="I243" s="97"/>
      <c r="J243" s="132" t="e">
        <f t="shared" ref="J243:J245" si="26">L243/K243</f>
        <v>#DIV/0!</v>
      </c>
      <c r="K243" s="97"/>
      <c r="L243" s="147">
        <f t="shared" ref="L243:L245" si="27">((60*H243)+I243)*K243</f>
        <v>0</v>
      </c>
      <c r="M243" s="99"/>
      <c r="N243" s="151"/>
      <c r="O243" s="133"/>
      <c r="P243" s="744"/>
      <c r="Q243" s="97"/>
      <c r="R243" s="99"/>
      <c r="S243" s="97" t="e">
        <f>VLOOKUP(B243,Table1[],21,FALSE)</f>
        <v>#N/A</v>
      </c>
      <c r="W243" s="193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</row>
    <row r="244" spans="1:42" x14ac:dyDescent="0.25">
      <c r="A244" s="154"/>
      <c r="B244" s="139"/>
      <c r="C244" s="96"/>
      <c r="D244" s="96" t="s">
        <v>126</v>
      </c>
      <c r="E244" s="98"/>
      <c r="F244" s="98"/>
      <c r="G244" s="98">
        <f t="shared" si="25"/>
        <v>0</v>
      </c>
      <c r="H244" s="97"/>
      <c r="I244" s="97"/>
      <c r="J244" s="132" t="e">
        <f t="shared" si="26"/>
        <v>#DIV/0!</v>
      </c>
      <c r="K244" s="97"/>
      <c r="L244" s="147">
        <f t="shared" si="27"/>
        <v>0</v>
      </c>
      <c r="M244" s="99"/>
      <c r="N244" s="151"/>
      <c r="O244" s="133"/>
      <c r="P244" s="744"/>
      <c r="Q244" s="97"/>
      <c r="R244" s="99"/>
      <c r="S244" s="97" t="e">
        <f>VLOOKUP(B244,Table1[],21,FALSE)</f>
        <v>#N/A</v>
      </c>
      <c r="W244" s="193"/>
      <c r="X244" s="192"/>
      <c r="Y244" s="192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</row>
    <row r="245" spans="1:42" x14ac:dyDescent="0.25">
      <c r="A245" s="154"/>
      <c r="B245" s="139"/>
      <c r="C245" s="96"/>
      <c r="D245" s="96" t="s">
        <v>126</v>
      </c>
      <c r="E245" s="98"/>
      <c r="F245" s="98"/>
      <c r="G245" s="98">
        <f t="shared" si="25"/>
        <v>0</v>
      </c>
      <c r="H245" s="97"/>
      <c r="I245" s="97"/>
      <c r="J245" s="132" t="e">
        <f t="shared" si="26"/>
        <v>#DIV/0!</v>
      </c>
      <c r="K245" s="97"/>
      <c r="L245" s="147">
        <f t="shared" si="27"/>
        <v>0</v>
      </c>
      <c r="M245" s="99"/>
      <c r="N245" s="151"/>
      <c r="O245" s="133"/>
      <c r="P245" s="744"/>
      <c r="Q245" s="97"/>
      <c r="R245" s="99"/>
      <c r="S245" s="97" t="e">
        <f>VLOOKUP(B245,Table1[],21,FALSE)</f>
        <v>#N/A</v>
      </c>
    </row>
    <row r="247" spans="1:42" x14ac:dyDescent="0.25">
      <c r="AN247" s="193"/>
      <c r="AO247" s="192"/>
      <c r="AP247" s="192"/>
    </row>
    <row r="248" spans="1:42" x14ac:dyDescent="0.25">
      <c r="AN248" s="193"/>
      <c r="AO248" s="192"/>
      <c r="AP248" s="192"/>
    </row>
    <row r="249" spans="1:42" x14ac:dyDescent="0.25">
      <c r="AN249" s="193"/>
      <c r="AO249" s="192"/>
      <c r="AP249" s="192"/>
    </row>
    <row r="250" spans="1:42" x14ac:dyDescent="0.25">
      <c r="AN250" s="193"/>
      <c r="AO250" s="192"/>
      <c r="AP250" s="192"/>
    </row>
  </sheetData>
  <sheetProtection formatCells="0" formatColumns="0" formatRows="0" insertColumns="0" insertRows="0" insertHyperlinks="0" deleteColumns="0" deleteRows="0" sort="0" autoFilter="0" pivotTables="0"/>
  <autoFilter ref="A1:T242" xr:uid="{00000000-0009-0000-0000-000008000000}">
    <sortState xmlns:xlrd2="http://schemas.microsoft.com/office/spreadsheetml/2017/richdata2" ref="A2:T242">
      <sortCondition ref="C1:C242"/>
    </sortState>
  </autoFilter>
  <mergeCells count="1">
    <mergeCell ref="BM72:BN72"/>
  </mergeCells>
  <conditionalFormatting sqref="K2:K97">
    <cfRule type="cellIs" dxfId="56" priority="2" operator="greaterThan">
      <formula>400</formula>
    </cfRule>
  </conditionalFormatting>
  <conditionalFormatting sqref="J2:J245">
    <cfRule type="cellIs" dxfId="55" priority="1" operator="lessThanOrEqual">
      <formula>5</formula>
    </cfRule>
  </conditionalFormatting>
  <pageMargins left="0.25" right="0.25" top="0.75" bottom="0.75" header="0.3" footer="0.3"/>
  <pageSetup scale="32" fitToHeight="0" orientation="portrait" horizontalDpi="1200" verticalDpi="1200" r:id="rId9"/>
  <legacyDrawing r:id="rId1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800-000000000000}">
          <x14:formula1>
            <xm:f>Lists!$L$2:$L$20</xm:f>
          </x14:formula1>
          <xm:sqref>M2 M12:M41 M43:M245</xm:sqref>
        </x14:dataValidation>
        <x14:dataValidation type="list" allowBlank="1" showInputMessage="1" showErrorMessage="1" xr:uid="{00000000-0002-0000-0800-000002000000}">
          <x14:formula1>
            <xm:f>Lists!$L$2:$L$21</xm:f>
          </x14:formula1>
          <xm:sqref>M42</xm:sqref>
        </x14:dataValidation>
        <x14:dataValidation type="list" allowBlank="1" showInputMessage="1" showErrorMessage="1" xr:uid="{00000000-0002-0000-0800-000005000000}">
          <x14:formula1>
            <xm:f>Lists!$O$2:$O$11</xm:f>
          </x14:formula1>
          <xm:sqref>R2:R245</xm:sqref>
        </x14:dataValidation>
        <x14:dataValidation type="list" allowBlank="1" showInputMessage="1" showErrorMessage="1" xr:uid="{00000000-0002-0000-0800-000008000000}">
          <x14:formula1>
            <xm:f>Lists!$S$2:$S$4</xm:f>
          </x14:formula1>
          <xm:sqref>S2:S245</xm:sqref>
        </x14:dataValidation>
        <x14:dataValidation type="list" allowBlank="1" showInputMessage="1" showErrorMessage="1" xr:uid="{00000000-0002-0000-0800-000004000000}">
          <x14:formula1>
            <xm:f>Lists!$N$2:$N$35</xm:f>
          </x14:formula1>
          <xm:sqref>O2:P245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C88ECA94EA3E4C947E5BD0ADEBB920" ma:contentTypeVersion="11" ma:contentTypeDescription="Create a new document." ma:contentTypeScope="" ma:versionID="2c96a7598f4b685c04557f6fa3f44c12">
  <xsd:schema xmlns:xsd="http://www.w3.org/2001/XMLSchema" xmlns:xs="http://www.w3.org/2001/XMLSchema" xmlns:p="http://schemas.microsoft.com/office/2006/metadata/properties" xmlns:ns2="15413c27-45ee-44c3-97ed-dca2b9a2c046" xmlns:ns3="a75dc84f-29dc-48fe-85ea-556a80082a84" targetNamespace="http://schemas.microsoft.com/office/2006/metadata/properties" ma:root="true" ma:fieldsID="879a66f90e853c3ebe89b6eda07eabac" ns2:_="" ns3:_="">
    <xsd:import namespace="15413c27-45ee-44c3-97ed-dca2b9a2c046"/>
    <xsd:import namespace="a75dc84f-29dc-48fe-85ea-556a80082a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13c27-45ee-44c3-97ed-dca2b9a2c0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ab768c-cda7-4925-a511-6ce547cbab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5dc84f-29dc-48fe-85ea-556a80082a8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e440963-6bfe-48d1-9098-09730471ee3d}" ma:internalName="TaxCatchAll" ma:showField="CatchAllData" ma:web="a75dc84f-29dc-48fe-85ea-556a80082a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75dc84f-29dc-48fe-85ea-556a80082a84" xsi:nil="true"/>
    <lcf76f155ced4ddcb4097134ff3c332f xmlns="15413c27-45ee-44c3-97ed-dca2b9a2c04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F370F07-9C57-4F88-8059-7548D55FA5B4}"/>
</file>

<file path=customXml/itemProps2.xml><?xml version="1.0" encoding="utf-8"?>
<ds:datastoreItem xmlns:ds="http://schemas.openxmlformats.org/officeDocument/2006/customXml" ds:itemID="{EB17BC6C-E14E-431A-A019-26796854C7C3}"/>
</file>

<file path=customXml/itemProps3.xml><?xml version="1.0" encoding="utf-8"?>
<ds:datastoreItem xmlns:ds="http://schemas.openxmlformats.org/officeDocument/2006/customXml" ds:itemID="{61F1B779-83DD-4EBC-AB66-AE2917E362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14</vt:i4>
      </vt:variant>
    </vt:vector>
  </HeadingPairs>
  <TitlesOfParts>
    <vt:vector size="40" baseType="lpstr">
      <vt:lpstr>5Yr SAIFI and SAIDI</vt:lpstr>
      <vt:lpstr>Live Indices</vt:lpstr>
      <vt:lpstr>Jan</vt:lpstr>
      <vt:lpstr>Feb</vt:lpstr>
      <vt:lpstr>Mar</vt:lpstr>
      <vt:lpstr>Apr</vt:lpstr>
      <vt:lpstr>May</vt:lpstr>
      <vt:lpstr>June</vt:lpstr>
      <vt:lpstr>July</vt:lpstr>
      <vt:lpstr>Aug</vt:lpstr>
      <vt:lpstr>Sept</vt:lpstr>
      <vt:lpstr>Oct</vt:lpstr>
      <vt:lpstr>Nov</vt:lpstr>
      <vt:lpstr>Dec</vt:lpstr>
      <vt:lpstr>ALL</vt:lpstr>
      <vt:lpstr>CAUSE</vt:lpstr>
      <vt:lpstr>Historical Data</vt:lpstr>
      <vt:lpstr>Lists</vt:lpstr>
      <vt:lpstr>E38 </vt:lpstr>
      <vt:lpstr>Feeder Count</vt:lpstr>
      <vt:lpstr>Performance Chart</vt:lpstr>
      <vt:lpstr>Email Image</vt:lpstr>
      <vt:lpstr>SAIDI-SAIFI</vt:lpstr>
      <vt:lpstr>Tmed check</vt:lpstr>
      <vt:lpstr>WPF</vt:lpstr>
      <vt:lpstr>Pivot</vt:lpstr>
      <vt:lpstr>'5Yr SAIFI and SAIDI'!Print_Area</vt:lpstr>
      <vt:lpstr>Apr!Print_Area</vt:lpstr>
      <vt:lpstr>Aug!Print_Area</vt:lpstr>
      <vt:lpstr>Feb!Print_Area</vt:lpstr>
      <vt:lpstr>Jan!Print_Area</vt:lpstr>
      <vt:lpstr>July!Print_Area</vt:lpstr>
      <vt:lpstr>June!Print_Area</vt:lpstr>
      <vt:lpstr>Mar!Print_Area</vt:lpstr>
      <vt:lpstr>May!Print_Area</vt:lpstr>
      <vt:lpstr>Nov!Print_Area</vt:lpstr>
      <vt:lpstr>Oct!Print_Area</vt:lpstr>
      <vt:lpstr>'Performance Chart'!Print_Area</vt:lpstr>
      <vt:lpstr>Sept!Print_Area</vt:lpstr>
      <vt:lpstr>'SAIDI-SAIFI'!Query_from_MS_Access_Database</vt:lpstr>
    </vt:vector>
  </TitlesOfParts>
  <Company>Liberty-Energy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Brouillard</dc:creator>
  <cp:lastModifiedBy>Joel Rivera</cp:lastModifiedBy>
  <cp:lastPrinted>2019-01-04T20:35:53Z</cp:lastPrinted>
  <dcterms:created xsi:type="dcterms:W3CDTF">2013-05-03T00:51:49Z</dcterms:created>
  <dcterms:modified xsi:type="dcterms:W3CDTF">2025-07-04T04:55:11Z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0x01010021C88ECA94EA3E4C947E5BD0ADEBB920</vt:lpwstr>
  </property>
</Properties>
</file>