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142" documentId="13_ncr:1_{A429C9DA-B174-494D-BF19-C2483397B6E2}" xr6:coauthVersionLast="47" xr6:coauthVersionMax="47" xr10:uidLastSave="{F444AB03-D97F-4E7F-91AF-2A67A765138B}"/>
  <bookViews>
    <workbookView xWindow="-28920" yWindow="15" windowWidth="29040" windowHeight="15840" activeTab="3" xr2:uid="{21EB9D62-43D9-46A2-AAD4-69E09EF567FF}"/>
  </bookViews>
  <sheets>
    <sheet name="Summary" sheetId="2" r:id="rId1"/>
    <sheet name="Suppresion Cost" sheetId="6" r:id="rId2"/>
    <sheet name="CALFire" sheetId="1" r:id="rId3"/>
    <sheet name="Other References" sheetId="5" r:id="rId4"/>
    <sheet name="Inflation" sheetId="3" r:id="rId5"/>
    <sheet name="2010-2015"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3" i="4" l="1"/>
  <c r="S6" i="1"/>
  <c r="T4" i="5" s="1"/>
  <c r="U4" i="5" s="1"/>
  <c r="C6" i="6" s="1"/>
  <c r="R3" i="4"/>
  <c r="S3" i="4" s="1"/>
  <c r="T3" i="4" s="1"/>
  <c r="D8" i="5"/>
  <c r="Q15" i="4"/>
  <c r="P18" i="4"/>
  <c r="P14" i="4"/>
  <c r="Q14" i="4"/>
  <c r="N30" i="3"/>
  <c r="E6" i="5" l="1"/>
  <c r="F6" i="5" s="1"/>
  <c r="F8" i="5" s="1"/>
  <c r="C5" i="6" s="1"/>
  <c r="R9" i="4"/>
  <c r="S9" i="4" s="1"/>
  <c r="T9" i="4" s="1"/>
  <c r="R7" i="4"/>
  <c r="S7" i="4" s="1"/>
  <c r="R2" i="4"/>
  <c r="S2" i="4" s="1"/>
  <c r="T2" i="4" s="1"/>
  <c r="R11" i="4"/>
  <c r="S11" i="4" s="1"/>
  <c r="T11" i="4" s="1"/>
  <c r="R10" i="4"/>
  <c r="S10" i="4" s="1"/>
  <c r="T10" i="4" s="1"/>
  <c r="R6" i="4"/>
  <c r="S6" i="4" s="1"/>
  <c r="T6" i="4" s="1"/>
  <c r="R5" i="4"/>
  <c r="S5" i="4" s="1"/>
  <c r="T5" i="4" s="1"/>
  <c r="R4" i="4"/>
  <c r="S4" i="4" s="1"/>
  <c r="T4" i="4" s="1"/>
  <c r="R12" i="4"/>
  <c r="S12" i="4" s="1"/>
  <c r="T12" i="4" s="1"/>
  <c r="R8" i="4"/>
  <c r="S8" i="4" s="1"/>
  <c r="T8" i="4" s="1"/>
  <c r="S18" i="4"/>
  <c r="P20" i="4" s="1"/>
  <c r="T7" i="4"/>
  <c r="S21" i="1"/>
  <c r="M36" i="1"/>
  <c r="S12" i="1"/>
  <c r="S13" i="1"/>
  <c r="S14" i="1"/>
  <c r="S15" i="1"/>
  <c r="S16" i="1"/>
  <c r="S17" i="1"/>
  <c r="S18" i="1"/>
  <c r="S19" i="1"/>
  <c r="S20" i="1"/>
  <c r="S26" i="1"/>
  <c r="S27" i="1"/>
  <c r="S28" i="1"/>
  <c r="S29" i="1"/>
  <c r="S30" i="1"/>
  <c r="S31" i="1"/>
  <c r="S32" i="1"/>
  <c r="S9" i="1"/>
  <c r="S14" i="4" l="1"/>
  <c r="S15" i="4" s="1"/>
  <c r="S11" i="1"/>
  <c r="S10" i="1"/>
  <c r="S25" i="1"/>
  <c r="S24" i="1"/>
  <c r="S23" i="1"/>
  <c r="S34" i="1"/>
  <c r="S22" i="1"/>
  <c r="S33" i="1"/>
  <c r="R14" i="1"/>
  <c r="R17" i="1"/>
  <c r="R18" i="1"/>
  <c r="Q10" i="1"/>
  <c r="R10" i="1" s="1"/>
  <c r="Q11" i="1"/>
  <c r="R11" i="1" s="1"/>
  <c r="Q12" i="1"/>
  <c r="R12" i="1" s="1"/>
  <c r="Q13" i="1"/>
  <c r="R13" i="1" s="1"/>
  <c r="Q14" i="1"/>
  <c r="T14" i="1" s="1"/>
  <c r="U14" i="1" s="1"/>
  <c r="Q15" i="1"/>
  <c r="R15" i="1" s="1"/>
  <c r="Q16" i="1"/>
  <c r="T16" i="1" s="1"/>
  <c r="U16" i="1" s="1"/>
  <c r="Q17" i="1"/>
  <c r="T17" i="1" s="1"/>
  <c r="U17" i="1" s="1"/>
  <c r="Q18" i="1"/>
  <c r="T18" i="1" s="1"/>
  <c r="U18" i="1" s="1"/>
  <c r="Q19" i="1"/>
  <c r="R19" i="1" s="1"/>
  <c r="Q20" i="1"/>
  <c r="R20" i="1" s="1"/>
  <c r="Q21" i="1"/>
  <c r="R21" i="1" s="1"/>
  <c r="Q22" i="1"/>
  <c r="R22" i="1" s="1"/>
  <c r="Q23" i="1"/>
  <c r="R23" i="1" s="1"/>
  <c r="Q24" i="1"/>
  <c r="R24" i="1" s="1"/>
  <c r="Q25" i="1"/>
  <c r="R25" i="1" s="1"/>
  <c r="Q26" i="1"/>
  <c r="R26" i="1" s="1"/>
  <c r="Q27" i="1"/>
  <c r="R27" i="1" s="1"/>
  <c r="Q28" i="1"/>
  <c r="R28" i="1" s="1"/>
  <c r="Q29" i="1"/>
  <c r="R29" i="1" s="1"/>
  <c r="Q30" i="1"/>
  <c r="R30" i="1" s="1"/>
  <c r="Q31" i="1"/>
  <c r="T31" i="1" s="1"/>
  <c r="U31" i="1" s="1"/>
  <c r="Q32" i="1"/>
  <c r="T32" i="1" s="1"/>
  <c r="U32" i="1" s="1"/>
  <c r="Q9" i="1"/>
  <c r="T9" i="1" s="1"/>
  <c r="U9" i="1" s="1"/>
  <c r="T30" i="1" l="1"/>
  <c r="U30" i="1" s="1"/>
  <c r="T22" i="1"/>
  <c r="U22" i="1" s="1"/>
  <c r="T23" i="1"/>
  <c r="U23" i="1" s="1"/>
  <c r="T24" i="1"/>
  <c r="U24" i="1" s="1"/>
  <c r="T29" i="1"/>
  <c r="U29" i="1" s="1"/>
  <c r="T10" i="1"/>
  <c r="U10" i="1" s="1"/>
  <c r="T15" i="1"/>
  <c r="U15" i="1" s="1"/>
  <c r="Q36" i="1"/>
  <c r="Q37" i="1" s="1"/>
  <c r="R16" i="1"/>
  <c r="T25" i="1"/>
  <c r="U25" i="1" s="1"/>
  <c r="T28" i="1"/>
  <c r="U28" i="1" s="1"/>
  <c r="T26" i="1"/>
  <c r="U26" i="1" s="1"/>
  <c r="R9" i="1"/>
  <c r="T12" i="1"/>
  <c r="U12" i="1" s="1"/>
  <c r="R32" i="1"/>
  <c r="T19" i="1"/>
  <c r="U19" i="1" s="1"/>
  <c r="T11" i="1"/>
  <c r="R31" i="1"/>
  <c r="T27" i="1"/>
  <c r="U27" i="1" s="1"/>
  <c r="T20" i="1"/>
  <c r="U20" i="1" s="1"/>
  <c r="T13" i="1"/>
  <c r="U13" i="1" s="1"/>
  <c r="T21" i="1"/>
  <c r="U21" i="1" s="1"/>
  <c r="T36" i="1" l="1"/>
  <c r="T37" i="1" s="1"/>
  <c r="C4" i="6" s="1"/>
  <c r="C7" i="6" s="1"/>
  <c r="U11" i="1"/>
  <c r="G12" i="2" l="1"/>
  <c r="G13" i="2" s="1"/>
  <c r="G14" i="2" s="1"/>
</calcChain>
</file>

<file path=xl/sharedStrings.xml><?xml version="1.0" encoding="utf-8"?>
<sst xmlns="http://schemas.openxmlformats.org/spreadsheetml/2006/main" count="108" uniqueCount="91">
  <si>
    <t>Status</t>
  </si>
  <si>
    <t>DRAFT</t>
  </si>
  <si>
    <t>Last Update</t>
  </si>
  <si>
    <t>Metric</t>
  </si>
  <si>
    <t>Assumed Value</t>
  </si>
  <si>
    <t>Source</t>
  </si>
  <si>
    <t>$ per acre</t>
  </si>
  <si>
    <t>SME assumption based on a review of CALFIRE suppression costs incurred from 2000 to 2023. Data for 2024 and 2025, which should include the devastating fires in Los Angeles, is not included as suppression costs for these incidents are not available as of February 2025</t>
  </si>
  <si>
    <t>Calculation</t>
  </si>
  <si>
    <t>Item</t>
  </si>
  <si>
    <t>value [$/acre]</t>
  </si>
  <si>
    <t>Comments</t>
  </si>
  <si>
    <t>Suppression cost</t>
  </si>
  <si>
    <t>See the "Suppression Cost Analysis" tab for detailed calculations.</t>
  </si>
  <si>
    <t>Other costs</t>
  </si>
  <si>
    <t>Subject Matter Expert's conservative assumption to estimate additional costs (e.g., restoration costs, emergency response, evacuations) is approximately twice the cost per acre suppressed.</t>
  </si>
  <si>
    <t>Total</t>
  </si>
  <si>
    <t>Note</t>
  </si>
  <si>
    <t>SDG&amp;E partners with industry experts, academia, government agencies, and other stakeholders to better understand and quantify the impact of suppression activities during catastrophic wildfires.</t>
  </si>
  <si>
    <t>This assumption does not account for the recent LA fires. SDG&amp;E will revisit this analysis once suppression data for those events becomes available.</t>
  </si>
  <si>
    <t xml:space="preserve">Reference </t>
  </si>
  <si>
    <t>2025 $/acre</t>
  </si>
  <si>
    <t>Calfire</t>
  </si>
  <si>
    <t>Wildfire Fund</t>
  </si>
  <si>
    <t>Dixie Fire</t>
  </si>
  <si>
    <t>Reference 1</t>
  </si>
  <si>
    <t>avg</t>
  </si>
  <si>
    <t>https://34c031f8-c9fd-4018-8c5a-4159cdff6b0d-cdn-endpoint.azureedge.net/-/media/calfire-website/our-impact/fire-statistics/suppression-costs-e-fund.pdf?rev=685eeca14aa14a4c933ac8ce0102ab58&amp;hash=0B53A434ACB593281BB5A591AF6866AD</t>
  </si>
  <si>
    <t>https://en.wikipedia.org/wiki/List_of_California_wildfires</t>
  </si>
  <si>
    <t>Calfire $ estimates</t>
  </si>
  <si>
    <t>Inflation</t>
  </si>
  <si>
    <t>Year</t>
  </si>
  <si>
    <t>Fires</t>
  </si>
  <si>
    <t>Acres</t>
  </si>
  <si>
    <t>Hectares</t>
  </si>
  <si>
    <t>Ref</t>
  </si>
  <si>
    <t>M$</t>
  </si>
  <si>
    <t>$</t>
  </si>
  <si>
    <t>$/acre</t>
  </si>
  <si>
    <t>2025 $</t>
  </si>
  <si>
    <t>[21]</t>
  </si>
  <si>
    <t>[22]</t>
  </si>
  <si>
    <t>[23][24]</t>
  </si>
  <si>
    <t>[25][26][27]</t>
  </si>
  <si>
    <t>[28][29]</t>
  </si>
  <si>
    <t>[30][31]</t>
  </si>
  <si>
    <t>[32][33]</t>
  </si>
  <si>
    <t>[21][34]</t>
  </si>
  <si>
    <t>[35][36]</t>
  </si>
  <si>
    <t>[37]</t>
  </si>
  <si>
    <t>[38][39]</t>
  </si>
  <si>
    <t>[40]</t>
  </si>
  <si>
    <t>[41][42]</t>
  </si>
  <si>
    <t>[43][44]</t>
  </si>
  <si>
    <t>[45]</t>
  </si>
  <si>
    <t>[46][47]</t>
  </si>
  <si>
    <t>[48][49]</t>
  </si>
  <si>
    <t>[50][51]</t>
  </si>
  <si>
    <t>[52]</t>
  </si>
  <si>
    <t>[53]</t>
  </si>
  <si>
    <t>[54]</t>
  </si>
  <si>
    <t>[55]</t>
  </si>
  <si>
    <t>[56]</t>
  </si>
  <si>
    <t>[57]</t>
  </si>
  <si>
    <t>Not Included as LA fires are not captured</t>
  </si>
  <si>
    <t>https://www.cawildfirefund.com/sites/wildfire/files/documents/2024/2024_cwf_annualreport_final.pdf</t>
  </si>
  <si>
    <t>Cost</t>
  </si>
  <si>
    <t>Ref 1</t>
  </si>
  <si>
    <t>https://headwaterseconomics.org/wp-content/uploads/full-wildfire-costs-report.pdf</t>
  </si>
  <si>
    <t>Jan</t>
  </si>
  <si>
    <t>Feb</t>
  </si>
  <si>
    <t>Mar</t>
  </si>
  <si>
    <t>Apr</t>
  </si>
  <si>
    <t>May</t>
  </si>
  <si>
    <t>Jun</t>
  </si>
  <si>
    <t>Jul</t>
  </si>
  <si>
    <t>Aug</t>
  </si>
  <si>
    <t>Sep</t>
  </si>
  <si>
    <t>Oct</t>
  </si>
  <si>
    <t>Nov</t>
  </si>
  <si>
    <t>Dec</t>
  </si>
  <si>
    <t>Ave</t>
  </si>
  <si>
    <t>https://www.usinflationcalculator.com/inflation/current-inflation-rates/</t>
  </si>
  <si>
    <t>Avail.</t>
  </si>
  <si>
    <t>March</t>
  </si>
  <si>
    <t>assumed</t>
  </si>
  <si>
    <t>Acres Burned</t>
  </si>
  <si>
    <t>Cost ($)</t>
  </si>
  <si>
    <t>https://www.thewflc.org/sites/default/files/TrueCostofWildfire.pdf</t>
  </si>
  <si>
    <t>ratio</t>
  </si>
  <si>
    <t>avg 2010-2015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</si>
</sst>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_(&quot;$&quot;* #,##0_);_(&quot;$&quot;* \(#,##0\);_(&quot;$&quot;* &quot;-&quot;??_);_(@_)"/>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rgb="FF202122"/>
      <name val="Arial"/>
      <family val="2"/>
    </font>
    <font>
      <sz val="12"/>
      <color rgb="FF202122"/>
      <name val="Arial"/>
      <family val="2"/>
    </font>
    <font>
      <vertAlign val="superscript"/>
      <sz val="10"/>
      <color rgb="FF202122"/>
      <name val="Arial"/>
      <family val="2"/>
    </font>
    <font>
      <u/>
      <sz val="11"/>
      <color theme="10"/>
      <name val="Aptos Narrow"/>
      <family val="2"/>
      <scheme val="minor"/>
    </font>
    <font>
      <b/>
      <sz val="11"/>
      <color rgb="FF141414"/>
      <name val="Aptos Narrow"/>
      <family val="2"/>
      <scheme val="minor"/>
    </font>
    <font>
      <sz val="11"/>
      <color rgb="FF000000"/>
      <name val="Aptos Narrow"/>
      <family val="2"/>
      <scheme val="minor"/>
    </font>
    <font>
      <b/>
      <u/>
      <sz val="11"/>
      <color theme="1"/>
      <name val="Aptos Narrow"/>
      <family val="2"/>
      <scheme val="minor"/>
    </font>
    <font>
      <b/>
      <sz val="14"/>
      <color rgb="FFFF0000"/>
      <name val="Calibri"/>
      <family val="2"/>
    </font>
    <font>
      <sz val="9"/>
      <color rgb="FF222222"/>
      <name val="Verdana"/>
      <family val="2"/>
    </font>
    <font>
      <b/>
      <sz val="9"/>
      <color rgb="FF222222"/>
      <name val="Verdana"/>
      <family val="2"/>
    </font>
    <font>
      <i/>
      <sz val="9"/>
      <color rgb="FF222222"/>
      <name val="Verdana"/>
      <family val="2"/>
    </font>
  </fonts>
  <fills count="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FF"/>
        <bgColor indexed="64"/>
      </patternFill>
    </fill>
    <fill>
      <patternFill patternType="solid">
        <fgColor rgb="FFDDDDDD"/>
        <bgColor indexed="64"/>
      </patternFill>
    </fill>
    <fill>
      <patternFill patternType="solid">
        <fgColor rgb="FFFFFF00"/>
        <bgColor indexed="64"/>
      </patternFill>
    </fill>
    <fill>
      <patternFill patternType="solid">
        <fgColor theme="3"/>
        <bgColor indexed="64"/>
      </patternFill>
    </fill>
    <fill>
      <patternFill patternType="solid">
        <fgColor theme="9" tint="0.79998168889431442"/>
        <bgColor rgb="FF000000"/>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EDEDED"/>
      </left>
      <right style="medium">
        <color rgb="FFEDEDED"/>
      </right>
      <top style="medium">
        <color rgb="FFEDEDED"/>
      </top>
      <bottom style="medium">
        <color rgb="FFEDEDED"/>
      </bottom>
      <diagonal/>
    </border>
    <border>
      <left style="medium">
        <color rgb="FFEDEDED"/>
      </left>
      <right style="medium">
        <color rgb="FFEDEDED"/>
      </right>
      <top style="medium">
        <color rgb="FFEDEDED"/>
      </top>
      <bottom/>
      <diagonal/>
    </border>
    <border>
      <left style="medium">
        <color rgb="FFEDEDED"/>
      </left>
      <right style="medium">
        <color rgb="FFEDEDED"/>
      </right>
      <top/>
      <bottom/>
      <diagonal/>
    </border>
    <border>
      <left style="medium">
        <color rgb="FFEDEDED"/>
      </left>
      <right style="medium">
        <color rgb="FFEDEDED"/>
      </right>
      <top/>
      <bottom style="medium">
        <color rgb="FFEDEDED"/>
      </bottom>
      <diagonal/>
    </border>
  </borders>
  <cellStyleXfs count="4">
    <xf numFmtId="0" fontId="0" fillId="0" borderId="0"/>
    <xf numFmtId="44"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72">
    <xf numFmtId="0" fontId="0" fillId="0" borderId="0" xfId="0"/>
    <xf numFmtId="0" fontId="3" fillId="0" borderId="0" xfId="0" applyFont="1" applyAlignment="1">
      <alignment horizontal="center" vertical="center" wrapText="1"/>
    </xf>
    <xf numFmtId="0" fontId="4" fillId="0" borderId="0" xfId="0" applyFont="1" applyAlignment="1">
      <alignment vertical="center" wrapText="1"/>
    </xf>
    <xf numFmtId="0" fontId="6" fillId="0" borderId="0" xfId="2" applyAlignment="1">
      <alignment vertical="center" wrapText="1"/>
    </xf>
    <xf numFmtId="3" fontId="4" fillId="0" borderId="0" xfId="0" applyNumberFormat="1" applyFont="1" applyAlignment="1">
      <alignment vertical="center" wrapText="1"/>
    </xf>
    <xf numFmtId="3" fontId="4" fillId="0" borderId="0" xfId="0" applyNumberFormat="1" applyFont="1" applyAlignment="1">
      <alignment horizontal="right" vertical="center" wrapText="1"/>
    </xf>
    <xf numFmtId="0" fontId="5" fillId="0" borderId="0" xfId="0" applyFont="1" applyAlignment="1">
      <alignment vertical="center" wrapText="1"/>
    </xf>
    <xf numFmtId="44" fontId="0" fillId="0" borderId="0" xfId="1" applyFont="1"/>
    <xf numFmtId="164" fontId="0" fillId="0" borderId="0" xfId="1" applyNumberFormat="1" applyFont="1"/>
    <xf numFmtId="0" fontId="0" fillId="2" borderId="1" xfId="0" applyFill="1" applyBorder="1"/>
    <xf numFmtId="0" fontId="0" fillId="2" borderId="0" xfId="0" applyFill="1"/>
    <xf numFmtId="44" fontId="0" fillId="2" borderId="2" xfId="1" applyFont="1" applyFill="1" applyBorder="1" applyAlignment="1">
      <alignment horizontal="center" vertical="center"/>
    </xf>
    <xf numFmtId="0" fontId="8" fillId="0" borderId="2" xfId="0" applyFont="1" applyBorder="1" applyAlignment="1">
      <alignment vertical="center" wrapText="1"/>
    </xf>
    <xf numFmtId="0" fontId="9" fillId="2" borderId="0" xfId="0" applyFont="1" applyFill="1"/>
    <xf numFmtId="0" fontId="0" fillId="2" borderId="0" xfId="0" applyFill="1" applyAlignment="1">
      <alignment vertical="center"/>
    </xf>
    <xf numFmtId="0" fontId="2" fillId="2" borderId="2" xfId="0" applyFont="1" applyFill="1" applyBorder="1" applyAlignment="1">
      <alignment horizontal="center" vertical="center"/>
    </xf>
    <xf numFmtId="0" fontId="0" fillId="2" borderId="2" xfId="0" applyFill="1" applyBorder="1" applyAlignment="1">
      <alignment vertical="center"/>
    </xf>
    <xf numFmtId="44" fontId="0" fillId="2" borderId="2" xfId="1" applyFont="1" applyFill="1" applyBorder="1" applyAlignment="1">
      <alignment vertical="center"/>
    </xf>
    <xf numFmtId="0" fontId="0" fillId="2" borderId="0" xfId="0" applyFill="1" applyAlignment="1">
      <alignment horizontal="center" vertical="center"/>
    </xf>
    <xf numFmtId="44" fontId="0" fillId="2" borderId="2" xfId="0" applyNumberFormat="1" applyFill="1" applyBorder="1" applyAlignment="1">
      <alignment horizontal="center" vertical="center"/>
    </xf>
    <xf numFmtId="0" fontId="2" fillId="2" borderId="0" xfId="0" applyFont="1" applyFill="1"/>
    <xf numFmtId="0" fontId="2" fillId="2" borderId="0" xfId="0" applyFont="1" applyFill="1" applyAlignment="1">
      <alignment horizontal="center"/>
    </xf>
    <xf numFmtId="14" fontId="2" fillId="2" borderId="0" xfId="0" applyNumberFormat="1" applyFont="1" applyFill="1" applyAlignment="1">
      <alignment horizontal="center"/>
    </xf>
    <xf numFmtId="0" fontId="0" fillId="2" borderId="0" xfId="0" applyFill="1" applyAlignment="1">
      <alignment horizontal="center"/>
    </xf>
    <xf numFmtId="0" fontId="10" fillId="0" borderId="0" xfId="0" applyFont="1" applyAlignment="1">
      <alignment vertical="center"/>
    </xf>
    <xf numFmtId="44" fontId="0" fillId="3" borderId="0" xfId="1" applyFont="1" applyFill="1"/>
    <xf numFmtId="2" fontId="0" fillId="0" borderId="0" xfId="0" applyNumberFormat="1"/>
    <xf numFmtId="44" fontId="0" fillId="0" borderId="0" xfId="0" applyNumberFormat="1"/>
    <xf numFmtId="164" fontId="0" fillId="3" borderId="0" xfId="0" applyNumberFormat="1" applyFill="1"/>
    <xf numFmtId="2" fontId="0" fillId="3" borderId="0" xfId="0" applyNumberFormat="1" applyFill="1"/>
    <xf numFmtId="0" fontId="12" fillId="4" borderId="6" xfId="0" applyFont="1" applyFill="1" applyBorder="1" applyAlignment="1">
      <alignment horizontal="right" vertical="center" wrapText="1"/>
    </xf>
    <xf numFmtId="0" fontId="13" fillId="5"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2" fillId="5" borderId="6" xfId="0" applyFont="1" applyFill="1" applyBorder="1" applyAlignment="1">
      <alignment horizontal="right" vertical="center" wrapText="1"/>
    </xf>
    <xf numFmtId="0" fontId="11" fillId="5" borderId="6" xfId="0" applyFont="1" applyFill="1" applyBorder="1" applyAlignment="1">
      <alignment horizontal="center" vertical="center" wrapText="1"/>
    </xf>
    <xf numFmtId="0" fontId="0" fillId="6" borderId="0" xfId="0" applyFill="1"/>
    <xf numFmtId="43" fontId="0" fillId="0" borderId="0" xfId="3" applyFont="1"/>
    <xf numFmtId="0" fontId="6" fillId="0" borderId="0" xfId="2"/>
    <xf numFmtId="3" fontId="0" fillId="0" borderId="0" xfId="0" applyNumberFormat="1"/>
    <xf numFmtId="6" fontId="0" fillId="0" borderId="0" xfId="0" applyNumberFormat="1"/>
    <xf numFmtId="10" fontId="0" fillId="0" borderId="0" xfId="0" applyNumberFormat="1"/>
    <xf numFmtId="44" fontId="2" fillId="0" borderId="0" xfId="1" applyFont="1"/>
    <xf numFmtId="0" fontId="0" fillId="7" borderId="0" xfId="0" applyFill="1"/>
    <xf numFmtId="44" fontId="0" fillId="0" borderId="0" xfId="1" applyFont="1" applyFill="1"/>
    <xf numFmtId="0" fontId="2" fillId="0" borderId="0" xfId="0" applyFont="1" applyAlignment="1">
      <alignment horizontal="center"/>
    </xf>
    <xf numFmtId="0" fontId="2" fillId="0" borderId="2" xfId="0" applyFont="1" applyBorder="1"/>
    <xf numFmtId="0" fontId="0" fillId="0" borderId="2" xfId="0" applyBorder="1"/>
    <xf numFmtId="44" fontId="0" fillId="0" borderId="2" xfId="1" applyFont="1" applyBorder="1"/>
    <xf numFmtId="44" fontId="2" fillId="0" borderId="2" xfId="1" applyFont="1" applyBorder="1"/>
    <xf numFmtId="44" fontId="0" fillId="6" borderId="0" xfId="1" applyFont="1" applyFill="1"/>
    <xf numFmtId="10" fontId="0" fillId="6" borderId="0" xfId="0" applyNumberFormat="1" applyFill="1"/>
    <xf numFmtId="0" fontId="7" fillId="8" borderId="2" xfId="0" applyFont="1" applyFill="1" applyBorder="1" applyAlignment="1">
      <alignment horizontal="center" vertical="center" wrapText="1" readingOrder="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0" borderId="0" xfId="0" applyAlignment="1">
      <alignment horizontal="left" vertical="center" wrapText="1"/>
    </xf>
    <xf numFmtId="0" fontId="7" fillId="8" borderId="2" xfId="0" applyFont="1" applyFill="1" applyBorder="1" applyAlignment="1">
      <alignment horizontal="center" vertical="center" wrapText="1" readingOrder="1"/>
    </xf>
    <xf numFmtId="0" fontId="8" fillId="2" borderId="2"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wrapText="1"/>
    </xf>
    <xf numFmtId="0" fontId="0" fillId="2" borderId="2" xfId="0" applyFill="1" applyBorder="1" applyAlignment="1">
      <alignment horizontal="left" vertical="center" wrapText="1"/>
    </xf>
    <xf numFmtId="0" fontId="6" fillId="0" borderId="0" xfId="2" applyAlignment="1">
      <alignment horizontal="left" wrapText="1"/>
    </xf>
    <xf numFmtId="0" fontId="0" fillId="0" borderId="0" xfId="0" applyAlignment="1">
      <alignment horizontal="left"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2" fillId="5" borderId="7" xfId="0" applyFont="1" applyFill="1" applyBorder="1" applyAlignment="1">
      <alignment horizontal="right" vertical="center" wrapText="1"/>
    </xf>
    <xf numFmtId="0" fontId="12" fillId="5" borderId="8" xfId="0" applyFont="1" applyFill="1" applyBorder="1" applyAlignment="1">
      <alignment horizontal="right" vertical="center" wrapText="1"/>
    </xf>
    <xf numFmtId="0" fontId="12" fillId="5" borderId="9" xfId="0" applyFont="1" applyFill="1" applyBorder="1" applyAlignment="1">
      <alignment horizontal="right" vertical="center" wrapText="1"/>
    </xf>
  </cellXfs>
  <cellStyles count="4">
    <cellStyle name="Comma" xfId="3" builtinId="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85725</xdr:rowOff>
    </xdr:from>
    <xdr:to>
      <xdr:col>2</xdr:col>
      <xdr:colOff>502022</xdr:colOff>
      <xdr:row>3</xdr:row>
      <xdr:rowOff>28575</xdr:rowOff>
    </xdr:to>
    <xdr:pic>
      <xdr:nvPicPr>
        <xdr:cNvPr id="2" name="Picture 1">
          <a:extLst>
            <a:ext uri="{FF2B5EF4-FFF2-40B4-BE49-F238E27FC236}">
              <a16:creationId xmlns:a16="http://schemas.microsoft.com/office/drawing/2014/main" id="{CF14A656-3D30-4E5B-9F66-173F88B68750}"/>
            </a:ext>
          </a:extLst>
        </xdr:cNvPr>
        <xdr:cNvPicPr>
          <a:picLocks noChangeAspect="1"/>
        </xdr:cNvPicPr>
      </xdr:nvPicPr>
      <xdr:blipFill>
        <a:blip xmlns:r="http://schemas.openxmlformats.org/officeDocument/2006/relationships" r:embed="rId1"/>
        <a:stretch>
          <a:fillRect/>
        </a:stretch>
      </xdr:blipFill>
      <xdr:spPr>
        <a:xfrm>
          <a:off x="266700" y="85725"/>
          <a:ext cx="1454522" cy="56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7</xdr:row>
      <xdr:rowOff>57150</xdr:rowOff>
    </xdr:from>
    <xdr:to>
      <xdr:col>8</xdr:col>
      <xdr:colOff>163350</xdr:colOff>
      <xdr:row>33</xdr:row>
      <xdr:rowOff>48513</xdr:rowOff>
    </xdr:to>
    <xdr:pic>
      <xdr:nvPicPr>
        <xdr:cNvPr id="2" name="Picture 1">
          <a:extLst>
            <a:ext uri="{FF2B5EF4-FFF2-40B4-BE49-F238E27FC236}">
              <a16:creationId xmlns:a16="http://schemas.microsoft.com/office/drawing/2014/main" id="{C64A5681-EC53-A4A1-6DC1-6BB68F60580B}"/>
            </a:ext>
          </a:extLst>
        </xdr:cNvPr>
        <xdr:cNvPicPr>
          <a:picLocks noChangeAspect="1"/>
        </xdr:cNvPicPr>
      </xdr:nvPicPr>
      <xdr:blipFill>
        <a:blip xmlns:r="http://schemas.openxmlformats.org/officeDocument/2006/relationships" r:embed="rId1"/>
        <a:stretch>
          <a:fillRect/>
        </a:stretch>
      </xdr:blipFill>
      <xdr:spPr>
        <a:xfrm>
          <a:off x="590550" y="1019175"/>
          <a:ext cx="4449600" cy="49538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428625</xdr:colOff>
      <xdr:row>9</xdr:row>
      <xdr:rowOff>123825</xdr:rowOff>
    </xdr:from>
    <xdr:to>
      <xdr:col>10</xdr:col>
      <xdr:colOff>149703</xdr:colOff>
      <xdr:row>20</xdr:row>
      <xdr:rowOff>28852</xdr:rowOff>
    </xdr:to>
    <xdr:pic>
      <xdr:nvPicPr>
        <xdr:cNvPr id="2" name="Picture 1">
          <a:extLst>
            <a:ext uri="{FF2B5EF4-FFF2-40B4-BE49-F238E27FC236}">
              <a16:creationId xmlns:a16="http://schemas.microsoft.com/office/drawing/2014/main" id="{2B8CE908-BF36-4277-887F-765CFD76B49D}"/>
            </a:ext>
          </a:extLst>
        </xdr:cNvPr>
        <xdr:cNvPicPr>
          <a:picLocks noChangeAspect="1"/>
        </xdr:cNvPicPr>
      </xdr:nvPicPr>
      <xdr:blipFill>
        <a:blip xmlns:r="http://schemas.openxmlformats.org/officeDocument/2006/relationships" r:embed="rId1"/>
        <a:stretch>
          <a:fillRect/>
        </a:stretch>
      </xdr:blipFill>
      <xdr:spPr>
        <a:xfrm>
          <a:off x="428625" y="1647825"/>
          <a:ext cx="6426678" cy="2000527"/>
        </a:xfrm>
        <a:prstGeom prst="rect">
          <a:avLst/>
        </a:prstGeom>
      </xdr:spPr>
    </xdr:pic>
    <xdr:clientData/>
  </xdr:twoCellAnchor>
  <xdr:twoCellAnchor editAs="oneCell">
    <xdr:from>
      <xdr:col>1</xdr:col>
      <xdr:colOff>19050</xdr:colOff>
      <xdr:row>20</xdr:row>
      <xdr:rowOff>104775</xdr:rowOff>
    </xdr:from>
    <xdr:to>
      <xdr:col>9</xdr:col>
      <xdr:colOff>57922</xdr:colOff>
      <xdr:row>27</xdr:row>
      <xdr:rowOff>85908</xdr:rowOff>
    </xdr:to>
    <xdr:pic>
      <xdr:nvPicPr>
        <xdr:cNvPr id="3" name="Picture 2">
          <a:extLst>
            <a:ext uri="{FF2B5EF4-FFF2-40B4-BE49-F238E27FC236}">
              <a16:creationId xmlns:a16="http://schemas.microsoft.com/office/drawing/2014/main" id="{EEE989DC-5155-4F92-98BE-E7154C2F18A2}"/>
            </a:ext>
          </a:extLst>
        </xdr:cNvPr>
        <xdr:cNvPicPr>
          <a:picLocks noChangeAspect="1"/>
        </xdr:cNvPicPr>
      </xdr:nvPicPr>
      <xdr:blipFill>
        <a:blip xmlns:r="http://schemas.openxmlformats.org/officeDocument/2006/relationships" r:embed="rId2"/>
        <a:stretch>
          <a:fillRect/>
        </a:stretch>
      </xdr:blipFill>
      <xdr:spPr>
        <a:xfrm>
          <a:off x="628650" y="3914775"/>
          <a:ext cx="5525272" cy="1314633"/>
        </a:xfrm>
        <a:prstGeom prst="rect">
          <a:avLst/>
        </a:prstGeom>
      </xdr:spPr>
    </xdr:pic>
    <xdr:clientData/>
  </xdr:twoCellAnchor>
  <xdr:twoCellAnchor editAs="oneCell">
    <xdr:from>
      <xdr:col>14</xdr:col>
      <xdr:colOff>238125</xdr:colOff>
      <xdr:row>11</xdr:row>
      <xdr:rowOff>57150</xdr:rowOff>
    </xdr:from>
    <xdr:to>
      <xdr:col>24</xdr:col>
      <xdr:colOff>124724</xdr:colOff>
      <xdr:row>26</xdr:row>
      <xdr:rowOff>67075</xdr:rowOff>
    </xdr:to>
    <xdr:pic>
      <xdr:nvPicPr>
        <xdr:cNvPr id="4" name="Picture 3">
          <a:extLst>
            <a:ext uri="{FF2B5EF4-FFF2-40B4-BE49-F238E27FC236}">
              <a16:creationId xmlns:a16="http://schemas.microsoft.com/office/drawing/2014/main" id="{B3E62F8D-AA24-5962-2682-75A014097E85}"/>
            </a:ext>
          </a:extLst>
        </xdr:cNvPr>
        <xdr:cNvPicPr>
          <a:picLocks noChangeAspect="1"/>
        </xdr:cNvPicPr>
      </xdr:nvPicPr>
      <xdr:blipFill>
        <a:blip xmlns:r="http://schemas.openxmlformats.org/officeDocument/2006/relationships" r:embed="rId3"/>
        <a:stretch>
          <a:fillRect/>
        </a:stretch>
      </xdr:blipFill>
      <xdr:spPr>
        <a:xfrm>
          <a:off x="8886825" y="2152650"/>
          <a:ext cx="6439799" cy="2867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76200</xdr:rowOff>
    </xdr:from>
    <xdr:to>
      <xdr:col>12</xdr:col>
      <xdr:colOff>182021</xdr:colOff>
      <xdr:row>28</xdr:row>
      <xdr:rowOff>143576</xdr:rowOff>
    </xdr:to>
    <xdr:pic>
      <xdr:nvPicPr>
        <xdr:cNvPr id="2" name="Picture 1">
          <a:extLst>
            <a:ext uri="{FF2B5EF4-FFF2-40B4-BE49-F238E27FC236}">
              <a16:creationId xmlns:a16="http://schemas.microsoft.com/office/drawing/2014/main" id="{1F6EB1E1-F884-5B52-1521-7733533B464C}"/>
            </a:ext>
          </a:extLst>
        </xdr:cNvPr>
        <xdr:cNvPicPr>
          <a:picLocks noChangeAspect="1"/>
        </xdr:cNvPicPr>
      </xdr:nvPicPr>
      <xdr:blipFill>
        <a:blip xmlns:r="http://schemas.openxmlformats.org/officeDocument/2006/relationships" r:embed="rId1"/>
        <a:stretch>
          <a:fillRect/>
        </a:stretch>
      </xdr:blipFill>
      <xdr:spPr>
        <a:xfrm>
          <a:off x="0" y="457200"/>
          <a:ext cx="7497221" cy="5020376"/>
        </a:xfrm>
        <a:prstGeom prst="rect">
          <a:avLst/>
        </a:prstGeom>
      </xdr:spPr>
    </xdr:pic>
    <xdr:clientData/>
  </xdr:twoCellAnchor>
  <xdr:twoCellAnchor editAs="oneCell">
    <xdr:from>
      <xdr:col>20</xdr:col>
      <xdr:colOff>161925</xdr:colOff>
      <xdr:row>2</xdr:row>
      <xdr:rowOff>76200</xdr:rowOff>
    </xdr:from>
    <xdr:to>
      <xdr:col>32</xdr:col>
      <xdr:colOff>277262</xdr:colOff>
      <xdr:row>19</xdr:row>
      <xdr:rowOff>19494</xdr:rowOff>
    </xdr:to>
    <xdr:pic>
      <xdr:nvPicPr>
        <xdr:cNvPr id="3" name="Picture 2">
          <a:extLst>
            <a:ext uri="{FF2B5EF4-FFF2-40B4-BE49-F238E27FC236}">
              <a16:creationId xmlns:a16="http://schemas.microsoft.com/office/drawing/2014/main" id="{2A1A4B74-ED53-8877-7C80-CB9BFED07401}"/>
            </a:ext>
          </a:extLst>
        </xdr:cNvPr>
        <xdr:cNvPicPr>
          <a:picLocks noChangeAspect="1"/>
        </xdr:cNvPicPr>
      </xdr:nvPicPr>
      <xdr:blipFill>
        <a:blip xmlns:r="http://schemas.openxmlformats.org/officeDocument/2006/relationships" r:embed="rId2"/>
        <a:stretch>
          <a:fillRect/>
        </a:stretch>
      </xdr:blipFill>
      <xdr:spPr>
        <a:xfrm>
          <a:off x="13306425" y="457200"/>
          <a:ext cx="7430537" cy="31817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en.wikipedia.org/wiki/2009_California_wildfires" TargetMode="External"/><Relationship Id="rId18" Type="http://schemas.openxmlformats.org/officeDocument/2006/relationships/hyperlink" Target="https://en.wikipedia.org/wiki/List_of_California_wildfires" TargetMode="External"/><Relationship Id="rId26" Type="http://schemas.openxmlformats.org/officeDocument/2006/relationships/hyperlink" Target="https://en.wikipedia.org/wiki/2019_California_wildfires" TargetMode="External"/><Relationship Id="rId39" Type="http://schemas.openxmlformats.org/officeDocument/2006/relationships/hyperlink" Target="https://en.wikipedia.org/wiki/List_of_California_wildfires" TargetMode="External"/><Relationship Id="rId21" Type="http://schemas.openxmlformats.org/officeDocument/2006/relationships/hyperlink" Target="https://en.wikipedia.org/wiki/2015_California_wildfires" TargetMode="External"/><Relationship Id="rId34" Type="http://schemas.openxmlformats.org/officeDocument/2006/relationships/hyperlink" Target="https://en.wikipedia.org/wiki/2023_California_wildfires" TargetMode="External"/><Relationship Id="rId42" Type="http://schemas.openxmlformats.org/officeDocument/2006/relationships/drawing" Target="../drawings/drawing2.xml"/><Relationship Id="rId7" Type="http://schemas.openxmlformats.org/officeDocument/2006/relationships/hyperlink" Target="https://en.wikipedia.org/wiki/2004_California_wildfires" TargetMode="External"/><Relationship Id="rId2" Type="http://schemas.openxmlformats.org/officeDocument/2006/relationships/hyperlink" Target="https://en.wikipedia.org/wiki/List_of_California_wildfires" TargetMode="External"/><Relationship Id="rId16" Type="http://schemas.openxmlformats.org/officeDocument/2006/relationships/hyperlink" Target="https://en.wikipedia.org/wiki/2011_California_wildfires" TargetMode="External"/><Relationship Id="rId20" Type="http://schemas.openxmlformats.org/officeDocument/2006/relationships/hyperlink" Target="https://en.wikipedia.org/wiki/2014_California_wildfires" TargetMode="External"/><Relationship Id="rId29" Type="http://schemas.openxmlformats.org/officeDocument/2006/relationships/hyperlink" Target="https://en.wikipedia.org/wiki/List_of_California_wildfires" TargetMode="External"/><Relationship Id="rId41" Type="http://schemas.openxmlformats.org/officeDocument/2006/relationships/printerSettings" Target="../printerSettings/printerSettings3.bin"/><Relationship Id="rId1" Type="http://schemas.openxmlformats.org/officeDocument/2006/relationships/hyperlink" Target="https://en.wikipedia.org/wiki/2000_California_wildfires" TargetMode="External"/><Relationship Id="rId6" Type="http://schemas.openxmlformats.org/officeDocument/2006/relationships/hyperlink" Target="https://en.wikipedia.org/wiki/2003_California_wildfires" TargetMode="External"/><Relationship Id="rId11" Type="http://schemas.openxmlformats.org/officeDocument/2006/relationships/hyperlink" Target="https://en.wikipedia.org/wiki/2008_California_wildfires" TargetMode="External"/><Relationship Id="rId24" Type="http://schemas.openxmlformats.org/officeDocument/2006/relationships/hyperlink" Target="https://en.wikipedia.org/wiki/2017_California_wildfires" TargetMode="External"/><Relationship Id="rId32" Type="http://schemas.openxmlformats.org/officeDocument/2006/relationships/hyperlink" Target="https://en.wikipedia.org/wiki/2022_California_wildfires" TargetMode="External"/><Relationship Id="rId37" Type="http://schemas.openxmlformats.org/officeDocument/2006/relationships/hyperlink" Target="https://en.wikipedia.org/wiki/List_of_California_wildfires" TargetMode="External"/><Relationship Id="rId40" Type="http://schemas.openxmlformats.org/officeDocument/2006/relationships/hyperlink" Target="https://34c031f8-c9fd-4018-8c5a-4159cdff6b0d-cdn-endpoint.azureedge.net/-/media/calfire-website/our-impact/fire-statistics/suppression-costs-e-fund.pdf?rev=685eeca14aa14a4c933ac8ce0102ab58&amp;hash=0B53A434ACB593281BB5A591AF6866AD" TargetMode="External"/><Relationship Id="rId5" Type="http://schemas.openxmlformats.org/officeDocument/2006/relationships/hyperlink" Target="https://en.wikipedia.org/wiki/2002_California_wildfires" TargetMode="External"/><Relationship Id="rId15" Type="http://schemas.openxmlformats.org/officeDocument/2006/relationships/hyperlink" Target="https://en.wikipedia.org/wiki/List_of_California_wildfires" TargetMode="External"/><Relationship Id="rId23" Type="http://schemas.openxmlformats.org/officeDocument/2006/relationships/hyperlink" Target="https://en.wikipedia.org/wiki/2016_California_wildfires" TargetMode="External"/><Relationship Id="rId28" Type="http://schemas.openxmlformats.org/officeDocument/2006/relationships/hyperlink" Target="https://en.wikipedia.org/wiki/2020_California_wildfires" TargetMode="External"/><Relationship Id="rId36" Type="http://schemas.openxmlformats.org/officeDocument/2006/relationships/hyperlink" Target="https://en.wikipedia.org/wiki/2024_California_wildfires" TargetMode="External"/><Relationship Id="rId10" Type="http://schemas.openxmlformats.org/officeDocument/2006/relationships/hyperlink" Target="https://en.wikipedia.org/wiki/2007_California_wildfires" TargetMode="External"/><Relationship Id="rId19" Type="http://schemas.openxmlformats.org/officeDocument/2006/relationships/hyperlink" Target="https://en.wikipedia.org/wiki/2013_California_wildfires" TargetMode="External"/><Relationship Id="rId31" Type="http://schemas.openxmlformats.org/officeDocument/2006/relationships/hyperlink" Target="https://en.wikipedia.org/wiki/List_of_California_wildfires" TargetMode="External"/><Relationship Id="rId4" Type="http://schemas.openxmlformats.org/officeDocument/2006/relationships/hyperlink" Target="https://en.wikipedia.org/wiki/List_of_California_wildfires" TargetMode="External"/><Relationship Id="rId9" Type="http://schemas.openxmlformats.org/officeDocument/2006/relationships/hyperlink" Target="https://en.wikipedia.org/wiki/2006_California_wildfires" TargetMode="External"/><Relationship Id="rId14" Type="http://schemas.openxmlformats.org/officeDocument/2006/relationships/hyperlink" Target="https://en.wikipedia.org/wiki/2010_California_wildfires" TargetMode="External"/><Relationship Id="rId22" Type="http://schemas.openxmlformats.org/officeDocument/2006/relationships/hyperlink" Target="https://en.wikipedia.org/wiki/List_of_California_wildfires" TargetMode="External"/><Relationship Id="rId27" Type="http://schemas.openxmlformats.org/officeDocument/2006/relationships/hyperlink" Target="https://en.wikipedia.org/wiki/List_of_California_wildfires" TargetMode="External"/><Relationship Id="rId30" Type="http://schemas.openxmlformats.org/officeDocument/2006/relationships/hyperlink" Target="https://en.wikipedia.org/wiki/2021_California_wildfires" TargetMode="External"/><Relationship Id="rId35" Type="http://schemas.openxmlformats.org/officeDocument/2006/relationships/hyperlink" Target="https://en.wikipedia.org/wiki/List_of_California_wildfires" TargetMode="External"/><Relationship Id="rId8" Type="http://schemas.openxmlformats.org/officeDocument/2006/relationships/hyperlink" Target="https://en.wikipedia.org/wiki/2005_California_wildfires" TargetMode="External"/><Relationship Id="rId3" Type="http://schemas.openxmlformats.org/officeDocument/2006/relationships/hyperlink" Target="https://en.wikipedia.org/wiki/2001_California_wildfires" TargetMode="External"/><Relationship Id="rId12" Type="http://schemas.openxmlformats.org/officeDocument/2006/relationships/hyperlink" Target="https://en.wikipedia.org/wiki/List_of_California_wildfires" TargetMode="External"/><Relationship Id="rId17" Type="http://schemas.openxmlformats.org/officeDocument/2006/relationships/hyperlink" Target="https://en.wikipedia.org/wiki/2012_California_wildfires" TargetMode="External"/><Relationship Id="rId25" Type="http://schemas.openxmlformats.org/officeDocument/2006/relationships/hyperlink" Target="https://en.wikipedia.org/wiki/2018_California_wildfires" TargetMode="External"/><Relationship Id="rId33" Type="http://schemas.openxmlformats.org/officeDocument/2006/relationships/hyperlink" Target="https://en.wikipedia.org/wiki/List_of_California_wildfires" TargetMode="External"/><Relationship Id="rId38" Type="http://schemas.openxmlformats.org/officeDocument/2006/relationships/hyperlink" Target="https://en.wikipedia.org/wiki/2025_California_wildfires"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headwaterseconomics.org/wp-content/uploads/full-wildfire-costs-report.pdf" TargetMode="External"/><Relationship Id="rId1" Type="http://schemas.openxmlformats.org/officeDocument/2006/relationships/hyperlink" Target="https://www.cawildfirefund.com/sites/wildfire/files/documents/2024/2024_cwf_annualreport_final.pdf"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02FBD-FED4-4CA6-BF32-904107520B6F}">
  <dimension ref="C1:L19"/>
  <sheetViews>
    <sheetView zoomScale="85" zoomScaleNormal="85" workbookViewId="0">
      <selection activeCell="D6" sqref="D6:H6"/>
    </sheetView>
  </sheetViews>
  <sheetFormatPr defaultColWidth="9.140625" defaultRowHeight="15" x14ac:dyDescent="0.25"/>
  <cols>
    <col min="1" max="6" width="9.140625" style="10"/>
    <col min="7" max="7" width="16.42578125" style="10" customWidth="1"/>
    <col min="8" max="8" width="63.140625" style="10" customWidth="1"/>
    <col min="9" max="16384" width="9.140625" style="10"/>
  </cols>
  <sheetData>
    <row r="1" spans="3:12" x14ac:dyDescent="0.25">
      <c r="E1" s="20" t="s">
        <v>0</v>
      </c>
      <c r="F1" s="21" t="s">
        <v>1</v>
      </c>
      <c r="G1" s="21"/>
    </row>
    <row r="2" spans="3:12" ht="18.75" x14ac:dyDescent="0.25">
      <c r="E2" s="20" t="s">
        <v>2</v>
      </c>
      <c r="F2" s="22">
        <v>45693</v>
      </c>
      <c r="G2" s="22"/>
      <c r="H2" s="24"/>
    </row>
    <row r="3" spans="3:12" x14ac:dyDescent="0.25">
      <c r="F3" s="23"/>
      <c r="G3" s="23"/>
    </row>
    <row r="4" spans="3:12" s="9" customFormat="1" x14ac:dyDescent="0.25"/>
    <row r="6" spans="3:12" ht="33" customHeight="1" x14ac:dyDescent="0.25">
      <c r="D6" s="58" t="s">
        <v>3</v>
      </c>
      <c r="E6" s="58"/>
      <c r="F6" s="58"/>
      <c r="G6" s="53" t="s">
        <v>4</v>
      </c>
      <c r="H6" s="53" t="s">
        <v>5</v>
      </c>
    </row>
    <row r="7" spans="3:12" ht="75" x14ac:dyDescent="0.25">
      <c r="D7" s="59" t="s">
        <v>6</v>
      </c>
      <c r="E7" s="59"/>
      <c r="F7" s="59"/>
      <c r="G7" s="11">
        <v>2350</v>
      </c>
      <c r="H7" s="12" t="s">
        <v>7</v>
      </c>
    </row>
    <row r="10" spans="3:12" x14ac:dyDescent="0.25">
      <c r="C10" s="13" t="s">
        <v>8</v>
      </c>
    </row>
    <row r="11" spans="3:12" s="14" customFormat="1" ht="26.25" customHeight="1" x14ac:dyDescent="0.25">
      <c r="E11" s="60" t="s">
        <v>9</v>
      </c>
      <c r="F11" s="61"/>
      <c r="G11" s="15" t="s">
        <v>10</v>
      </c>
      <c r="H11" s="62" t="s">
        <v>11</v>
      </c>
      <c r="I11" s="62"/>
      <c r="J11" s="62"/>
      <c r="K11" s="62"/>
      <c r="L11" s="62"/>
    </row>
    <row r="12" spans="3:12" s="14" customFormat="1" ht="34.5" customHeight="1" x14ac:dyDescent="0.25">
      <c r="E12" s="16" t="s">
        <v>12</v>
      </c>
      <c r="F12" s="16"/>
      <c r="G12" s="17">
        <f>+'Suppresion Cost'!C7</f>
        <v>776.87612044948673</v>
      </c>
      <c r="H12" s="63" t="s">
        <v>13</v>
      </c>
      <c r="I12" s="63"/>
      <c r="J12" s="63"/>
      <c r="K12" s="63"/>
      <c r="L12" s="63"/>
    </row>
    <row r="13" spans="3:12" s="14" customFormat="1" ht="78" customHeight="1" x14ac:dyDescent="0.25">
      <c r="E13" s="16" t="s">
        <v>14</v>
      </c>
      <c r="F13" s="16"/>
      <c r="G13" s="17">
        <f>+G12*2</f>
        <v>1553.7522408989735</v>
      </c>
      <c r="H13" s="63" t="s">
        <v>15</v>
      </c>
      <c r="I13" s="63"/>
      <c r="J13" s="63"/>
      <c r="K13" s="63"/>
      <c r="L13" s="63"/>
    </row>
    <row r="14" spans="3:12" s="18" customFormat="1" ht="34.5" customHeight="1" x14ac:dyDescent="0.25">
      <c r="E14" s="54" t="s">
        <v>16</v>
      </c>
      <c r="F14" s="55"/>
      <c r="G14" s="19">
        <f>+G13+G12</f>
        <v>2330.6283613484602</v>
      </c>
      <c r="H14" s="54"/>
      <c r="I14" s="56"/>
      <c r="J14" s="56"/>
      <c r="K14" s="56"/>
      <c r="L14" s="55"/>
    </row>
    <row r="16" spans="3:12" x14ac:dyDescent="0.25">
      <c r="C16" s="13" t="s">
        <v>17</v>
      </c>
    </row>
    <row r="18" spans="4:12" ht="41.25" customHeight="1" x14ac:dyDescent="0.25">
      <c r="D18" s="57" t="s">
        <v>18</v>
      </c>
      <c r="E18" s="57"/>
      <c r="F18" s="57"/>
      <c r="G18" s="57"/>
      <c r="H18" s="57"/>
      <c r="I18" s="57"/>
      <c r="J18" s="57"/>
      <c r="K18" s="57"/>
      <c r="L18" s="57"/>
    </row>
    <row r="19" spans="4:12" x14ac:dyDescent="0.25">
      <c r="D19" s="10" t="s">
        <v>19</v>
      </c>
    </row>
  </sheetData>
  <mergeCells count="9">
    <mergeCell ref="E14:F14"/>
    <mergeCell ref="H14:L14"/>
    <mergeCell ref="D18:L18"/>
    <mergeCell ref="D6:F6"/>
    <mergeCell ref="D7:F7"/>
    <mergeCell ref="E11:F11"/>
    <mergeCell ref="H11:L11"/>
    <mergeCell ref="H12:L12"/>
    <mergeCell ref="H13:L13"/>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B1D32-A975-4BA1-A532-D02098A83C0B}">
  <dimension ref="B3:D7"/>
  <sheetViews>
    <sheetView workbookViewId="0">
      <selection activeCell="B10" sqref="B9:D10"/>
    </sheetView>
  </sheetViews>
  <sheetFormatPr defaultRowHeight="15" x14ac:dyDescent="0.25"/>
  <cols>
    <col min="2" max="2" width="18.28515625" customWidth="1"/>
    <col min="3" max="3" width="18" customWidth="1"/>
    <col min="4" max="4" width="15.5703125" customWidth="1"/>
  </cols>
  <sheetData>
    <row r="3" spans="2:4" x14ac:dyDescent="0.25">
      <c r="B3" s="47" t="s">
        <v>20</v>
      </c>
      <c r="C3" s="47" t="s">
        <v>21</v>
      </c>
      <c r="D3" s="47" t="s">
        <v>11</v>
      </c>
    </row>
    <row r="4" spans="2:4" x14ac:dyDescent="0.25">
      <c r="B4" s="48" t="s">
        <v>22</v>
      </c>
      <c r="C4" s="49">
        <f>+CALFire!T37</f>
        <v>604.37852490966714</v>
      </c>
      <c r="D4" s="48"/>
    </row>
    <row r="5" spans="2:4" x14ac:dyDescent="0.25">
      <c r="B5" s="48" t="s">
        <v>23</v>
      </c>
      <c r="C5" s="49">
        <f>+'Other References'!F8</f>
        <v>744.80605797957855</v>
      </c>
      <c r="D5" s="48" t="s">
        <v>24</v>
      </c>
    </row>
    <row r="6" spans="2:4" x14ac:dyDescent="0.25">
      <c r="B6" s="48" t="s">
        <v>25</v>
      </c>
      <c r="C6" s="49">
        <f>+'Other References'!U4</f>
        <v>981.44377845921463</v>
      </c>
      <c r="D6" s="48"/>
    </row>
    <row r="7" spans="2:4" x14ac:dyDescent="0.25">
      <c r="B7" s="47" t="s">
        <v>26</v>
      </c>
      <c r="C7" s="50">
        <f>+AVERAGE(C4:C6)</f>
        <v>776.87612044948673</v>
      </c>
      <c r="D7" s="48"/>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7FAD4-166F-44B8-9D78-862CCE737698}">
  <dimension ref="B5:W38"/>
  <sheetViews>
    <sheetView topLeftCell="M1" zoomScaleNormal="100" workbookViewId="0">
      <selection activeCell="S7" sqref="S7"/>
    </sheetView>
  </sheetViews>
  <sheetFormatPr defaultRowHeight="15" x14ac:dyDescent="0.25"/>
  <cols>
    <col min="13" max="13" width="12.85546875" customWidth="1"/>
    <col min="14" max="14" width="11.140625" customWidth="1"/>
    <col min="16" max="16" width="17.42578125" bestFit="1" customWidth="1"/>
    <col min="17" max="17" width="18" bestFit="1" customWidth="1"/>
    <col min="18" max="18" width="10.5703125" bestFit="1" customWidth="1"/>
    <col min="20" max="20" width="19.7109375" customWidth="1"/>
    <col min="21" max="21" width="14.28515625" bestFit="1" customWidth="1"/>
    <col min="24" max="24" width="15.28515625" customWidth="1"/>
    <col min="25" max="25" width="11.140625" customWidth="1"/>
    <col min="29" max="29" width="16.28515625" bestFit="1" customWidth="1"/>
    <col min="31" max="31" width="17" customWidth="1"/>
    <col min="33" max="33" width="13.7109375" bestFit="1" customWidth="1"/>
  </cols>
  <sheetData>
    <row r="5" spans="2:21" x14ac:dyDescent="0.25">
      <c r="B5" s="64" t="s">
        <v>27</v>
      </c>
      <c r="C5" s="65"/>
      <c r="D5" s="65"/>
      <c r="E5" s="65"/>
      <c r="F5" s="65"/>
      <c r="G5" s="65"/>
      <c r="H5" s="65"/>
      <c r="J5" s="39" t="s">
        <v>28</v>
      </c>
    </row>
    <row r="6" spans="2:21" x14ac:dyDescent="0.25">
      <c r="B6" s="65"/>
      <c r="C6" s="65"/>
      <c r="D6" s="65"/>
      <c r="E6" s="65"/>
      <c r="F6" s="65"/>
      <c r="G6" s="65"/>
      <c r="H6" s="65"/>
      <c r="P6" s="37" t="s">
        <v>29</v>
      </c>
      <c r="R6" t="s">
        <v>30</v>
      </c>
      <c r="S6" s="42">
        <f>+Inflation!N33</f>
        <v>2.5000000000000001E-2</v>
      </c>
    </row>
    <row r="8" spans="2:21" ht="15.75" x14ac:dyDescent="0.25">
      <c r="K8" s="1" t="s">
        <v>31</v>
      </c>
      <c r="L8" s="1" t="s">
        <v>32</v>
      </c>
      <c r="M8" s="1" t="s">
        <v>33</v>
      </c>
      <c r="N8" s="1" t="s">
        <v>34</v>
      </c>
      <c r="O8" s="1" t="s">
        <v>35</v>
      </c>
      <c r="P8" s="1" t="s">
        <v>36</v>
      </c>
      <c r="Q8" s="1" t="s">
        <v>37</v>
      </c>
      <c r="R8" s="1" t="s">
        <v>38</v>
      </c>
      <c r="T8" s="1" t="s">
        <v>39</v>
      </c>
      <c r="U8" s="1" t="s">
        <v>38</v>
      </c>
    </row>
    <row r="9" spans="2:21" x14ac:dyDescent="0.25">
      <c r="K9" s="3">
        <v>2000</v>
      </c>
      <c r="L9" s="4">
        <v>7622</v>
      </c>
      <c r="M9" s="5">
        <v>295026</v>
      </c>
      <c r="N9" s="5">
        <v>119393</v>
      </c>
      <c r="O9" s="3" t="s">
        <v>40</v>
      </c>
      <c r="P9" s="8">
        <v>114</v>
      </c>
      <c r="Q9" s="8">
        <f>+P9*1000000</f>
        <v>114000000</v>
      </c>
      <c r="R9" s="7">
        <f>+Q9/M9</f>
        <v>386.40662178926601</v>
      </c>
      <c r="S9" s="26">
        <f>+(1+$S$6)^(2025-K9)</f>
        <v>1.8539440983221533</v>
      </c>
      <c r="T9" s="27">
        <f>+S9*Q9</f>
        <v>211349627.20872548</v>
      </c>
      <c r="U9" s="7">
        <f>+T9/M9</f>
        <v>716.37627601881013</v>
      </c>
    </row>
    <row r="10" spans="2:21" x14ac:dyDescent="0.25">
      <c r="K10" s="3">
        <v>2001</v>
      </c>
      <c r="L10" s="4">
        <v>9458</v>
      </c>
      <c r="M10" s="5">
        <v>329126</v>
      </c>
      <c r="N10" s="5">
        <v>133193</v>
      </c>
      <c r="O10" s="3" t="s">
        <v>41</v>
      </c>
      <c r="P10" s="8">
        <v>166</v>
      </c>
      <c r="Q10" s="8">
        <f t="shared" ref="Q10:Q32" si="0">+P10*1000000</f>
        <v>166000000</v>
      </c>
      <c r="R10" s="7">
        <f t="shared" ref="R10:R32" si="1">+Q10/M10</f>
        <v>504.36610902815335</v>
      </c>
      <c r="S10" s="26">
        <f t="shared" ref="S10:S34" si="2">+(1+$S$6)^(2025-K10)</f>
        <v>1.8087259495825889</v>
      </c>
      <c r="T10" s="27">
        <f t="shared" ref="T10:T32" si="3">+S10*Q10</f>
        <v>300248507.63070977</v>
      </c>
      <c r="U10" s="7">
        <f t="shared" ref="U10:U32" si="4">+T10/M10</f>
        <v>912.26006948922225</v>
      </c>
    </row>
    <row r="11" spans="2:21" x14ac:dyDescent="0.25">
      <c r="K11" s="3">
        <v>2002</v>
      </c>
      <c r="L11" s="4">
        <v>8328</v>
      </c>
      <c r="M11" s="5">
        <v>969890</v>
      </c>
      <c r="N11" s="5">
        <v>392500</v>
      </c>
      <c r="O11" s="6" t="s">
        <v>42</v>
      </c>
      <c r="P11" s="8">
        <v>135</v>
      </c>
      <c r="Q11" s="8">
        <f t="shared" si="0"/>
        <v>135000000</v>
      </c>
      <c r="R11" s="7">
        <f t="shared" si="1"/>
        <v>139.19104228314552</v>
      </c>
      <c r="S11" s="26">
        <f t="shared" si="2"/>
        <v>1.7646106825195991</v>
      </c>
      <c r="T11" s="27">
        <f t="shared" si="3"/>
        <v>238222442.14014587</v>
      </c>
      <c r="U11" s="7">
        <f t="shared" si="4"/>
        <v>245.61800012387576</v>
      </c>
    </row>
    <row r="12" spans="2:21" x14ac:dyDescent="0.25">
      <c r="K12" s="3">
        <v>2003</v>
      </c>
      <c r="L12" s="4">
        <v>9116</v>
      </c>
      <c r="M12" s="5">
        <v>1020460</v>
      </c>
      <c r="N12" s="5">
        <v>412970</v>
      </c>
      <c r="O12" s="6" t="s">
        <v>43</v>
      </c>
      <c r="P12" s="8">
        <v>252</v>
      </c>
      <c r="Q12" s="8">
        <f t="shared" si="0"/>
        <v>252000000</v>
      </c>
      <c r="R12" s="7">
        <f t="shared" si="1"/>
        <v>246.94745506928248</v>
      </c>
      <c r="S12" s="26">
        <f t="shared" si="2"/>
        <v>1.7215713975800966</v>
      </c>
      <c r="T12" s="27">
        <f t="shared" si="3"/>
        <v>433835992.19018435</v>
      </c>
      <c r="U12" s="7">
        <f t="shared" si="4"/>
        <v>425.13767535247274</v>
      </c>
    </row>
    <row r="13" spans="2:21" x14ac:dyDescent="0.25">
      <c r="K13" s="3">
        <v>2004</v>
      </c>
      <c r="L13" s="4">
        <v>8415</v>
      </c>
      <c r="M13" s="5">
        <v>264988</v>
      </c>
      <c r="N13" s="5">
        <v>107237</v>
      </c>
      <c r="O13" s="6" t="s">
        <v>44</v>
      </c>
      <c r="P13" s="8">
        <v>170</v>
      </c>
      <c r="Q13" s="8">
        <f t="shared" si="0"/>
        <v>170000000</v>
      </c>
      <c r="R13" s="7">
        <f t="shared" si="1"/>
        <v>641.53848476157407</v>
      </c>
      <c r="S13" s="26">
        <f t="shared" si="2"/>
        <v>1.6795818512976552</v>
      </c>
      <c r="T13" s="27">
        <f t="shared" si="3"/>
        <v>285528914.72060138</v>
      </c>
      <c r="U13" s="7">
        <f t="shared" si="4"/>
        <v>1077.5163959145373</v>
      </c>
    </row>
    <row r="14" spans="2:21" x14ac:dyDescent="0.25">
      <c r="K14" s="3">
        <v>2005</v>
      </c>
      <c r="L14" s="4">
        <v>7162</v>
      </c>
      <c r="M14" s="5">
        <v>222538</v>
      </c>
      <c r="N14" s="5">
        <v>90058</v>
      </c>
      <c r="O14" s="6" t="s">
        <v>45</v>
      </c>
      <c r="P14" s="8">
        <v>117</v>
      </c>
      <c r="Q14" s="8">
        <f t="shared" si="0"/>
        <v>117000000</v>
      </c>
      <c r="R14" s="7">
        <f t="shared" si="1"/>
        <v>525.75290512182187</v>
      </c>
      <c r="S14" s="26">
        <f t="shared" si="2"/>
        <v>1.6386164402903955</v>
      </c>
      <c r="T14" s="27">
        <f t="shared" si="3"/>
        <v>191718123.51397628</v>
      </c>
      <c r="U14" s="7">
        <f t="shared" si="4"/>
        <v>861.50735386305382</v>
      </c>
    </row>
    <row r="15" spans="2:21" x14ac:dyDescent="0.25">
      <c r="K15" s="3">
        <v>2006</v>
      </c>
      <c r="L15" s="4">
        <v>8202</v>
      </c>
      <c r="M15" s="5">
        <v>736022</v>
      </c>
      <c r="N15" s="5">
        <v>297858</v>
      </c>
      <c r="O15" s="6" t="s">
        <v>46</v>
      </c>
      <c r="P15" s="8">
        <v>206</v>
      </c>
      <c r="Q15" s="8">
        <f t="shared" si="0"/>
        <v>206000000</v>
      </c>
      <c r="R15" s="7">
        <f t="shared" si="1"/>
        <v>279.88293828173613</v>
      </c>
      <c r="S15" s="26">
        <f t="shared" si="2"/>
        <v>1.5986501856491666</v>
      </c>
      <c r="T15" s="27">
        <f t="shared" si="3"/>
        <v>329321938.24372834</v>
      </c>
      <c r="U15" s="7">
        <f t="shared" si="4"/>
        <v>447.43491124413174</v>
      </c>
    </row>
    <row r="16" spans="2:21" x14ac:dyDescent="0.25">
      <c r="K16" s="3">
        <v>2007</v>
      </c>
      <c r="L16" s="4">
        <v>9093</v>
      </c>
      <c r="M16" s="5">
        <v>1520362</v>
      </c>
      <c r="N16" s="5">
        <v>615269</v>
      </c>
      <c r="O16" s="6" t="s">
        <v>47</v>
      </c>
      <c r="P16" s="8">
        <v>524</v>
      </c>
      <c r="Q16" s="8">
        <f t="shared" si="0"/>
        <v>524000000</v>
      </c>
      <c r="R16" s="7">
        <f t="shared" si="1"/>
        <v>344.65475985324548</v>
      </c>
      <c r="S16" s="26">
        <f t="shared" si="2"/>
        <v>1.559658717706504</v>
      </c>
      <c r="T16" s="27">
        <f t="shared" si="3"/>
        <v>817261168.07820809</v>
      </c>
      <c r="U16" s="7">
        <f t="shared" si="4"/>
        <v>537.54380080415592</v>
      </c>
    </row>
    <row r="17" spans="11:21" x14ac:dyDescent="0.25">
      <c r="K17" s="3">
        <v>2008</v>
      </c>
      <c r="L17" s="4">
        <v>6255</v>
      </c>
      <c r="M17" s="5">
        <v>1593690</v>
      </c>
      <c r="N17" s="5">
        <v>644940</v>
      </c>
      <c r="O17" s="3" t="s">
        <v>40</v>
      </c>
      <c r="P17" s="8">
        <v>500</v>
      </c>
      <c r="Q17" s="8">
        <f t="shared" si="0"/>
        <v>500000000</v>
      </c>
      <c r="R17" s="7">
        <f t="shared" si="1"/>
        <v>313.7373014827225</v>
      </c>
      <c r="S17" s="26">
        <f t="shared" si="2"/>
        <v>1.521618261177077</v>
      </c>
      <c r="T17" s="27">
        <f t="shared" si="3"/>
        <v>760809130.58853853</v>
      </c>
      <c r="U17" s="7">
        <f t="shared" si="4"/>
        <v>477.38840714852859</v>
      </c>
    </row>
    <row r="18" spans="11:21" x14ac:dyDescent="0.25">
      <c r="K18" s="3">
        <v>2009</v>
      </c>
      <c r="L18" s="4">
        <v>9159</v>
      </c>
      <c r="M18" s="5">
        <v>422147</v>
      </c>
      <c r="N18" s="5">
        <v>170837</v>
      </c>
      <c r="O18" s="6" t="s">
        <v>48</v>
      </c>
      <c r="P18" s="8">
        <v>274</v>
      </c>
      <c r="Q18" s="8">
        <f t="shared" si="0"/>
        <v>274000000</v>
      </c>
      <c r="R18" s="7">
        <f t="shared" si="1"/>
        <v>649.06300411941811</v>
      </c>
      <c r="S18" s="26">
        <f t="shared" si="2"/>
        <v>1.4845056206605631</v>
      </c>
      <c r="T18" s="27">
        <f t="shared" si="3"/>
        <v>406754540.06099433</v>
      </c>
      <c r="U18" s="7">
        <f t="shared" si="4"/>
        <v>963.53767777810651</v>
      </c>
    </row>
    <row r="19" spans="11:21" x14ac:dyDescent="0.25">
      <c r="K19" s="3">
        <v>2010</v>
      </c>
      <c r="L19" s="4">
        <v>6554</v>
      </c>
      <c r="M19" s="5">
        <v>109529</v>
      </c>
      <c r="N19" s="5">
        <v>44325</v>
      </c>
      <c r="O19" s="3" t="s">
        <v>49</v>
      </c>
      <c r="P19" s="8">
        <v>90.1</v>
      </c>
      <c r="Q19" s="8">
        <f t="shared" si="0"/>
        <v>90100000</v>
      </c>
      <c r="R19" s="7">
        <f t="shared" si="1"/>
        <v>822.61318920103349</v>
      </c>
      <c r="S19" s="26">
        <f t="shared" si="2"/>
        <v>1.4482981664981105</v>
      </c>
      <c r="T19" s="27">
        <f t="shared" si="3"/>
        <v>130491664.80147976</v>
      </c>
      <c r="U19" s="7">
        <f t="shared" si="4"/>
        <v>1191.3891736570201</v>
      </c>
    </row>
    <row r="20" spans="11:21" x14ac:dyDescent="0.25">
      <c r="K20" s="3">
        <v>2011</v>
      </c>
      <c r="L20" s="4">
        <v>7989</v>
      </c>
      <c r="M20" s="5">
        <v>168545</v>
      </c>
      <c r="N20" s="5">
        <v>68208</v>
      </c>
      <c r="O20" s="6" t="s">
        <v>50</v>
      </c>
      <c r="P20" s="8">
        <v>140</v>
      </c>
      <c r="Q20" s="8">
        <f t="shared" si="0"/>
        <v>140000000</v>
      </c>
      <c r="R20" s="7">
        <f t="shared" si="1"/>
        <v>830.6387018303717</v>
      </c>
      <c r="S20" s="26">
        <f t="shared" si="2"/>
        <v>1.4129738209737661</v>
      </c>
      <c r="T20" s="27">
        <f t="shared" si="3"/>
        <v>197816334.93632725</v>
      </c>
      <c r="U20" s="7">
        <f t="shared" si="4"/>
        <v>1173.670740373949</v>
      </c>
    </row>
    <row r="21" spans="11:21" x14ac:dyDescent="0.25">
      <c r="K21" s="3">
        <v>2012</v>
      </c>
      <c r="L21" s="4">
        <v>7950</v>
      </c>
      <c r="M21" s="5">
        <v>869599</v>
      </c>
      <c r="N21" s="5">
        <v>351914</v>
      </c>
      <c r="O21" s="3" t="s">
        <v>51</v>
      </c>
      <c r="P21" s="8">
        <v>310</v>
      </c>
      <c r="Q21" s="8">
        <f t="shared" si="0"/>
        <v>310000000</v>
      </c>
      <c r="R21" s="7">
        <f t="shared" si="1"/>
        <v>356.48615051305256</v>
      </c>
      <c r="S21" s="26">
        <f t="shared" si="2"/>
        <v>1.3785110448524549</v>
      </c>
      <c r="T21" s="27">
        <f t="shared" si="3"/>
        <v>427338423.90426099</v>
      </c>
      <c r="U21" s="7">
        <f t="shared" si="4"/>
        <v>491.42009581917756</v>
      </c>
    </row>
    <row r="22" spans="11:21" x14ac:dyDescent="0.25">
      <c r="K22" s="3">
        <v>2013</v>
      </c>
      <c r="L22" s="4">
        <v>9907</v>
      </c>
      <c r="M22" s="5">
        <v>601635</v>
      </c>
      <c r="N22" s="5">
        <v>243473</v>
      </c>
      <c r="O22" s="6" t="s">
        <v>52</v>
      </c>
      <c r="P22" s="8">
        <v>242</v>
      </c>
      <c r="Q22" s="8">
        <f t="shared" si="0"/>
        <v>242000000</v>
      </c>
      <c r="R22" s="7">
        <f t="shared" si="1"/>
        <v>402.23723686288196</v>
      </c>
      <c r="S22" s="26">
        <f t="shared" si="2"/>
        <v>1.3448888242462975</v>
      </c>
      <c r="T22" s="27">
        <f t="shared" si="3"/>
        <v>325463095.46760398</v>
      </c>
      <c r="U22" s="7">
        <f t="shared" si="4"/>
        <v>540.96436455260084</v>
      </c>
    </row>
    <row r="23" spans="11:21" x14ac:dyDescent="0.25">
      <c r="K23" s="3">
        <v>2014</v>
      </c>
      <c r="L23" s="4">
        <v>7865</v>
      </c>
      <c r="M23" s="5">
        <v>625540</v>
      </c>
      <c r="N23" s="5">
        <v>253150</v>
      </c>
      <c r="O23" s="6" t="s">
        <v>53</v>
      </c>
      <c r="P23" s="8">
        <v>402</v>
      </c>
      <c r="Q23" s="8">
        <f t="shared" si="0"/>
        <v>402000000</v>
      </c>
      <c r="R23" s="7">
        <f t="shared" si="1"/>
        <v>642.64475493173893</v>
      </c>
      <c r="S23" s="26">
        <f t="shared" si="2"/>
        <v>1.312086657801266</v>
      </c>
      <c r="T23" s="27">
        <f t="shared" si="3"/>
        <v>527458836.43610895</v>
      </c>
      <c r="U23" s="7">
        <f t="shared" si="4"/>
        <v>843.20560865189907</v>
      </c>
    </row>
    <row r="24" spans="11:21" x14ac:dyDescent="0.25">
      <c r="K24" s="3">
        <v>2015</v>
      </c>
      <c r="L24" s="4">
        <v>8745</v>
      </c>
      <c r="M24" s="5">
        <v>893362</v>
      </c>
      <c r="N24" s="5">
        <v>361531</v>
      </c>
      <c r="O24" s="3" t="s">
        <v>54</v>
      </c>
      <c r="P24" s="8">
        <v>608</v>
      </c>
      <c r="Q24" s="8">
        <f t="shared" si="0"/>
        <v>608000000</v>
      </c>
      <c r="R24" s="7">
        <f t="shared" si="1"/>
        <v>680.57517557272411</v>
      </c>
      <c r="S24" s="26">
        <f t="shared" si="2"/>
        <v>1.2800845441963571</v>
      </c>
      <c r="T24" s="27">
        <f t="shared" si="3"/>
        <v>778291402.8713851</v>
      </c>
      <c r="U24" s="7">
        <f t="shared" si="4"/>
        <v>871.19376341436634</v>
      </c>
    </row>
    <row r="25" spans="11:21" x14ac:dyDescent="0.25">
      <c r="K25" s="3">
        <v>2016</v>
      </c>
      <c r="L25" s="4">
        <v>6986</v>
      </c>
      <c r="M25" s="5">
        <v>669534</v>
      </c>
      <c r="N25" s="5">
        <v>270951</v>
      </c>
      <c r="O25" s="6" t="s">
        <v>55</v>
      </c>
      <c r="P25" s="8">
        <v>534</v>
      </c>
      <c r="Q25" s="8">
        <f t="shared" si="0"/>
        <v>534000000</v>
      </c>
      <c r="R25" s="7">
        <f t="shared" si="1"/>
        <v>797.56965292277914</v>
      </c>
      <c r="S25" s="26">
        <f t="shared" si="2"/>
        <v>1.2488629699476654</v>
      </c>
      <c r="T25" s="27">
        <f t="shared" si="3"/>
        <v>666892825.95205331</v>
      </c>
      <c r="U25" s="7">
        <f t="shared" si="4"/>
        <v>996.05520548927063</v>
      </c>
    </row>
    <row r="26" spans="11:21" x14ac:dyDescent="0.25">
      <c r="K26" s="3">
        <v>2017</v>
      </c>
      <c r="L26" s="4">
        <v>9560</v>
      </c>
      <c r="M26" s="5">
        <v>1548429</v>
      </c>
      <c r="N26" s="5">
        <v>626627</v>
      </c>
      <c r="O26" s="6" t="s">
        <v>56</v>
      </c>
      <c r="P26" s="8">
        <v>947</v>
      </c>
      <c r="Q26" s="8">
        <f t="shared" si="0"/>
        <v>947000000</v>
      </c>
      <c r="R26" s="7">
        <f t="shared" si="1"/>
        <v>611.5876155768201</v>
      </c>
      <c r="S26" s="26">
        <f t="shared" si="2"/>
        <v>1.2184028975099177</v>
      </c>
      <c r="T26" s="27">
        <f t="shared" si="3"/>
        <v>1153827543.9418921</v>
      </c>
      <c r="U26" s="7">
        <f t="shared" si="4"/>
        <v>745.16012289997934</v>
      </c>
    </row>
    <row r="27" spans="11:21" x14ac:dyDescent="0.25">
      <c r="K27" s="3">
        <v>2018</v>
      </c>
      <c r="L27" s="4">
        <v>8527</v>
      </c>
      <c r="M27" s="5">
        <v>1975086</v>
      </c>
      <c r="N27" s="5">
        <v>799289</v>
      </c>
      <c r="O27" s="6" t="s">
        <v>57</v>
      </c>
      <c r="P27" s="8">
        <v>890</v>
      </c>
      <c r="Q27" s="8">
        <f t="shared" si="0"/>
        <v>890000000</v>
      </c>
      <c r="R27" s="7">
        <f t="shared" si="1"/>
        <v>450.61328975042102</v>
      </c>
      <c r="S27" s="26">
        <f t="shared" si="2"/>
        <v>1.1886857536682125</v>
      </c>
      <c r="T27" s="27">
        <f t="shared" si="3"/>
        <v>1057930320.7647091</v>
      </c>
      <c r="U27" s="7">
        <f t="shared" si="4"/>
        <v>535.63759793989175</v>
      </c>
    </row>
    <row r="28" spans="11:21" x14ac:dyDescent="0.25">
      <c r="K28" s="3">
        <v>2019</v>
      </c>
      <c r="L28" s="4">
        <v>7860</v>
      </c>
      <c r="M28" s="5">
        <v>259823</v>
      </c>
      <c r="N28" s="5">
        <v>105147</v>
      </c>
      <c r="O28" s="3" t="s">
        <v>58</v>
      </c>
      <c r="P28" s="8">
        <v>448</v>
      </c>
      <c r="Q28" s="8">
        <f t="shared" si="0"/>
        <v>448000000</v>
      </c>
      <c r="R28" s="7">
        <f t="shared" si="1"/>
        <v>1724.2507399267963</v>
      </c>
      <c r="S28" s="26">
        <f t="shared" si="2"/>
        <v>1.1596934182128902</v>
      </c>
      <c r="T28" s="27">
        <f t="shared" si="3"/>
        <v>519542651.35937482</v>
      </c>
      <c r="U28" s="7">
        <f t="shared" si="4"/>
        <v>1999.6022344418116</v>
      </c>
    </row>
    <row r="29" spans="11:21" x14ac:dyDescent="0.25">
      <c r="K29" s="3">
        <v>2020</v>
      </c>
      <c r="L29" s="4">
        <v>9639</v>
      </c>
      <c r="M29" s="5">
        <v>4397809</v>
      </c>
      <c r="N29" s="5">
        <v>1779730</v>
      </c>
      <c r="O29" s="3" t="s">
        <v>59</v>
      </c>
      <c r="P29" s="8">
        <v>1230</v>
      </c>
      <c r="Q29" s="8">
        <f t="shared" si="0"/>
        <v>1230000000</v>
      </c>
      <c r="R29" s="7">
        <f t="shared" si="1"/>
        <v>279.6847248254756</v>
      </c>
      <c r="S29" s="26">
        <f t="shared" si="2"/>
        <v>1.1314082128906247</v>
      </c>
      <c r="T29" s="27">
        <f t="shared" si="3"/>
        <v>1391632101.8554683</v>
      </c>
      <c r="U29" s="7">
        <f t="shared" si="4"/>
        <v>316.43759468759748</v>
      </c>
    </row>
    <row r="30" spans="11:21" x14ac:dyDescent="0.25">
      <c r="K30" s="3">
        <v>2021</v>
      </c>
      <c r="L30" s="4">
        <v>8835</v>
      </c>
      <c r="M30" s="5">
        <v>2568948</v>
      </c>
      <c r="N30" s="5">
        <v>1039616</v>
      </c>
      <c r="O30" s="3" t="s">
        <v>60</v>
      </c>
      <c r="P30" s="8">
        <v>896</v>
      </c>
      <c r="Q30" s="8">
        <f t="shared" si="0"/>
        <v>896000000</v>
      </c>
      <c r="R30" s="7">
        <f t="shared" si="1"/>
        <v>348.78090175433681</v>
      </c>
      <c r="S30" s="26">
        <f t="shared" si="2"/>
        <v>1.1038128906249998</v>
      </c>
      <c r="T30" s="27">
        <f t="shared" si="3"/>
        <v>989016349.99999976</v>
      </c>
      <c r="U30" s="7">
        <f t="shared" si="4"/>
        <v>384.98885536024852</v>
      </c>
    </row>
    <row r="31" spans="11:21" x14ac:dyDescent="0.25">
      <c r="K31" s="3">
        <v>2022</v>
      </c>
      <c r="L31" s="4">
        <v>7490</v>
      </c>
      <c r="M31" s="5">
        <v>362455</v>
      </c>
      <c r="N31" s="5">
        <v>146680</v>
      </c>
      <c r="O31" s="3" t="s">
        <v>61</v>
      </c>
      <c r="P31" s="8">
        <v>601</v>
      </c>
      <c r="Q31" s="8">
        <f t="shared" si="0"/>
        <v>601000000</v>
      </c>
      <c r="R31" s="7">
        <f t="shared" si="1"/>
        <v>1658.136872163441</v>
      </c>
      <c r="S31" s="26">
        <f t="shared" si="2"/>
        <v>1.0768906249999999</v>
      </c>
      <c r="T31" s="27">
        <f t="shared" si="3"/>
        <v>647211265.62499988</v>
      </c>
      <c r="U31" s="7">
        <f t="shared" si="4"/>
        <v>1785.6320525996327</v>
      </c>
    </row>
    <row r="32" spans="11:21" x14ac:dyDescent="0.25">
      <c r="K32" s="3">
        <v>2023</v>
      </c>
      <c r="L32" s="4">
        <v>7127</v>
      </c>
      <c r="M32" s="5">
        <v>324917</v>
      </c>
      <c r="N32" s="5">
        <v>131489</v>
      </c>
      <c r="O32" s="3" t="s">
        <v>62</v>
      </c>
      <c r="P32" s="8">
        <v>915</v>
      </c>
      <c r="Q32" s="8">
        <f t="shared" si="0"/>
        <v>915000000</v>
      </c>
      <c r="R32" s="7">
        <f t="shared" si="1"/>
        <v>2816.1038049717313</v>
      </c>
      <c r="S32" s="26">
        <f t="shared" si="2"/>
        <v>1.0506249999999999</v>
      </c>
      <c r="T32" s="27">
        <f t="shared" si="3"/>
        <v>961321874.99999988</v>
      </c>
      <c r="U32" s="7">
        <f t="shared" si="4"/>
        <v>2958.6690600984248</v>
      </c>
    </row>
    <row r="33" spans="11:23" x14ac:dyDescent="0.25">
      <c r="K33" s="3">
        <v>2024</v>
      </c>
      <c r="L33" s="4">
        <v>8024</v>
      </c>
      <c r="M33" s="5">
        <v>1050012</v>
      </c>
      <c r="N33" s="5">
        <v>424925</v>
      </c>
      <c r="O33" s="3" t="s">
        <v>63</v>
      </c>
      <c r="S33" s="26">
        <f t="shared" si="2"/>
        <v>1.0249999999999999</v>
      </c>
      <c r="T33" s="27"/>
      <c r="U33" s="27"/>
    </row>
    <row r="34" spans="11:23" x14ac:dyDescent="0.25">
      <c r="K34" s="3">
        <v>2025</v>
      </c>
      <c r="L34" s="2"/>
      <c r="M34" s="2"/>
      <c r="N34" s="2"/>
      <c r="S34" s="26">
        <f t="shared" si="2"/>
        <v>1</v>
      </c>
      <c r="T34" s="27"/>
      <c r="U34" s="27"/>
    </row>
    <row r="36" spans="11:23" x14ac:dyDescent="0.25">
      <c r="K36" t="s">
        <v>16</v>
      </c>
      <c r="M36" s="29">
        <f>SUM(M9:M32)</f>
        <v>22749460</v>
      </c>
      <c r="Q36" s="28">
        <f>SUM(Q9:Q32)</f>
        <v>10711100000</v>
      </c>
      <c r="R36" s="25"/>
      <c r="T36" s="28">
        <f>SUM(T9:T32)</f>
        <v>13749285077.291477</v>
      </c>
      <c r="U36" s="28"/>
      <c r="W36" t="s">
        <v>64</v>
      </c>
    </row>
    <row r="37" spans="11:23" x14ac:dyDescent="0.25">
      <c r="Q37">
        <f>+Q36/M36</f>
        <v>470.82875813316008</v>
      </c>
      <c r="R37" s="7"/>
      <c r="T37">
        <f>+T36/M36</f>
        <v>604.37852490966714</v>
      </c>
      <c r="W37" t="s">
        <v>64</v>
      </c>
    </row>
    <row r="38" spans="11:23" x14ac:dyDescent="0.25">
      <c r="R38" s="7"/>
    </row>
  </sheetData>
  <mergeCells count="1">
    <mergeCell ref="B5:H6"/>
  </mergeCells>
  <hyperlinks>
    <hyperlink ref="K9" r:id="rId1" tooltip="2000 California wildfires" display="https://en.wikipedia.org/wiki/2000_California_wildfires" xr:uid="{DA18518F-C5ED-44E5-83E8-46651B304934}"/>
    <hyperlink ref="O9" r:id="rId2" location="cite_note-all_jurisdictions-21" display="https://en.wikipedia.org/wiki/List_of_California_wildfires - cite_note-all_jurisdictions-21" xr:uid="{E34B6888-7C6D-43FB-82BE-443F25804651}"/>
    <hyperlink ref="K10" r:id="rId3" tooltip="2001 California wildfires" display="https://en.wikipedia.org/wiki/2001_California_wildfires" xr:uid="{31D7240B-BF6E-428B-B117-9D5AA9529A55}"/>
    <hyperlink ref="O10" r:id="rId4" location="cite_note-22" display="https://en.wikipedia.org/wiki/List_of_California_wildfires - cite_note-22" xr:uid="{F96810F0-6D72-4374-B588-878296CAB5DB}"/>
    <hyperlink ref="K11" r:id="rId5" tooltip="2002 California wildfires" display="https://en.wikipedia.org/wiki/2002_California_wildfires" xr:uid="{479A4DFD-ABA5-40D2-A500-0744BA648571}"/>
    <hyperlink ref="K12" r:id="rId6" tooltip="2003 California wildfires" display="https://en.wikipedia.org/wiki/2003_California_wildfires" xr:uid="{2B74FB5C-2863-4094-B25F-5ECD9AF5D34C}"/>
    <hyperlink ref="K13" r:id="rId7" tooltip="2004 California wildfires" display="https://en.wikipedia.org/wiki/2004_California_wildfires" xr:uid="{197DF0A9-C576-4C94-B419-E2F80640A406}"/>
    <hyperlink ref="K14" r:id="rId8" tooltip="2005 California wildfires" display="https://en.wikipedia.org/wiki/2005_California_wildfires" xr:uid="{72E70E19-E702-414D-B528-2C98E1708DCE}"/>
    <hyperlink ref="K15" r:id="rId9" tooltip="2006 California wildfires" display="https://en.wikipedia.org/wiki/2006_California_wildfires" xr:uid="{BDF414DC-8F57-4B8C-A127-138F2655B4BE}"/>
    <hyperlink ref="K16" r:id="rId10" tooltip="2007 California wildfires" display="https://en.wikipedia.org/wiki/2007_California_wildfires" xr:uid="{8874B9EC-B5FE-4467-BA54-5BEBD4A5A1C3}"/>
    <hyperlink ref="K17" r:id="rId11" tooltip="2008 California wildfires" display="https://en.wikipedia.org/wiki/2008_California_wildfires" xr:uid="{277E9043-C7F7-4E4F-B6DD-9A6710068D68}"/>
    <hyperlink ref="O17" r:id="rId12" location="cite_note-all_jurisdictions-21" display="https://en.wikipedia.org/wiki/List_of_California_wildfires - cite_note-all_jurisdictions-21" xr:uid="{1B8A5A04-3AA0-457F-8041-F21440342A15}"/>
    <hyperlink ref="K18" r:id="rId13" tooltip="2009 California wildfires" display="https://en.wikipedia.org/wiki/2009_California_wildfires" xr:uid="{0B3A8DB2-16A3-46B6-956B-0CFA6E63CDEB}"/>
    <hyperlink ref="K19" r:id="rId14" tooltip="2010 California wildfires" display="https://en.wikipedia.org/wiki/2010_California_wildfires" xr:uid="{B2CF73CE-2C8F-47C4-8D69-171D1EFBEAEA}"/>
    <hyperlink ref="O19" r:id="rId15" location="cite_note-37" display="https://en.wikipedia.org/wiki/List_of_California_wildfires - cite_note-37" xr:uid="{FDF7F219-C1AD-4300-8F28-A5B5FBA4FD9C}"/>
    <hyperlink ref="K20" r:id="rId16" tooltip="2011 California wildfires" display="https://en.wikipedia.org/wiki/2011_California_wildfires" xr:uid="{893C2092-48D6-46A0-8A6D-D0DD26DC8878}"/>
    <hyperlink ref="K21" r:id="rId17" tooltip="2012 California wildfires" display="https://en.wikipedia.org/wiki/2012_California_wildfires" xr:uid="{FA470755-1079-45C5-BAB3-00A3038889B0}"/>
    <hyperlink ref="O21" r:id="rId18" location="cite_note-40" display="https://en.wikipedia.org/wiki/List_of_California_wildfires - cite_note-40" xr:uid="{9BCF5437-854F-4148-B0F1-8A20B92CC99E}"/>
    <hyperlink ref="K22" r:id="rId19" tooltip="2013 California wildfires" display="https://en.wikipedia.org/wiki/2013_California_wildfires" xr:uid="{60CA510F-58A7-43BB-8B24-ECB6291F485E}"/>
    <hyperlink ref="K23" r:id="rId20" tooltip="2014 California wildfires" display="https://en.wikipedia.org/wiki/2014_California_wildfires" xr:uid="{F084C8E1-A302-41C7-A7E9-061D5E75AB5B}"/>
    <hyperlink ref="K24" r:id="rId21" tooltip="2015 California wildfires" display="https://en.wikipedia.org/wiki/2015_California_wildfires" xr:uid="{82EDE9A1-2083-432D-BC69-B8D644F40527}"/>
    <hyperlink ref="O24" r:id="rId22" location="cite_note-45" display="https://en.wikipedia.org/wiki/List_of_California_wildfires - cite_note-45" xr:uid="{1273EC9F-1243-4E48-8ADC-E23D26D35337}"/>
    <hyperlink ref="K25" r:id="rId23" tooltip="2016 California wildfires" display="https://en.wikipedia.org/wiki/2016_California_wildfires" xr:uid="{9A89CBEF-2504-487C-B470-02A7D8C9A1DE}"/>
    <hyperlink ref="K26" r:id="rId24" tooltip="2017 California wildfires" display="https://en.wikipedia.org/wiki/2017_California_wildfires" xr:uid="{95228793-3FA7-4AA3-BC50-A240CCE98734}"/>
    <hyperlink ref="K27" r:id="rId25" tooltip="2018 California wildfires" display="https://en.wikipedia.org/wiki/2018_California_wildfires" xr:uid="{FFB62E1B-3092-42E2-A720-D4C51AB262F1}"/>
    <hyperlink ref="K28" r:id="rId26" tooltip="2019 California wildfires" display="https://en.wikipedia.org/wiki/2019_California_wildfires" xr:uid="{312066F2-6B48-41C5-A924-70A1FFDAE598}"/>
    <hyperlink ref="O28" r:id="rId27" location="cite_note-52" display="https://en.wikipedia.org/wiki/List_of_California_wildfires - cite_note-52" xr:uid="{6755655C-2FE1-4B98-BF52-52EE91D6A8F6}"/>
    <hyperlink ref="K29" r:id="rId28" tooltip="2020 California wildfires" display="https://en.wikipedia.org/wiki/2020_California_wildfires" xr:uid="{43622C67-4AA3-49C6-A08C-62F217C7C315}"/>
    <hyperlink ref="O29" r:id="rId29" location="cite_note-53" display="https://en.wikipedia.org/wiki/List_of_California_wildfires - cite_note-53" xr:uid="{0C44D7E8-7C43-425C-B346-C964BB429DDF}"/>
    <hyperlink ref="K30" r:id="rId30" tooltip="2021 California wildfires" display="https://en.wikipedia.org/wiki/2021_California_wildfires" xr:uid="{F0E2BC6C-0E9E-4EF6-8A5B-93CD2F0D88B0}"/>
    <hyperlink ref="O30" r:id="rId31" location="cite_note-54" display="https://en.wikipedia.org/wiki/List_of_California_wildfires - cite_note-54" xr:uid="{40BEC25C-24E1-4CF6-8A09-FD5DF1F66788}"/>
    <hyperlink ref="K31" r:id="rId32" tooltip="2022 California wildfires" display="https://en.wikipedia.org/wiki/2022_California_wildfires" xr:uid="{084E6A84-8152-475E-8245-61B797168E2B}"/>
    <hyperlink ref="O31" r:id="rId33" location="cite_note-55" display="https://en.wikipedia.org/wiki/List_of_California_wildfires - cite_note-55" xr:uid="{26BCCD94-1B3D-4AD0-A04D-E2C9790FAA02}"/>
    <hyperlink ref="K32" r:id="rId34" tooltip="2023 California wildfires" display="https://en.wikipedia.org/wiki/2023_California_wildfires" xr:uid="{4EA915E4-2C46-4E60-94BE-15CD2692AB59}"/>
    <hyperlink ref="O32" r:id="rId35" location="cite_note-56" display="https://en.wikipedia.org/wiki/List_of_California_wildfires - cite_note-56" xr:uid="{E4762CAA-CC06-41F8-91B7-5C66FC3735A6}"/>
    <hyperlink ref="K33" r:id="rId36" tooltip="2024 California wildfires" display="https://en.wikipedia.org/wiki/2024_California_wildfires" xr:uid="{F499B70B-61F6-428E-B7B5-9ECD3363E6C5}"/>
    <hyperlink ref="O33" r:id="rId37" location="cite_note-2024_CalFire-57" display="https://en.wikipedia.org/wiki/List_of_California_wildfires - cite_note-2024_CalFire-57" xr:uid="{DE5CDDA4-BC58-4886-B875-9DCA9359181F}"/>
    <hyperlink ref="K34" r:id="rId38" tooltip="2025 California wildfires" display="https://en.wikipedia.org/wiki/2025_California_wildfires" xr:uid="{EC213742-A609-44CC-9D16-3C240FF4B1FC}"/>
    <hyperlink ref="J5" r:id="rId39" xr:uid="{4F22BD4F-0744-40EE-9CFD-385A2F3FC34B}"/>
    <hyperlink ref="B5" r:id="rId40" xr:uid="{F1F77D39-6F77-4DA2-A790-C43B5CE7F31D}"/>
  </hyperlinks>
  <pageMargins left="0.7" right="0.7" top="0.75" bottom="0.75" header="0.3" footer="0.3"/>
  <pageSetup orientation="portrait" horizontalDpi="1200" verticalDpi="1200" r:id="rId41"/>
  <drawing r:id="rId4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09C6D-C90B-42AC-AE03-AFB2753C4C17}">
  <dimension ref="B3:U9"/>
  <sheetViews>
    <sheetView tabSelected="1" workbookViewId="0">
      <selection activeCell="T4" sqref="T4"/>
    </sheetView>
  </sheetViews>
  <sheetFormatPr defaultRowHeight="15" x14ac:dyDescent="0.25"/>
  <cols>
    <col min="4" max="4" width="13.7109375" bestFit="1" customWidth="1"/>
    <col min="6" max="6" width="13.7109375" bestFit="1" customWidth="1"/>
    <col min="12" max="12" width="1.7109375" style="44" customWidth="1"/>
    <col min="20" max="20" width="12" customWidth="1"/>
    <col min="21" max="21" width="13.140625" customWidth="1"/>
  </cols>
  <sheetData>
    <row r="3" spans="2:21" x14ac:dyDescent="0.25">
      <c r="B3" s="39" t="s">
        <v>65</v>
      </c>
      <c r="S3" s="46">
        <v>2008</v>
      </c>
      <c r="T3" s="46" t="s">
        <v>30</v>
      </c>
      <c r="U3" s="46">
        <v>2025</v>
      </c>
    </row>
    <row r="4" spans="2:21" x14ac:dyDescent="0.25">
      <c r="B4" s="39"/>
      <c r="R4" t="s">
        <v>38</v>
      </c>
      <c r="S4" s="45">
        <v>645</v>
      </c>
      <c r="T4" s="26">
        <f>+(1+CALFire!$S$6)^(2025-S3)</f>
        <v>1.521618261177077</v>
      </c>
      <c r="U4" s="45">
        <f>+T4*S4</f>
        <v>981.44377845921463</v>
      </c>
    </row>
    <row r="5" spans="2:21" x14ac:dyDescent="0.25">
      <c r="D5">
        <v>2021</v>
      </c>
      <c r="F5">
        <v>2025</v>
      </c>
    </row>
    <row r="6" spans="2:21" x14ac:dyDescent="0.25">
      <c r="C6" t="s">
        <v>66</v>
      </c>
      <c r="D6" s="8">
        <v>650000000</v>
      </c>
      <c r="E6" s="26">
        <f>+(1+CALFire!$S$6)^(2025-D5)</f>
        <v>1.1038128906249998</v>
      </c>
      <c r="F6" s="8">
        <f>+D6*E6</f>
        <v>717478378.90624988</v>
      </c>
    </row>
    <row r="7" spans="2:21" x14ac:dyDescent="0.25">
      <c r="C7" t="s">
        <v>33</v>
      </c>
      <c r="D7" s="38">
        <v>963309</v>
      </c>
      <c r="E7" s="38"/>
      <c r="F7" s="38">
        <v>963309</v>
      </c>
    </row>
    <row r="8" spans="2:21" x14ac:dyDescent="0.25">
      <c r="C8" t="s">
        <v>38</v>
      </c>
      <c r="D8" s="7">
        <f>+D6/D7</f>
        <v>674.75752847736294</v>
      </c>
      <c r="F8" s="43">
        <f>+F6/F7</f>
        <v>744.80605797957855</v>
      </c>
      <c r="G8" t="s">
        <v>24</v>
      </c>
    </row>
    <row r="9" spans="2:21" x14ac:dyDescent="0.25">
      <c r="P9" t="s">
        <v>67</v>
      </c>
      <c r="Q9" s="39" t="s">
        <v>68</v>
      </c>
    </row>
  </sheetData>
  <hyperlinks>
    <hyperlink ref="B3" r:id="rId1" xr:uid="{F8A9A59E-51A7-483E-9B8B-D7FD2C2A9D6E}"/>
    <hyperlink ref="Q9" r:id="rId2" xr:uid="{75317866-B914-494F-9094-58C2DFAE4482}"/>
  </hyperlinks>
  <pageMargins left="0.7" right="0.7" top="0.75" bottom="0.75" header="0.3" footer="0.3"/>
  <pageSetup orientation="portrait" horizontalDpi="1200" verticalDpi="120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947A8-16A4-4AFF-AC98-C8AFA4117278}">
  <dimension ref="A1:P33"/>
  <sheetViews>
    <sheetView workbookViewId="0">
      <selection activeCell="M33" sqref="M33:N33"/>
    </sheetView>
  </sheetViews>
  <sheetFormatPr defaultRowHeight="15" x14ac:dyDescent="0.25"/>
  <sheetData>
    <row r="1" spans="1:16" ht="15.75" thickBot="1" x14ac:dyDescent="0.3">
      <c r="A1" s="30" t="s">
        <v>31</v>
      </c>
      <c r="B1" s="30" t="s">
        <v>69</v>
      </c>
      <c r="C1" s="30" t="s">
        <v>70</v>
      </c>
      <c r="D1" s="30" t="s">
        <v>71</v>
      </c>
      <c r="E1" s="30" t="s">
        <v>72</v>
      </c>
      <c r="F1" s="30" t="s">
        <v>73</v>
      </c>
      <c r="G1" s="30" t="s">
        <v>74</v>
      </c>
      <c r="H1" s="30" t="s">
        <v>75</v>
      </c>
      <c r="I1" s="30" t="s">
        <v>76</v>
      </c>
      <c r="J1" s="30" t="s">
        <v>77</v>
      </c>
      <c r="K1" s="30" t="s">
        <v>78</v>
      </c>
      <c r="L1" s="30" t="s">
        <v>79</v>
      </c>
      <c r="M1" s="30" t="s">
        <v>80</v>
      </c>
      <c r="N1" s="30" t="s">
        <v>81</v>
      </c>
      <c r="P1" t="s">
        <v>82</v>
      </c>
    </row>
    <row r="2" spans="1:16" x14ac:dyDescent="0.25">
      <c r="A2" s="69">
        <v>2025</v>
      </c>
      <c r="B2" s="66">
        <v>3</v>
      </c>
      <c r="C2" s="31" t="s">
        <v>83</v>
      </c>
      <c r="D2" s="66"/>
      <c r="E2" s="66"/>
      <c r="F2" s="66"/>
      <c r="G2" s="66"/>
      <c r="H2" s="66"/>
      <c r="I2" s="66"/>
      <c r="J2" s="66"/>
      <c r="K2" s="66"/>
      <c r="L2" s="66"/>
      <c r="M2" s="66"/>
      <c r="N2" s="66">
        <v>3</v>
      </c>
    </row>
    <row r="3" spans="1:16" x14ac:dyDescent="0.25">
      <c r="A3" s="70"/>
      <c r="B3" s="67"/>
      <c r="C3" s="32" t="s">
        <v>84</v>
      </c>
      <c r="D3" s="67"/>
      <c r="E3" s="67"/>
      <c r="F3" s="67"/>
      <c r="G3" s="67"/>
      <c r="H3" s="67"/>
      <c r="I3" s="67"/>
      <c r="J3" s="67"/>
      <c r="K3" s="67"/>
      <c r="L3" s="67"/>
      <c r="M3" s="67"/>
      <c r="N3" s="67"/>
    </row>
    <row r="4" spans="1:16" ht="15.75" thickBot="1" x14ac:dyDescent="0.3">
      <c r="A4" s="71"/>
      <c r="B4" s="68"/>
      <c r="C4" s="33"/>
      <c r="D4" s="68"/>
      <c r="E4" s="68"/>
      <c r="F4" s="68"/>
      <c r="G4" s="68"/>
      <c r="H4" s="68"/>
      <c r="I4" s="68"/>
      <c r="J4" s="68"/>
      <c r="K4" s="68"/>
      <c r="L4" s="68"/>
      <c r="M4" s="68"/>
      <c r="N4" s="68"/>
    </row>
    <row r="5" spans="1:16" ht="15.75" thickBot="1" x14ac:dyDescent="0.3">
      <c r="A5" s="30">
        <v>2024</v>
      </c>
      <c r="B5" s="34">
        <v>3.1</v>
      </c>
      <c r="C5" s="34">
        <v>3.2</v>
      </c>
      <c r="D5" s="34">
        <v>3.5</v>
      </c>
      <c r="E5" s="34">
        <v>3.4</v>
      </c>
      <c r="F5" s="34">
        <v>3.3</v>
      </c>
      <c r="G5" s="34">
        <v>3</v>
      </c>
      <c r="H5" s="34">
        <v>2.9</v>
      </c>
      <c r="I5" s="34">
        <v>2.5</v>
      </c>
      <c r="J5" s="34">
        <v>2.4</v>
      </c>
      <c r="K5" s="34">
        <v>2.6</v>
      </c>
      <c r="L5" s="34">
        <v>2.7</v>
      </c>
      <c r="M5" s="34">
        <v>2.9</v>
      </c>
      <c r="N5" s="34">
        <v>2.9</v>
      </c>
    </row>
    <row r="6" spans="1:16" ht="15.75" thickBot="1" x14ac:dyDescent="0.3">
      <c r="A6" s="35">
        <v>2023</v>
      </c>
      <c r="B6" s="36">
        <v>6.4</v>
      </c>
      <c r="C6" s="36">
        <v>6</v>
      </c>
      <c r="D6" s="36">
        <v>5</v>
      </c>
      <c r="E6" s="36">
        <v>4.9000000000000004</v>
      </c>
      <c r="F6" s="36">
        <v>4</v>
      </c>
      <c r="G6" s="36">
        <v>3</v>
      </c>
      <c r="H6" s="36">
        <v>3.2</v>
      </c>
      <c r="I6" s="36">
        <v>3.7</v>
      </c>
      <c r="J6" s="36">
        <v>3.7</v>
      </c>
      <c r="K6" s="36">
        <v>3.2</v>
      </c>
      <c r="L6" s="36">
        <v>3.1</v>
      </c>
      <c r="M6" s="36">
        <v>3.4</v>
      </c>
      <c r="N6" s="36">
        <v>4.0999999999999996</v>
      </c>
    </row>
    <row r="7" spans="1:16" ht="15.75" thickBot="1" x14ac:dyDescent="0.3">
      <c r="A7" s="30">
        <v>2022</v>
      </c>
      <c r="B7" s="34">
        <v>7.5</v>
      </c>
      <c r="C7" s="34">
        <v>7.9</v>
      </c>
      <c r="D7" s="34">
        <v>8.5</v>
      </c>
      <c r="E7" s="34">
        <v>8.3000000000000007</v>
      </c>
      <c r="F7" s="34">
        <v>8.6</v>
      </c>
      <c r="G7" s="34">
        <v>9.1</v>
      </c>
      <c r="H7" s="34">
        <v>8.5</v>
      </c>
      <c r="I7" s="34">
        <v>8.3000000000000007</v>
      </c>
      <c r="J7" s="34">
        <v>8.1999999999999993</v>
      </c>
      <c r="K7" s="34">
        <v>7.7</v>
      </c>
      <c r="L7" s="34">
        <v>7.1</v>
      </c>
      <c r="M7" s="34">
        <v>6.5</v>
      </c>
      <c r="N7" s="34">
        <v>8</v>
      </c>
    </row>
    <row r="8" spans="1:16" ht="15.75" thickBot="1" x14ac:dyDescent="0.3">
      <c r="A8" s="35">
        <v>2021</v>
      </c>
      <c r="B8" s="36">
        <v>1.4</v>
      </c>
      <c r="C8" s="36">
        <v>1.7</v>
      </c>
      <c r="D8" s="36">
        <v>2.6</v>
      </c>
      <c r="E8" s="36">
        <v>4.2</v>
      </c>
      <c r="F8" s="36">
        <v>5</v>
      </c>
      <c r="G8" s="36">
        <v>5.4</v>
      </c>
      <c r="H8" s="36">
        <v>5.4</v>
      </c>
      <c r="I8" s="36">
        <v>5.3</v>
      </c>
      <c r="J8" s="36">
        <v>5.4</v>
      </c>
      <c r="K8" s="36">
        <v>6.2</v>
      </c>
      <c r="L8" s="36">
        <v>6.8</v>
      </c>
      <c r="M8" s="36">
        <v>7</v>
      </c>
      <c r="N8" s="36">
        <v>4.7</v>
      </c>
    </row>
    <row r="9" spans="1:16" ht="15.75" thickBot="1" x14ac:dyDescent="0.3">
      <c r="A9" s="30">
        <v>2020</v>
      </c>
      <c r="B9" s="34">
        <v>2.5</v>
      </c>
      <c r="C9" s="34">
        <v>2.2999999999999998</v>
      </c>
      <c r="D9" s="34">
        <v>1.5</v>
      </c>
      <c r="E9" s="34">
        <v>0.3</v>
      </c>
      <c r="F9" s="34">
        <v>0.1</v>
      </c>
      <c r="G9" s="34">
        <v>0.6</v>
      </c>
      <c r="H9" s="34">
        <v>1</v>
      </c>
      <c r="I9" s="34">
        <v>1.3</v>
      </c>
      <c r="J9" s="34">
        <v>1.4</v>
      </c>
      <c r="K9" s="34">
        <v>1.2</v>
      </c>
      <c r="L9" s="34">
        <v>1.2</v>
      </c>
      <c r="M9" s="34">
        <v>1.4</v>
      </c>
      <c r="N9" s="34">
        <v>1.2</v>
      </c>
    </row>
    <row r="10" spans="1:16" ht="15.75" thickBot="1" x14ac:dyDescent="0.3">
      <c r="A10" s="35">
        <v>2019</v>
      </c>
      <c r="B10" s="36">
        <v>1.6</v>
      </c>
      <c r="C10" s="36">
        <v>1.5</v>
      </c>
      <c r="D10" s="36">
        <v>1.9</v>
      </c>
      <c r="E10" s="36">
        <v>2</v>
      </c>
      <c r="F10" s="36">
        <v>1.8</v>
      </c>
      <c r="G10" s="36">
        <v>1.6</v>
      </c>
      <c r="H10" s="36">
        <v>1.8</v>
      </c>
      <c r="I10" s="36">
        <v>1.7</v>
      </c>
      <c r="J10" s="36">
        <v>1.7</v>
      </c>
      <c r="K10" s="36">
        <v>1.8</v>
      </c>
      <c r="L10" s="36">
        <v>2.1</v>
      </c>
      <c r="M10" s="36">
        <v>2.2999999999999998</v>
      </c>
      <c r="N10" s="36">
        <v>1.8</v>
      </c>
    </row>
    <row r="11" spans="1:16" ht="15.75" thickBot="1" x14ac:dyDescent="0.3">
      <c r="A11" s="30">
        <v>2018</v>
      </c>
      <c r="B11" s="34">
        <v>2.1</v>
      </c>
      <c r="C11" s="34">
        <v>2.2000000000000002</v>
      </c>
      <c r="D11" s="34">
        <v>2.4</v>
      </c>
      <c r="E11" s="34">
        <v>2.5</v>
      </c>
      <c r="F11" s="34">
        <v>2.8</v>
      </c>
      <c r="G11" s="34">
        <v>2.9</v>
      </c>
      <c r="H11" s="34">
        <v>2.9</v>
      </c>
      <c r="I11" s="34">
        <v>2.7</v>
      </c>
      <c r="J11" s="34">
        <v>2.2999999999999998</v>
      </c>
      <c r="K11" s="34">
        <v>2.5</v>
      </c>
      <c r="L11" s="34">
        <v>2.2000000000000002</v>
      </c>
      <c r="M11" s="34">
        <v>1.9</v>
      </c>
      <c r="N11" s="34">
        <v>2.4</v>
      </c>
    </row>
    <row r="12" spans="1:16" ht="15.75" thickBot="1" x14ac:dyDescent="0.3">
      <c r="A12" s="35">
        <v>2017</v>
      </c>
      <c r="B12" s="36">
        <v>2.5</v>
      </c>
      <c r="C12" s="36">
        <v>2.7</v>
      </c>
      <c r="D12" s="36">
        <v>2.4</v>
      </c>
      <c r="E12" s="36">
        <v>2.2000000000000002</v>
      </c>
      <c r="F12" s="36">
        <v>1.9</v>
      </c>
      <c r="G12" s="36">
        <v>1.6</v>
      </c>
      <c r="H12" s="36">
        <v>1.7</v>
      </c>
      <c r="I12" s="36">
        <v>1.9</v>
      </c>
      <c r="J12" s="36">
        <v>2.2000000000000002</v>
      </c>
      <c r="K12" s="36">
        <v>2</v>
      </c>
      <c r="L12" s="36">
        <v>2.2000000000000002</v>
      </c>
      <c r="M12" s="36">
        <v>2.1</v>
      </c>
      <c r="N12" s="36">
        <v>2.1</v>
      </c>
    </row>
    <row r="13" spans="1:16" ht="15.75" thickBot="1" x14ac:dyDescent="0.3">
      <c r="A13" s="30">
        <v>2016</v>
      </c>
      <c r="B13" s="34">
        <v>1.4</v>
      </c>
      <c r="C13" s="34">
        <v>1</v>
      </c>
      <c r="D13" s="34">
        <v>0.9</v>
      </c>
      <c r="E13" s="34">
        <v>1.1000000000000001</v>
      </c>
      <c r="F13" s="34">
        <v>1</v>
      </c>
      <c r="G13" s="34">
        <v>1</v>
      </c>
      <c r="H13" s="34">
        <v>0.8</v>
      </c>
      <c r="I13" s="34">
        <v>1.1000000000000001</v>
      </c>
      <c r="J13" s="34">
        <v>1.5</v>
      </c>
      <c r="K13" s="34">
        <v>1.6</v>
      </c>
      <c r="L13" s="34">
        <v>1.7</v>
      </c>
      <c r="M13" s="34">
        <v>2.1</v>
      </c>
      <c r="N13" s="34">
        <v>1.3</v>
      </c>
    </row>
    <row r="14" spans="1:16" ht="15.75" thickBot="1" x14ac:dyDescent="0.3">
      <c r="A14" s="35">
        <v>2015</v>
      </c>
      <c r="B14" s="36">
        <v>-0.1</v>
      </c>
      <c r="C14" s="36">
        <v>0</v>
      </c>
      <c r="D14" s="36">
        <v>-0.1</v>
      </c>
      <c r="E14" s="36">
        <v>-0.2</v>
      </c>
      <c r="F14" s="36">
        <v>0</v>
      </c>
      <c r="G14" s="36">
        <v>0.1</v>
      </c>
      <c r="H14" s="36">
        <v>0.2</v>
      </c>
      <c r="I14" s="36">
        <v>0.2</v>
      </c>
      <c r="J14" s="36">
        <v>0</v>
      </c>
      <c r="K14" s="36">
        <v>0.2</v>
      </c>
      <c r="L14" s="36">
        <v>0.5</v>
      </c>
      <c r="M14" s="36">
        <v>0.7</v>
      </c>
      <c r="N14" s="36">
        <v>0.1</v>
      </c>
    </row>
    <row r="15" spans="1:16" ht="15.75" thickBot="1" x14ac:dyDescent="0.3">
      <c r="A15" s="30">
        <v>2014</v>
      </c>
      <c r="B15" s="34">
        <v>1.6</v>
      </c>
      <c r="C15" s="34">
        <v>1.1000000000000001</v>
      </c>
      <c r="D15" s="34">
        <v>1.5</v>
      </c>
      <c r="E15" s="34">
        <v>2</v>
      </c>
      <c r="F15" s="34">
        <v>2.1</v>
      </c>
      <c r="G15" s="34">
        <v>2.1</v>
      </c>
      <c r="H15" s="34">
        <v>2</v>
      </c>
      <c r="I15" s="34">
        <v>1.7</v>
      </c>
      <c r="J15" s="34">
        <v>1.7</v>
      </c>
      <c r="K15" s="34">
        <v>1.7</v>
      </c>
      <c r="L15" s="34">
        <v>1.3</v>
      </c>
      <c r="M15" s="34">
        <v>0.8</v>
      </c>
      <c r="N15" s="34">
        <v>1.6</v>
      </c>
    </row>
    <row r="16" spans="1:16" ht="15.75" thickBot="1" x14ac:dyDescent="0.3">
      <c r="A16" s="35">
        <v>2013</v>
      </c>
      <c r="B16" s="36">
        <v>1.6</v>
      </c>
      <c r="C16" s="36">
        <v>2</v>
      </c>
      <c r="D16" s="36">
        <v>1.5</v>
      </c>
      <c r="E16" s="36">
        <v>1.1000000000000001</v>
      </c>
      <c r="F16" s="36">
        <v>1.4</v>
      </c>
      <c r="G16" s="36">
        <v>1.8</v>
      </c>
      <c r="H16" s="36">
        <v>2</v>
      </c>
      <c r="I16" s="36">
        <v>1.5</v>
      </c>
      <c r="J16" s="36">
        <v>1.2</v>
      </c>
      <c r="K16" s="36">
        <v>1</v>
      </c>
      <c r="L16" s="36">
        <v>1.2</v>
      </c>
      <c r="M16" s="36">
        <v>1.5</v>
      </c>
      <c r="N16" s="36">
        <v>1.5</v>
      </c>
    </row>
    <row r="17" spans="1:14" ht="15.75" thickBot="1" x14ac:dyDescent="0.3">
      <c r="A17" s="30">
        <v>2012</v>
      </c>
      <c r="B17" s="34">
        <v>2.9</v>
      </c>
      <c r="C17" s="34">
        <v>2.9</v>
      </c>
      <c r="D17" s="34">
        <v>2.7</v>
      </c>
      <c r="E17" s="34">
        <v>2.2999999999999998</v>
      </c>
      <c r="F17" s="34">
        <v>1.7</v>
      </c>
      <c r="G17" s="34">
        <v>1.7</v>
      </c>
      <c r="H17" s="34">
        <v>1.4</v>
      </c>
      <c r="I17" s="34">
        <v>1.7</v>
      </c>
      <c r="J17" s="34">
        <v>2</v>
      </c>
      <c r="K17" s="34">
        <v>2.2000000000000002</v>
      </c>
      <c r="L17" s="34">
        <v>1.8</v>
      </c>
      <c r="M17" s="34">
        <v>1.7</v>
      </c>
      <c r="N17" s="34">
        <v>2.1</v>
      </c>
    </row>
    <row r="18" spans="1:14" ht="15.75" thickBot="1" x14ac:dyDescent="0.3">
      <c r="A18" s="35">
        <v>2011</v>
      </c>
      <c r="B18" s="36">
        <v>1.6</v>
      </c>
      <c r="C18" s="36">
        <v>2.1</v>
      </c>
      <c r="D18" s="36">
        <v>2.7</v>
      </c>
      <c r="E18" s="36">
        <v>3.2</v>
      </c>
      <c r="F18" s="36">
        <v>3.6</v>
      </c>
      <c r="G18" s="36">
        <v>3.6</v>
      </c>
      <c r="H18" s="36">
        <v>3.6</v>
      </c>
      <c r="I18" s="36">
        <v>3.8</v>
      </c>
      <c r="J18" s="36">
        <v>3.9</v>
      </c>
      <c r="K18" s="36">
        <v>3.5</v>
      </c>
      <c r="L18" s="36">
        <v>3.4</v>
      </c>
      <c r="M18" s="36">
        <v>3</v>
      </c>
      <c r="N18" s="36">
        <v>3.2</v>
      </c>
    </row>
    <row r="19" spans="1:14" ht="15.75" thickBot="1" x14ac:dyDescent="0.3">
      <c r="A19" s="30">
        <v>2010</v>
      </c>
      <c r="B19" s="34">
        <v>2.6</v>
      </c>
      <c r="C19" s="34">
        <v>2.1</v>
      </c>
      <c r="D19" s="34">
        <v>2.2999999999999998</v>
      </c>
      <c r="E19" s="34">
        <v>2.2000000000000002</v>
      </c>
      <c r="F19" s="34">
        <v>2</v>
      </c>
      <c r="G19" s="34">
        <v>1.1000000000000001</v>
      </c>
      <c r="H19" s="34">
        <v>1.2</v>
      </c>
      <c r="I19" s="34">
        <v>1.1000000000000001</v>
      </c>
      <c r="J19" s="34">
        <v>1.1000000000000001</v>
      </c>
      <c r="K19" s="34">
        <v>1.2</v>
      </c>
      <c r="L19" s="34">
        <v>1.1000000000000001</v>
      </c>
      <c r="M19" s="34">
        <v>1.5</v>
      </c>
      <c r="N19" s="34">
        <v>1.6</v>
      </c>
    </row>
    <row r="20" spans="1:14" ht="15.75" thickBot="1" x14ac:dyDescent="0.3">
      <c r="A20" s="35">
        <v>2009</v>
      </c>
      <c r="B20" s="36">
        <v>0</v>
      </c>
      <c r="C20" s="36">
        <v>0.2</v>
      </c>
      <c r="D20" s="36">
        <v>-0.4</v>
      </c>
      <c r="E20" s="36">
        <v>-0.7</v>
      </c>
      <c r="F20" s="36">
        <v>-1.3</v>
      </c>
      <c r="G20" s="36">
        <v>-1.4</v>
      </c>
      <c r="H20" s="36">
        <v>-2.1</v>
      </c>
      <c r="I20" s="36">
        <v>-1.5</v>
      </c>
      <c r="J20" s="36">
        <v>-1.3</v>
      </c>
      <c r="K20" s="36">
        <v>-0.2</v>
      </c>
      <c r="L20" s="36">
        <v>1.8</v>
      </c>
      <c r="M20" s="36">
        <v>2.7</v>
      </c>
      <c r="N20" s="36">
        <v>-0.4</v>
      </c>
    </row>
    <row r="21" spans="1:14" ht="15.75" thickBot="1" x14ac:dyDescent="0.3">
      <c r="A21" s="30">
        <v>2008</v>
      </c>
      <c r="B21" s="34">
        <v>4.3</v>
      </c>
      <c r="C21" s="34">
        <v>4</v>
      </c>
      <c r="D21" s="34">
        <v>4</v>
      </c>
      <c r="E21" s="34">
        <v>3.9</v>
      </c>
      <c r="F21" s="34">
        <v>4.2</v>
      </c>
      <c r="G21" s="34">
        <v>5</v>
      </c>
      <c r="H21" s="34">
        <v>5.6</v>
      </c>
      <c r="I21" s="34">
        <v>5.4</v>
      </c>
      <c r="J21" s="34">
        <v>4.9000000000000004</v>
      </c>
      <c r="K21" s="34">
        <v>3.7</v>
      </c>
      <c r="L21" s="34">
        <v>1.1000000000000001</v>
      </c>
      <c r="M21" s="34">
        <v>0.1</v>
      </c>
      <c r="N21" s="34">
        <v>3.8</v>
      </c>
    </row>
    <row r="22" spans="1:14" ht="15.75" thickBot="1" x14ac:dyDescent="0.3">
      <c r="A22" s="35">
        <v>2007</v>
      </c>
      <c r="B22" s="36">
        <v>2.1</v>
      </c>
      <c r="C22" s="36">
        <v>2.4</v>
      </c>
      <c r="D22" s="36">
        <v>2.8</v>
      </c>
      <c r="E22" s="36">
        <v>2.6</v>
      </c>
      <c r="F22" s="36">
        <v>2.7</v>
      </c>
      <c r="G22" s="36">
        <v>2.7</v>
      </c>
      <c r="H22" s="36">
        <v>2.4</v>
      </c>
      <c r="I22" s="36">
        <v>2</v>
      </c>
      <c r="J22" s="36">
        <v>2.8</v>
      </c>
      <c r="K22" s="36">
        <v>3.5</v>
      </c>
      <c r="L22" s="36">
        <v>4.3</v>
      </c>
      <c r="M22" s="36">
        <v>4.0999999999999996</v>
      </c>
      <c r="N22" s="36">
        <v>2.8</v>
      </c>
    </row>
    <row r="23" spans="1:14" ht="15.75" thickBot="1" x14ac:dyDescent="0.3">
      <c r="A23" s="30">
        <v>2006</v>
      </c>
      <c r="B23" s="34">
        <v>4</v>
      </c>
      <c r="C23" s="34">
        <v>3.6</v>
      </c>
      <c r="D23" s="34">
        <v>3.4</v>
      </c>
      <c r="E23" s="34">
        <v>3.5</v>
      </c>
      <c r="F23" s="34">
        <v>4.2</v>
      </c>
      <c r="G23" s="34">
        <v>4.3</v>
      </c>
      <c r="H23" s="34">
        <v>4.0999999999999996</v>
      </c>
      <c r="I23" s="34">
        <v>3.8</v>
      </c>
      <c r="J23" s="34">
        <v>2.1</v>
      </c>
      <c r="K23" s="34">
        <v>1.3</v>
      </c>
      <c r="L23" s="34">
        <v>2</v>
      </c>
      <c r="M23" s="34">
        <v>2.5</v>
      </c>
      <c r="N23" s="34">
        <v>3.2</v>
      </c>
    </row>
    <row r="24" spans="1:14" ht="15.75" thickBot="1" x14ac:dyDescent="0.3">
      <c r="A24" s="35">
        <v>2005</v>
      </c>
      <c r="B24" s="36">
        <v>3</v>
      </c>
      <c r="C24" s="36">
        <v>3</v>
      </c>
      <c r="D24" s="36">
        <v>3.1</v>
      </c>
      <c r="E24" s="36">
        <v>3.5</v>
      </c>
      <c r="F24" s="36">
        <v>2.8</v>
      </c>
      <c r="G24" s="36">
        <v>2.5</v>
      </c>
      <c r="H24" s="36">
        <v>3.2</v>
      </c>
      <c r="I24" s="36">
        <v>3.6</v>
      </c>
      <c r="J24" s="36">
        <v>4.7</v>
      </c>
      <c r="K24" s="36">
        <v>4.3</v>
      </c>
      <c r="L24" s="36">
        <v>3.5</v>
      </c>
      <c r="M24" s="36">
        <v>3.4</v>
      </c>
      <c r="N24" s="36">
        <v>3.4</v>
      </c>
    </row>
    <row r="25" spans="1:14" ht="15.75" thickBot="1" x14ac:dyDescent="0.3">
      <c r="A25" s="30">
        <v>2004</v>
      </c>
      <c r="B25" s="34">
        <v>1.9</v>
      </c>
      <c r="C25" s="34">
        <v>1.7</v>
      </c>
      <c r="D25" s="34">
        <v>1.7</v>
      </c>
      <c r="E25" s="34">
        <v>2.2999999999999998</v>
      </c>
      <c r="F25" s="34">
        <v>3.1</v>
      </c>
      <c r="G25" s="34">
        <v>3.3</v>
      </c>
      <c r="H25" s="34">
        <v>3</v>
      </c>
      <c r="I25" s="34">
        <v>2.7</v>
      </c>
      <c r="J25" s="34">
        <v>2.5</v>
      </c>
      <c r="K25" s="34">
        <v>3.2</v>
      </c>
      <c r="L25" s="34">
        <v>3.5</v>
      </c>
      <c r="M25" s="34">
        <v>3.3</v>
      </c>
      <c r="N25" s="34">
        <v>2.7</v>
      </c>
    </row>
    <row r="26" spans="1:14" ht="15.75" thickBot="1" x14ac:dyDescent="0.3">
      <c r="A26" s="35">
        <v>2003</v>
      </c>
      <c r="B26" s="36">
        <v>2.6</v>
      </c>
      <c r="C26" s="36">
        <v>3</v>
      </c>
      <c r="D26" s="36">
        <v>3</v>
      </c>
      <c r="E26" s="36">
        <v>2.2000000000000002</v>
      </c>
      <c r="F26" s="36">
        <v>2.1</v>
      </c>
      <c r="G26" s="36">
        <v>2.1</v>
      </c>
      <c r="H26" s="36">
        <v>2.1</v>
      </c>
      <c r="I26" s="36">
        <v>2.2000000000000002</v>
      </c>
      <c r="J26" s="36">
        <v>2.2999999999999998</v>
      </c>
      <c r="K26" s="36">
        <v>2</v>
      </c>
      <c r="L26" s="36">
        <v>1.8</v>
      </c>
      <c r="M26" s="36">
        <v>1.9</v>
      </c>
      <c r="N26" s="36">
        <v>2.2999999999999998</v>
      </c>
    </row>
    <row r="27" spans="1:14" ht="15.75" thickBot="1" x14ac:dyDescent="0.3">
      <c r="A27" s="30">
        <v>2002</v>
      </c>
      <c r="B27" s="34">
        <v>1.1000000000000001</v>
      </c>
      <c r="C27" s="34">
        <v>1.1000000000000001</v>
      </c>
      <c r="D27" s="34">
        <v>1.5</v>
      </c>
      <c r="E27" s="34">
        <v>1.6</v>
      </c>
      <c r="F27" s="34">
        <v>1.2</v>
      </c>
      <c r="G27" s="34">
        <v>1.1000000000000001</v>
      </c>
      <c r="H27" s="34">
        <v>1.5</v>
      </c>
      <c r="I27" s="34">
        <v>1.8</v>
      </c>
      <c r="J27" s="34">
        <v>1.5</v>
      </c>
      <c r="K27" s="34">
        <v>2</v>
      </c>
      <c r="L27" s="34">
        <v>2.2000000000000002</v>
      </c>
      <c r="M27" s="34">
        <v>2.4</v>
      </c>
      <c r="N27" s="34">
        <v>1.6</v>
      </c>
    </row>
    <row r="28" spans="1:14" ht="15.75" thickBot="1" x14ac:dyDescent="0.3">
      <c r="A28" s="35">
        <v>2001</v>
      </c>
      <c r="B28" s="36">
        <v>3.7</v>
      </c>
      <c r="C28" s="36">
        <v>3.5</v>
      </c>
      <c r="D28" s="36">
        <v>2.9</v>
      </c>
      <c r="E28" s="36">
        <v>3.3</v>
      </c>
      <c r="F28" s="36">
        <v>3.6</v>
      </c>
      <c r="G28" s="36">
        <v>3.2</v>
      </c>
      <c r="H28" s="36">
        <v>2.7</v>
      </c>
      <c r="I28" s="36">
        <v>2.7</v>
      </c>
      <c r="J28" s="36">
        <v>2.6</v>
      </c>
      <c r="K28" s="36">
        <v>2.1</v>
      </c>
      <c r="L28" s="36">
        <v>1.9</v>
      </c>
      <c r="M28" s="36">
        <v>1.6</v>
      </c>
      <c r="N28" s="36">
        <v>2.8</v>
      </c>
    </row>
    <row r="29" spans="1:14" ht="15.75" thickBot="1" x14ac:dyDescent="0.3">
      <c r="A29" s="30">
        <v>2000</v>
      </c>
      <c r="B29" s="34">
        <v>2.7</v>
      </c>
      <c r="C29" s="34">
        <v>3.2</v>
      </c>
      <c r="D29" s="34">
        <v>3.8</v>
      </c>
      <c r="E29" s="34">
        <v>3.1</v>
      </c>
      <c r="F29" s="34">
        <v>3.2</v>
      </c>
      <c r="G29" s="34">
        <v>3.7</v>
      </c>
      <c r="H29" s="34">
        <v>3.7</v>
      </c>
      <c r="I29" s="34">
        <v>3.4</v>
      </c>
      <c r="J29" s="34">
        <v>3.5</v>
      </c>
      <c r="K29" s="34">
        <v>3.4</v>
      </c>
      <c r="L29" s="34">
        <v>3.4</v>
      </c>
      <c r="M29" s="34">
        <v>3.4</v>
      </c>
      <c r="N29" s="34">
        <v>3.4</v>
      </c>
    </row>
    <row r="30" spans="1:14" x14ac:dyDescent="0.25">
      <c r="M30" t="s">
        <v>26</v>
      </c>
      <c r="N30">
        <f>+AVERAGE(N2:N29)</f>
        <v>2.5846153846153848</v>
      </c>
    </row>
    <row r="33" spans="13:14" x14ac:dyDescent="0.25">
      <c r="M33" s="37" t="s">
        <v>85</v>
      </c>
      <c r="N33" s="52">
        <v>2.5000000000000001E-2</v>
      </c>
    </row>
  </sheetData>
  <mergeCells count="13">
    <mergeCell ref="G2:G4"/>
    <mergeCell ref="A2:A4"/>
    <mergeCell ref="B2:B4"/>
    <mergeCell ref="D2:D4"/>
    <mergeCell ref="E2:E4"/>
    <mergeCell ref="F2:F4"/>
    <mergeCell ref="N2:N4"/>
    <mergeCell ref="H2:H4"/>
    <mergeCell ref="I2:I4"/>
    <mergeCell ref="J2:J4"/>
    <mergeCell ref="K2:K4"/>
    <mergeCell ref="L2:L4"/>
    <mergeCell ref="M2:M4"/>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5AE21-B4BD-4825-AA8E-8AD301079453}">
  <dimension ref="A1:T23"/>
  <sheetViews>
    <sheetView workbookViewId="0">
      <selection activeCell="P24" sqref="P24"/>
    </sheetView>
  </sheetViews>
  <sheetFormatPr defaultRowHeight="15" x14ac:dyDescent="0.25"/>
  <cols>
    <col min="15" max="15" width="13.28515625" bestFit="1" customWidth="1"/>
    <col min="16" max="16" width="12.5703125" bestFit="1" customWidth="1"/>
    <col min="17" max="17" width="14.5703125" bestFit="1" customWidth="1"/>
    <col min="19" max="19" width="18" bestFit="1" customWidth="1"/>
    <col min="20" max="20" width="11.5703125" bestFit="1" customWidth="1"/>
  </cols>
  <sheetData>
    <row r="1" spans="1:20" x14ac:dyDescent="0.25">
      <c r="P1" t="s">
        <v>86</v>
      </c>
      <c r="Q1" t="s">
        <v>87</v>
      </c>
      <c r="R1">
        <v>2025</v>
      </c>
      <c r="S1" t="s">
        <v>87</v>
      </c>
      <c r="T1" t="s">
        <v>38</v>
      </c>
    </row>
    <row r="2" spans="1:20" x14ac:dyDescent="0.25">
      <c r="A2" t="s">
        <v>88</v>
      </c>
      <c r="O2">
        <v>2005</v>
      </c>
      <c r="P2" s="40">
        <v>75890</v>
      </c>
      <c r="Q2" s="41">
        <v>543605579</v>
      </c>
      <c r="R2" s="38">
        <f>+(1+$P$23)^(2025-O2)</f>
        <v>1.6386164402903955</v>
      </c>
      <c r="S2" s="40">
        <f t="shared" ref="S2:S12" si="0">+R2*Q2</f>
        <v>890761038.78297937</v>
      </c>
      <c r="T2" s="7">
        <f>+S2/P2</f>
        <v>11737.528512096183</v>
      </c>
    </row>
    <row r="3" spans="1:20" x14ac:dyDescent="0.25">
      <c r="O3">
        <v>2006</v>
      </c>
      <c r="P3" s="40">
        <v>206787</v>
      </c>
      <c r="Q3" s="41">
        <v>654430087</v>
      </c>
      <c r="R3" s="38">
        <f t="shared" ref="R3:R12" si="1">+(1+$P$23)^(2025-O3)</f>
        <v>1.5986501856491666</v>
      </c>
      <c r="S3" s="40">
        <f t="shared" si="0"/>
        <v>1046204780.0769503</v>
      </c>
      <c r="T3" s="7">
        <f t="shared" ref="T3:T12" si="2">+S3/P3</f>
        <v>5059.3353551091232</v>
      </c>
    </row>
    <row r="4" spans="1:20" x14ac:dyDescent="0.25">
      <c r="O4">
        <v>2007</v>
      </c>
      <c r="P4" s="40">
        <v>412627</v>
      </c>
      <c r="Q4" s="41">
        <v>873489764</v>
      </c>
      <c r="R4" s="38">
        <f t="shared" si="1"/>
        <v>1.559658717706504</v>
      </c>
      <c r="S4" s="40">
        <f t="shared" si="0"/>
        <v>1362345925.2499969</v>
      </c>
      <c r="T4" s="7">
        <f t="shared" si="2"/>
        <v>3301.6402834763526</v>
      </c>
    </row>
    <row r="5" spans="1:20" x14ac:dyDescent="0.25">
      <c r="O5">
        <v>2008</v>
      </c>
      <c r="P5" s="40">
        <v>404954</v>
      </c>
      <c r="Q5" s="41">
        <v>1097499731</v>
      </c>
      <c r="R5" s="38">
        <f t="shared" si="1"/>
        <v>1.521618261177077</v>
      </c>
      <c r="S5" s="40">
        <f t="shared" si="0"/>
        <v>1669975632.3265297</v>
      </c>
      <c r="T5" s="7">
        <f t="shared" si="2"/>
        <v>4123.8650126348421</v>
      </c>
    </row>
    <row r="6" spans="1:20" x14ac:dyDescent="0.25">
      <c r="O6">
        <v>2009</v>
      </c>
      <c r="P6" s="40">
        <v>80810</v>
      </c>
      <c r="Q6" s="41">
        <v>839976900</v>
      </c>
      <c r="R6" s="38">
        <f t="shared" si="1"/>
        <v>1.4845056206605631</v>
      </c>
      <c r="S6" s="40">
        <f t="shared" si="0"/>
        <v>1246950429.2750359</v>
      </c>
      <c r="T6" s="7">
        <f t="shared" si="2"/>
        <v>15430.645084457812</v>
      </c>
    </row>
    <row r="7" spans="1:20" x14ac:dyDescent="0.25">
      <c r="O7">
        <v>2010</v>
      </c>
      <c r="P7" s="40">
        <v>27240</v>
      </c>
      <c r="Q7" s="41">
        <v>780807722</v>
      </c>
      <c r="R7" s="38">
        <f t="shared" si="1"/>
        <v>1.4482981664981105</v>
      </c>
      <c r="S7" s="40">
        <f t="shared" si="0"/>
        <v>1130842392.1601663</v>
      </c>
      <c r="T7" s="7">
        <f t="shared" si="2"/>
        <v>41514.037891342377</v>
      </c>
    </row>
    <row r="8" spans="1:20" x14ac:dyDescent="0.25">
      <c r="O8">
        <v>2011</v>
      </c>
      <c r="P8" s="40">
        <v>52518</v>
      </c>
      <c r="Q8" s="41">
        <v>749844212</v>
      </c>
      <c r="R8" s="38">
        <f t="shared" si="1"/>
        <v>1.4129738209737661</v>
      </c>
      <c r="S8" s="40">
        <f t="shared" si="0"/>
        <v>1059510241.3647027</v>
      </c>
      <c r="T8" s="7">
        <f t="shared" si="2"/>
        <v>20174.230575511305</v>
      </c>
    </row>
    <row r="9" spans="1:20" x14ac:dyDescent="0.25">
      <c r="O9">
        <v>2012</v>
      </c>
      <c r="P9" s="40">
        <v>61249</v>
      </c>
      <c r="Q9" s="41">
        <v>857222696</v>
      </c>
      <c r="R9" s="38">
        <f t="shared" si="1"/>
        <v>1.3785110448524549</v>
      </c>
      <c r="S9" s="40">
        <f t="shared" si="0"/>
        <v>1181690954.3341982</v>
      </c>
      <c r="T9" s="7">
        <f t="shared" si="2"/>
        <v>19293.228531636407</v>
      </c>
    </row>
    <row r="10" spans="1:20" x14ac:dyDescent="0.25">
      <c r="O10">
        <v>2013</v>
      </c>
      <c r="P10" s="40">
        <v>127532</v>
      </c>
      <c r="Q10" s="41">
        <v>786510564</v>
      </c>
      <c r="R10" s="38">
        <f t="shared" si="1"/>
        <v>1.3448888242462975</v>
      </c>
      <c r="S10" s="40">
        <f t="shared" si="0"/>
        <v>1057769267.6752523</v>
      </c>
      <c r="T10" s="7">
        <f t="shared" si="2"/>
        <v>8294.1478819061285</v>
      </c>
    </row>
    <row r="11" spans="1:20" x14ac:dyDescent="0.25">
      <c r="O11">
        <v>2014</v>
      </c>
      <c r="P11" s="40">
        <v>103211</v>
      </c>
      <c r="Q11" s="41">
        <v>1179940421</v>
      </c>
      <c r="R11" s="38">
        <f t="shared" si="1"/>
        <v>1.312086657801266</v>
      </c>
      <c r="S11" s="40">
        <f t="shared" si="0"/>
        <v>1548184083.3945088</v>
      </c>
      <c r="T11" s="7">
        <f t="shared" si="2"/>
        <v>15000.184896905454</v>
      </c>
    </row>
    <row r="12" spans="1:20" x14ac:dyDescent="0.25">
      <c r="O12">
        <v>2015</v>
      </c>
      <c r="P12" s="40">
        <v>316217</v>
      </c>
      <c r="Q12" s="41">
        <v>1443785926</v>
      </c>
      <c r="R12" s="38">
        <f t="shared" si="1"/>
        <v>1.2800845441963571</v>
      </c>
      <c r="S12" s="40">
        <f t="shared" si="0"/>
        <v>1848168049.0008254</v>
      </c>
      <c r="T12" s="7">
        <f t="shared" si="2"/>
        <v>5844.6195144499679</v>
      </c>
    </row>
    <row r="14" spans="1:20" x14ac:dyDescent="0.25">
      <c r="O14" t="s">
        <v>26</v>
      </c>
      <c r="P14" s="40">
        <f>SUM(P2:P12)</f>
        <v>1869035</v>
      </c>
      <c r="Q14" s="40">
        <f>SUM(Q2:Q12)</f>
        <v>9807113602</v>
      </c>
      <c r="R14" s="40"/>
      <c r="S14" s="40">
        <f>SUM(S2:S12)</f>
        <v>14042402793.641146</v>
      </c>
    </row>
    <row r="15" spans="1:20" x14ac:dyDescent="0.25">
      <c r="O15" t="s">
        <v>89</v>
      </c>
      <c r="Q15" s="7">
        <f>+Q14/P14</f>
        <v>5247.153532170345</v>
      </c>
      <c r="R15" s="7"/>
      <c r="S15" s="7">
        <f>+S14/P14</f>
        <v>7513.1834308298912</v>
      </c>
    </row>
    <row r="18" spans="15:19" x14ac:dyDescent="0.25">
      <c r="O18" t="s">
        <v>16</v>
      </c>
      <c r="P18" s="40">
        <f>SUM(P7:P12)</f>
        <v>687967</v>
      </c>
      <c r="S18" s="51">
        <f>SUM(S7:S12)</f>
        <v>7826164987.9296532</v>
      </c>
    </row>
    <row r="19" spans="15:19" x14ac:dyDescent="0.25">
      <c r="S19" s="7"/>
    </row>
    <row r="20" spans="15:19" x14ac:dyDescent="0.25">
      <c r="O20" t="s">
        <v>90</v>
      </c>
      <c r="P20" s="8">
        <f>+S18/P18</f>
        <v>11375.78544890911</v>
      </c>
    </row>
    <row r="23" spans="15:19" x14ac:dyDescent="0.25">
      <c r="O23" t="s">
        <v>30</v>
      </c>
      <c r="P23" s="42">
        <f>+Inflation!N33</f>
        <v>2.5000000000000001E-2</v>
      </c>
    </row>
  </sheetData>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Suppresion Cost</vt:lpstr>
      <vt:lpstr>CALFire</vt:lpstr>
      <vt:lpstr>Other References</vt:lpstr>
      <vt:lpstr>Inflation</vt:lpstr>
      <vt:lpstr>2010-2015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2025-05-14T23:41:17Z</dcterms:created>
  <dcterms:modified xsi:type="dcterms:W3CDTF">2025-05-14T23:41:21Z</dcterms:modified>
  <cp:category/>
  <cp:contentStatus/>
</cp:coreProperties>
</file>