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ge.sharepoint.com/sites/CWSP2022WMP/Shared Documents/Revision Notice/Attachments/"/>
    </mc:Choice>
  </mc:AlternateContent>
  <xr:revisionPtr revIDLastSave="144" documentId="13_ncr:1_{94984E5D-DE0D-49B6-90F5-8F6B8095A481}" xr6:coauthVersionLast="47" xr6:coauthVersionMax="47" xr10:uidLastSave="{98F0274B-6723-4A21-B734-2CFFADB27E2F}"/>
  <bookViews>
    <workbookView xWindow="-120" yWindow="-120" windowWidth="29040" windowHeight="15840" xr2:uid="{E4085C5C-340A-4E00-8B38-FAEFF99E486B}"/>
  </bookViews>
  <sheets>
    <sheet name="RN-22-07" sheetId="2" r:id="rId1"/>
  </sheets>
  <definedNames>
    <definedName name="_xlchart.v1.0" hidden="1">'RN-22-07'!$H$11:$H$16</definedName>
    <definedName name="_xlchart.v1.1" hidden="1">'RN-22-07'!$J$11:$J$16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2" l="1"/>
  <c r="J13" i="2"/>
  <c r="J12" i="2"/>
  <c r="E21" i="2" l="1"/>
  <c r="D21" i="2"/>
  <c r="E22" i="2" l="1"/>
  <c r="E20" i="2"/>
  <c r="D17" i="2"/>
  <c r="D15" i="2"/>
  <c r="D32" i="2" l="1"/>
  <c r="D45" i="2" s="1"/>
  <c r="D28" i="2" l="1"/>
  <c r="E32" i="2" s="1"/>
  <c r="E45" i="2" s="1"/>
  <c r="E63" i="2" s="1"/>
  <c r="D22" i="2"/>
  <c r="D33" i="2" s="1"/>
  <c r="D46" i="2" s="1"/>
  <c r="D20" i="2"/>
  <c r="D31" i="2" s="1"/>
  <c r="E31" i="2" s="1"/>
  <c r="E44" i="2" s="1"/>
  <c r="E62" i="2" s="1"/>
  <c r="E56" i="2"/>
  <c r="E55" i="2"/>
  <c r="D58" i="2" s="1"/>
  <c r="D63" i="2" s="1"/>
  <c r="D44" i="2" l="1"/>
  <c r="D62" i="2" s="1"/>
  <c r="E33" i="2"/>
  <c r="E46" i="2" s="1"/>
  <c r="E64" i="2" s="1"/>
  <c r="D64" i="2"/>
</calcChain>
</file>

<file path=xl/sharedStrings.xml><?xml version="1.0" encoding="utf-8"?>
<sst xmlns="http://schemas.openxmlformats.org/spreadsheetml/2006/main" count="44" uniqueCount="35">
  <si>
    <t>Step 1: Baseline Historical Ignition Counts</t>
  </si>
  <si>
    <t>Current ignition counts are derived from Table 7.2 (Section 7.3.a_Atch01), filtered for Distribution and only HFTD Tier 2/3 ignitions (excluding HFTD Zone 1 to match 142.8 number). Note that the 142.83 does not equal 142.80, however 142.80 is used in the calcs</t>
  </si>
  <si>
    <t>HFTD Ignition Counts by Year</t>
  </si>
  <si>
    <t>Year</t>
  </si>
  <si>
    <t>HFTD Ignitions</t>
  </si>
  <si>
    <t>Data for Graph Below</t>
  </si>
  <si>
    <t>2022 Baseline</t>
  </si>
  <si>
    <t>With Mitigations</t>
  </si>
  <si>
    <t>With EPSS</t>
  </si>
  <si>
    <t>Jan-May Adjustment</t>
  </si>
  <si>
    <t>Average (Baseline)</t>
  </si>
  <si>
    <t>2022 Forecast Ignitions</t>
  </si>
  <si>
    <t>Baseline Average (post-2021 mitigation)</t>
  </si>
  <si>
    <t>2023 Forecast Ignitions</t>
  </si>
  <si>
    <t>Standard Deviation</t>
  </si>
  <si>
    <t>95% CI Lower</t>
  </si>
  <si>
    <t>Baseline Average</t>
  </si>
  <si>
    <t>95% CI Upper</t>
  </si>
  <si>
    <t>Step 2: Adjust Baseline for Traditional Mitigations (UG, CC, etc.)</t>
  </si>
  <si>
    <t>2022 Reduction Factor</t>
  </si>
  <si>
    <t>2023 Reduction Factor</t>
  </si>
  <si>
    <t>Step 3: Incorporate Adjustment in Ignition Projections due to EPSS</t>
  </si>
  <si>
    <t>Assumes EPSS Criteria Triggered in R3+ Conditions on 100% of HFTD Circuits (Primary Only)</t>
  </si>
  <si>
    <t>Percent of Ignitions Associated with Primary Assets</t>
  </si>
  <si>
    <t>EPSS Mitigation Effectiveness</t>
  </si>
  <si>
    <t>Percent of Ignitions under R3+ Conditions</t>
  </si>
  <si>
    <t>Step 4: Adjust January-May Estimates Based on Actual Observed 2022 Ignitions</t>
  </si>
  <si>
    <t>Note that since Jan-May ignitions are higher that would be projected, 2022 final ignition count is more likely to fall closer to the higher end of the confidence interval. The 15/85 ratio may need to be adjusted based on actuals</t>
  </si>
  <si>
    <t>Historical % of Ignitions</t>
  </si>
  <si>
    <t>Expected 2022 Ignitions based on Historical</t>
  </si>
  <si>
    <t>Actual 2022 Ignitions</t>
  </si>
  <si>
    <t>January - May</t>
  </si>
  <si>
    <t>June - December</t>
  </si>
  <si>
    <t>TBD</t>
  </si>
  <si>
    <t>Observed Ignitions Adder for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</si>
</sst>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0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2" fontId="4" fillId="0" borderId="0" xfId="0" applyNumberFormat="1" applyFont="1"/>
    <xf numFmtId="0" fontId="2" fillId="2" borderId="1" xfId="0" applyFont="1" applyFill="1" applyBorder="1"/>
    <xf numFmtId="2" fontId="4" fillId="0" borderId="1" xfId="0" applyNumberFormat="1" applyFont="1" applyBorder="1"/>
    <xf numFmtId="0" fontId="0" fillId="2" borderId="1" xfId="0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2" xfId="0" applyFont="1" applyBorder="1"/>
    <xf numFmtId="0" fontId="2" fillId="0" borderId="0" xfId="0" applyFont="1"/>
    <xf numFmtId="9" fontId="0" fillId="0" borderId="0" xfId="0" applyNumberFormat="1"/>
    <xf numFmtId="0" fontId="2" fillId="0" borderId="3" xfId="0" applyFont="1" applyBorder="1"/>
    <xf numFmtId="2" fontId="0" fillId="0" borderId="0" xfId="0" applyNumberFormat="1"/>
    <xf numFmtId="10" fontId="0" fillId="0" borderId="0" xfId="1" applyNumberFormat="1" applyFont="1"/>
    <xf numFmtId="43" fontId="4" fillId="0" borderId="0" xfId="2" applyFont="1"/>
    <xf numFmtId="164" fontId="0" fillId="0" borderId="0" xfId="0" applyNumberFormat="1"/>
    <xf numFmtId="0" fontId="0" fillId="0" borderId="0" xfId="0" applyAlignment="1">
      <alignment horizontal="center"/>
    </xf>
    <xf numFmtId="0" fontId="2" fillId="3" borderId="7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3" fillId="0" borderId="2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3" fillId="0" borderId="1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left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_xlchart.v1.1</cx:f>
      </cx:numDim>
    </cx:data>
  </cx:chartData>
  <cx:chart>
    <cx:title pos="t" align="ctr" overlay="0">
      <cx:tx>
        <cx:txData>
          <cx:v>Projected Ignitions in HFTD Distribution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Projected Ignitions in HFTD Distribution</a:t>
          </a:r>
        </a:p>
      </cx:txPr>
    </cx:title>
    <cx:plotArea>
      <cx:plotAreaRegion>
        <cx:series layoutId="waterfall" uniqueId="{78D82B6A-F680-470A-9D49-A4E31B81260C}">
          <cx:dataId val="0"/>
          <cx:layoutPr>
            <cx:subtotals>
              <cx:idx val="4"/>
              <cx:idx val="5"/>
            </cx:subtotals>
          </cx:layoutPr>
        </cx:series>
      </cx:plotAreaRegion>
      <cx:axis id="0">
        <cx:catScaling gapWidth="0.5"/>
        <cx:tickLabels/>
      </cx:axis>
      <cx:axis id="1">
        <cx:valScaling/>
        <cx:majorGridlines/>
        <cx:tickLabels/>
      </cx:axis>
    </cx:plotArea>
    <cx:legend pos="t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971551</xdr:colOff>
      <xdr:row>19</xdr:row>
      <xdr:rowOff>114300</xdr:rowOff>
    </xdr:from>
    <xdr:to>
      <xdr:col>17</xdr:col>
      <xdr:colOff>533400</xdr:colOff>
      <xdr:row>37</xdr:row>
      <xdr:rowOff>142876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65EB3CBA-4BF7-4623-BBEC-53CF2FB567F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BB82E-BDD4-42AC-A838-5862865A69DF}">
  <dimension ref="B1:J65"/>
  <sheetViews>
    <sheetView tabSelected="1" topLeftCell="A6" workbookViewId="0">
      <selection activeCell="N10" sqref="N10"/>
    </sheetView>
  </sheetViews>
  <sheetFormatPr defaultRowHeight="15"/>
  <cols>
    <col min="1" max="1" width="2.7109375" customWidth="1"/>
    <col min="3" max="3" width="35.7109375" bestFit="1" customWidth="1"/>
    <col min="4" max="4" width="22.42578125" customWidth="1"/>
    <col min="5" max="5" width="37.140625" bestFit="1" customWidth="1"/>
    <col min="6" max="6" width="18.140625" bestFit="1" customWidth="1"/>
    <col min="7" max="7" width="15.42578125" customWidth="1"/>
    <col min="8" max="8" width="28.28515625" customWidth="1"/>
  </cols>
  <sheetData>
    <row r="1" spans="2:10" ht="15.75" thickBot="1"/>
    <row r="2" spans="2:10" ht="15.75" thickBot="1">
      <c r="B2" s="21" t="s">
        <v>0</v>
      </c>
      <c r="C2" s="22"/>
      <c r="D2" s="22"/>
      <c r="E2" s="22"/>
      <c r="F2" s="23"/>
    </row>
    <row r="3" spans="2:10" ht="14.1" customHeight="1">
      <c r="B3" s="26" t="s">
        <v>1</v>
      </c>
      <c r="C3" s="27"/>
      <c r="D3" s="27"/>
      <c r="E3" s="27"/>
      <c r="F3" s="28"/>
    </row>
    <row r="4" spans="2:10" ht="14.45" customHeight="1">
      <c r="B4" s="24"/>
      <c r="C4" s="25"/>
      <c r="D4" s="25"/>
      <c r="E4" s="25"/>
      <c r="F4" s="29"/>
    </row>
    <row r="5" spans="2:10" ht="14.45" customHeight="1">
      <c r="B5" s="10"/>
      <c r="C5" s="11"/>
      <c r="D5" s="11"/>
      <c r="E5" s="11"/>
      <c r="F5" s="6"/>
    </row>
    <row r="6" spans="2:10">
      <c r="B6" s="12"/>
      <c r="C6" s="30" t="s">
        <v>2</v>
      </c>
      <c r="D6" s="30"/>
      <c r="F6" s="6"/>
    </row>
    <row r="7" spans="2:10">
      <c r="B7" s="12"/>
      <c r="C7" s="13" t="s">
        <v>3</v>
      </c>
      <c r="D7" s="13" t="s">
        <v>4</v>
      </c>
      <c r="F7" s="6"/>
    </row>
    <row r="8" spans="2:10">
      <c r="B8" s="12"/>
      <c r="C8">
        <v>2015</v>
      </c>
      <c r="D8" s="13">
        <v>132</v>
      </c>
      <c r="F8" s="6"/>
    </row>
    <row r="9" spans="2:10">
      <c r="B9" s="12"/>
      <c r="C9">
        <v>2016</v>
      </c>
      <c r="D9">
        <v>118</v>
      </c>
      <c r="F9" s="6"/>
    </row>
    <row r="10" spans="2:10">
      <c r="B10" s="12"/>
      <c r="C10">
        <v>2017</v>
      </c>
      <c r="D10">
        <v>190</v>
      </c>
      <c r="F10" s="6"/>
      <c r="H10" s="20" t="s">
        <v>5</v>
      </c>
      <c r="I10" s="20"/>
      <c r="J10" s="20"/>
    </row>
    <row r="11" spans="2:10">
      <c r="B11" s="12"/>
      <c r="C11">
        <v>2018</v>
      </c>
      <c r="D11">
        <v>174</v>
      </c>
      <c r="F11" s="6"/>
      <c r="H11" t="s">
        <v>6</v>
      </c>
      <c r="I11">
        <v>143</v>
      </c>
      <c r="J11">
        <v>143</v>
      </c>
    </row>
    <row r="12" spans="2:10">
      <c r="B12" s="12"/>
      <c r="C12">
        <v>2019</v>
      </c>
      <c r="D12">
        <v>110</v>
      </c>
      <c r="F12" s="6"/>
      <c r="H12" t="s">
        <v>7</v>
      </c>
      <c r="I12">
        <v>139</v>
      </c>
      <c r="J12">
        <f>I12-I11</f>
        <v>-4</v>
      </c>
    </row>
    <row r="13" spans="2:10">
      <c r="B13" s="12"/>
      <c r="C13">
        <v>2020</v>
      </c>
      <c r="D13">
        <v>138</v>
      </c>
      <c r="F13" s="6"/>
      <c r="H13" t="s">
        <v>8</v>
      </c>
      <c r="I13">
        <v>76</v>
      </c>
      <c r="J13">
        <f>I13-I12</f>
        <v>-63</v>
      </c>
    </row>
    <row r="14" spans="2:10">
      <c r="B14" s="5"/>
      <c r="C14">
        <v>2021</v>
      </c>
      <c r="D14">
        <v>129</v>
      </c>
      <c r="F14" s="6"/>
      <c r="H14" t="s">
        <v>9</v>
      </c>
      <c r="I14">
        <v>97</v>
      </c>
      <c r="J14">
        <f>I14-I13</f>
        <v>21</v>
      </c>
    </row>
    <row r="15" spans="2:10">
      <c r="B15" s="5"/>
      <c r="C15" s="13" t="s">
        <v>10</v>
      </c>
      <c r="D15" s="1">
        <f>AVERAGE(D8:D13)</f>
        <v>143.66666666666666</v>
      </c>
      <c r="E15" s="16"/>
      <c r="F15" s="6"/>
      <c r="H15" t="s">
        <v>11</v>
      </c>
      <c r="J15">
        <v>97</v>
      </c>
    </row>
    <row r="16" spans="2:10">
      <c r="B16" s="5"/>
      <c r="C16" t="s">
        <v>12</v>
      </c>
      <c r="D16" s="16">
        <v>142.80000000000001</v>
      </c>
      <c r="F16" s="6"/>
      <c r="H16" t="s">
        <v>13</v>
      </c>
      <c r="J16">
        <v>71</v>
      </c>
    </row>
    <row r="17" spans="2:6">
      <c r="B17" s="5"/>
      <c r="C17" s="13" t="s">
        <v>14</v>
      </c>
      <c r="D17" s="18">
        <f>_xlfn.STDEV.S(D8:D13)</f>
        <v>31.709094384208857</v>
      </c>
      <c r="F17" s="6"/>
    </row>
    <row r="18" spans="2:6">
      <c r="B18" s="5"/>
      <c r="F18" s="6"/>
    </row>
    <row r="19" spans="2:6">
      <c r="B19" s="5"/>
      <c r="C19" s="4"/>
      <c r="D19" s="2">
        <v>2022</v>
      </c>
      <c r="E19" s="2">
        <v>2023</v>
      </c>
      <c r="F19" s="6"/>
    </row>
    <row r="20" spans="2:6">
      <c r="B20" s="5"/>
      <c r="C20" s="2" t="s">
        <v>15</v>
      </c>
      <c r="D20" s="3">
        <f>D21-_xlfn.CONFIDENCE.T(0.05,D17,COUNT(D8:D13))</f>
        <v>109.52334624438562</v>
      </c>
      <c r="E20" s="3">
        <f>D21-_xlfn.CONFIDENCE.T(0.05,D17,COUNT(D8:D13))</f>
        <v>109.52334624438562</v>
      </c>
      <c r="F20" s="6"/>
    </row>
    <row r="21" spans="2:6">
      <c r="B21" s="5"/>
      <c r="C21" s="2" t="s">
        <v>16</v>
      </c>
      <c r="D21" s="3">
        <f>D16</f>
        <v>142.80000000000001</v>
      </c>
      <c r="E21" s="3">
        <f>D16</f>
        <v>142.80000000000001</v>
      </c>
      <c r="F21" s="6"/>
    </row>
    <row r="22" spans="2:6">
      <c r="B22" s="5"/>
      <c r="C22" s="2" t="s">
        <v>17</v>
      </c>
      <c r="D22" s="3">
        <f>D21+_xlfn.CONFIDENCE.T(0.05,D17,COUNT(D8:D13))</f>
        <v>176.07665375561442</v>
      </c>
      <c r="E22" s="3">
        <f>D21+_xlfn.CONFIDENCE.T(0.05,D17,COUNT(D8:D13))</f>
        <v>176.07665375561442</v>
      </c>
      <c r="F22" s="6"/>
    </row>
    <row r="23" spans="2:6" ht="15.75" thickBot="1">
      <c r="B23" s="7"/>
      <c r="C23" s="8"/>
      <c r="D23" s="8"/>
      <c r="E23" s="8"/>
      <c r="F23" s="9"/>
    </row>
    <row r="24" spans="2:6" ht="15.75" thickBot="1"/>
    <row r="25" spans="2:6" ht="15.75" thickBot="1">
      <c r="B25" s="21" t="s">
        <v>18</v>
      </c>
      <c r="C25" s="22"/>
      <c r="D25" s="22"/>
      <c r="E25" s="22"/>
      <c r="F25" s="23"/>
    </row>
    <row r="26" spans="2:6">
      <c r="B26" s="5"/>
      <c r="F26" s="6"/>
    </row>
    <row r="27" spans="2:6">
      <c r="B27" s="5"/>
      <c r="C27" s="13" t="s">
        <v>19</v>
      </c>
      <c r="D27" s="17">
        <v>2.9971988795518212E-2</v>
      </c>
      <c r="F27" s="6"/>
    </row>
    <row r="28" spans="2:6">
      <c r="B28" s="5"/>
      <c r="C28" s="13" t="s">
        <v>20</v>
      </c>
      <c r="D28" s="17">
        <f>(D32-128.34)/D32</f>
        <v>7.3491192607565745E-2</v>
      </c>
      <c r="F28" s="6"/>
    </row>
    <row r="29" spans="2:6">
      <c r="B29" s="5"/>
      <c r="F29" s="6"/>
    </row>
    <row r="30" spans="2:6">
      <c r="B30" s="5"/>
      <c r="C30" s="4"/>
      <c r="D30" s="2">
        <v>2022</v>
      </c>
      <c r="E30" s="2">
        <v>2023</v>
      </c>
      <c r="F30" s="6"/>
    </row>
    <row r="31" spans="2:6">
      <c r="B31" s="5"/>
      <c r="C31" s="2" t="s">
        <v>15</v>
      </c>
      <c r="D31" s="3">
        <f>D20*(1-D27)</f>
        <v>106.24071373790123</v>
      </c>
      <c r="E31" s="3">
        <f>D31*(1-D28)</f>
        <v>98.432956981823878</v>
      </c>
      <c r="F31" s="6"/>
    </row>
    <row r="32" spans="2:6">
      <c r="B32" s="5"/>
      <c r="C32" s="2" t="s">
        <v>16</v>
      </c>
      <c r="D32" s="3">
        <f>D21*(1-D27)</f>
        <v>138.52000000000001</v>
      </c>
      <c r="E32" s="3">
        <f>D32*(1-D28)</f>
        <v>128.34</v>
      </c>
      <c r="F32" s="6"/>
    </row>
    <row r="33" spans="2:8">
      <c r="B33" s="5"/>
      <c r="C33" s="2" t="s">
        <v>17</v>
      </c>
      <c r="D33" s="3">
        <f>D22*(1-D27)</f>
        <v>170.7992862620988</v>
      </c>
      <c r="E33" s="3">
        <f>D33*(1-D28)</f>
        <v>158.24704301817613</v>
      </c>
      <c r="F33" s="6"/>
    </row>
    <row r="34" spans="2:8" ht="15.75" thickBot="1">
      <c r="B34" s="7"/>
      <c r="C34" s="8"/>
      <c r="D34" s="8"/>
      <c r="E34" s="8"/>
      <c r="F34" s="9"/>
    </row>
    <row r="35" spans="2:8" ht="15.75" thickBot="1"/>
    <row r="36" spans="2:8" ht="15.75" thickBot="1">
      <c r="B36" s="21" t="s">
        <v>21</v>
      </c>
      <c r="C36" s="22"/>
      <c r="D36" s="22"/>
      <c r="E36" s="22"/>
      <c r="F36" s="23"/>
    </row>
    <row r="37" spans="2:8">
      <c r="B37" s="31" t="s">
        <v>22</v>
      </c>
      <c r="C37" s="32"/>
      <c r="D37" s="32"/>
      <c r="E37" s="32"/>
      <c r="F37" s="6"/>
    </row>
    <row r="38" spans="2:8">
      <c r="B38" s="5"/>
      <c r="F38" s="6"/>
    </row>
    <row r="39" spans="2:8">
      <c r="B39" s="5"/>
      <c r="C39" s="13" t="s">
        <v>23</v>
      </c>
      <c r="D39" s="14">
        <v>0.88</v>
      </c>
      <c r="F39" s="6"/>
    </row>
    <row r="40" spans="2:8">
      <c r="B40" s="5"/>
      <c r="C40" s="13" t="s">
        <v>24</v>
      </c>
      <c r="D40" s="14">
        <v>0.8</v>
      </c>
      <c r="F40" s="6"/>
      <c r="H40" s="19"/>
    </row>
    <row r="41" spans="2:8">
      <c r="B41" s="5"/>
      <c r="C41" s="13" t="s">
        <v>25</v>
      </c>
      <c r="D41" s="14">
        <v>0.64</v>
      </c>
      <c r="F41" s="6"/>
    </row>
    <row r="42" spans="2:8">
      <c r="B42" s="5"/>
      <c r="F42" s="6"/>
    </row>
    <row r="43" spans="2:8">
      <c r="B43" s="5"/>
      <c r="C43" s="4"/>
      <c r="D43" s="2">
        <v>2022</v>
      </c>
      <c r="E43" s="2">
        <v>2023</v>
      </c>
      <c r="F43" s="6"/>
    </row>
    <row r="44" spans="2:8">
      <c r="B44" s="5"/>
      <c r="C44" s="2" t="s">
        <v>15</v>
      </c>
      <c r="D44" s="3">
        <f>(D31*D39*(1-(D40*D41)))+(D31*(1-D39))</f>
        <v>58.372897756152447</v>
      </c>
      <c r="E44" s="3">
        <f>(E31*D39*(1-(D40*D41)))+(E31*(1-D39))</f>
        <v>54.083003884093316</v>
      </c>
      <c r="F44" s="6"/>
    </row>
    <row r="45" spans="2:8">
      <c r="B45" s="5"/>
      <c r="C45" s="2" t="s">
        <v>16</v>
      </c>
      <c r="D45" s="3">
        <f>(D32*D39*(1-(D40*D41)))+(D32*(1-D39))</f>
        <v>76.108428800000013</v>
      </c>
      <c r="E45" s="3">
        <f>(E32*D39*(1-(D40*D41)))+(E32*(1-D39))</f>
        <v>70.515129599999995</v>
      </c>
      <c r="F45" s="6"/>
    </row>
    <row r="46" spans="2:8">
      <c r="B46" s="5"/>
      <c r="C46" s="2" t="s">
        <v>17</v>
      </c>
      <c r="D46" s="3">
        <f>(D33*D39*(1-(D40*D41)))+(D33*(1-D39))</f>
        <v>93.843959843847571</v>
      </c>
      <c r="E46" s="3">
        <f>(E33*D39*(1-(D40*D41)))+(E33*(1-D39))</f>
        <v>86.947255315906688</v>
      </c>
      <c r="F46" s="6"/>
    </row>
    <row r="47" spans="2:8" ht="15.75" thickBot="1">
      <c r="B47" s="7"/>
      <c r="C47" s="8"/>
      <c r="D47" s="8"/>
      <c r="E47" s="8"/>
      <c r="F47" s="9"/>
    </row>
    <row r="48" spans="2:8" ht="15.75" thickBot="1"/>
    <row r="49" spans="2:6" ht="15.75" thickBot="1">
      <c r="B49" s="21" t="s">
        <v>26</v>
      </c>
      <c r="C49" s="22"/>
      <c r="D49" s="22"/>
      <c r="E49" s="22"/>
      <c r="F49" s="23"/>
    </row>
    <row r="50" spans="2:6">
      <c r="B50" s="24" t="s">
        <v>27</v>
      </c>
      <c r="C50" s="25"/>
      <c r="D50" s="25"/>
      <c r="E50" s="25"/>
      <c r="F50" s="6"/>
    </row>
    <row r="51" spans="2:6">
      <c r="B51" s="24"/>
      <c r="C51" s="25"/>
      <c r="D51" s="25"/>
      <c r="E51" s="25"/>
      <c r="F51" s="6"/>
    </row>
    <row r="52" spans="2:6">
      <c r="B52" s="10"/>
      <c r="C52" s="11"/>
      <c r="D52" s="11"/>
      <c r="E52" s="11"/>
      <c r="F52" s="6"/>
    </row>
    <row r="53" spans="2:6">
      <c r="B53" s="5"/>
      <c r="F53" s="6"/>
    </row>
    <row r="54" spans="2:6">
      <c r="B54" s="5"/>
      <c r="D54" s="13" t="s">
        <v>28</v>
      </c>
      <c r="E54" s="13" t="s">
        <v>29</v>
      </c>
      <c r="F54" s="15" t="s">
        <v>30</v>
      </c>
    </row>
    <row r="55" spans="2:6">
      <c r="B55" s="5"/>
      <c r="C55" s="13" t="s">
        <v>31</v>
      </c>
      <c r="D55" s="14">
        <v>0.15</v>
      </c>
      <c r="E55" s="16">
        <f>D45*D55</f>
        <v>11.416264320000002</v>
      </c>
      <c r="F55" s="6">
        <v>32</v>
      </c>
    </row>
    <row r="56" spans="2:6">
      <c r="B56" s="5"/>
      <c r="C56" s="13" t="s">
        <v>32</v>
      </c>
      <c r="D56" s="14">
        <v>0.85</v>
      </c>
      <c r="E56" s="16">
        <f>D56*D45</f>
        <v>64.692164480000002</v>
      </c>
      <c r="F56" s="6" t="s">
        <v>33</v>
      </c>
    </row>
    <row r="57" spans="2:6">
      <c r="B57" s="5"/>
      <c r="F57" s="6"/>
    </row>
    <row r="58" spans="2:6">
      <c r="B58" s="5"/>
      <c r="C58" s="13" t="s">
        <v>34</v>
      </c>
      <c r="D58" s="16">
        <f>F55-E55</f>
        <v>20.583735679999997</v>
      </c>
      <c r="F58" s="6"/>
    </row>
    <row r="59" spans="2:6">
      <c r="B59" s="5"/>
      <c r="F59" s="6"/>
    </row>
    <row r="60" spans="2:6">
      <c r="B60" s="5"/>
      <c r="F60" s="6"/>
    </row>
    <row r="61" spans="2:6">
      <c r="B61" s="5"/>
      <c r="C61" s="4"/>
      <c r="D61" s="2">
        <v>2022</v>
      </c>
      <c r="E61" s="2">
        <v>2023</v>
      </c>
      <c r="F61" s="6"/>
    </row>
    <row r="62" spans="2:6">
      <c r="B62" s="5"/>
      <c r="C62" s="2" t="s">
        <v>15</v>
      </c>
      <c r="D62" s="3">
        <f>D44+D58</f>
        <v>78.956633436152444</v>
      </c>
      <c r="E62" s="3">
        <f>E44</f>
        <v>54.083003884093316</v>
      </c>
      <c r="F62" s="6"/>
    </row>
    <row r="63" spans="2:6">
      <c r="B63" s="5"/>
      <c r="C63" s="2" t="s">
        <v>16</v>
      </c>
      <c r="D63" s="3">
        <f>D45+D58</f>
        <v>96.692164480000002</v>
      </c>
      <c r="E63" s="3">
        <f>E45</f>
        <v>70.515129599999995</v>
      </c>
      <c r="F63" s="6"/>
    </row>
    <row r="64" spans="2:6">
      <c r="B64" s="5"/>
      <c r="C64" s="2" t="s">
        <v>17</v>
      </c>
      <c r="D64" s="3">
        <f>D46+D58</f>
        <v>114.42769552384758</v>
      </c>
      <c r="E64" s="3">
        <f>E46</f>
        <v>86.947255315906688</v>
      </c>
      <c r="F64" s="6"/>
    </row>
    <row r="65" spans="2:6" ht="15.75" thickBot="1">
      <c r="B65" s="7"/>
      <c r="C65" s="8"/>
      <c r="D65" s="8"/>
      <c r="E65" s="8"/>
      <c r="F65" s="9"/>
    </row>
  </sheetData>
  <mergeCells count="9">
    <mergeCell ref="H10:J10"/>
    <mergeCell ref="B49:F49"/>
    <mergeCell ref="B50:E51"/>
    <mergeCell ref="B2:F2"/>
    <mergeCell ref="B3:F4"/>
    <mergeCell ref="C6:D6"/>
    <mergeCell ref="B25:F25"/>
    <mergeCell ref="B36:F36"/>
    <mergeCell ref="B37:E37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geRetentionTriggerDate xmlns="97e57212-3e02-407f-8b2d-05f7d7f19b15" xsi:nil="true"/>
    <pgeInformationSecurityClassification xmlns="97e57212-3e02-407f-8b2d-05f7d7f19b15" xsi:nil="true"/>
    <mca9ac2a47d44219b4ff213ace4480ec xmlns="97e57212-3e02-407f-8b2d-05f7d7f19b15">
      <Terms xmlns="http://schemas.microsoft.com/office/infopath/2007/PartnerControls"/>
    </mca9ac2a47d44219b4ff213ace4480ec>
    <TaxCatchAll xmlns="97e57212-3e02-407f-8b2d-05f7d7f19b15" xsi:nil="true"/>
    <lcf76f155ced4ddcb4097134ff3c332f xmlns="d72ebb01-2fc3-4dac-9dea-5e872f1c603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1B1EC874A43D45A6CE5885CBB91BA1" ma:contentTypeVersion="21" ma:contentTypeDescription="Create a new document." ma:contentTypeScope="" ma:versionID="f0ecdb7c513a3fa449cc2ba72c39ffe0">
  <xsd:schema xmlns:xsd="http://www.w3.org/2001/XMLSchema" xmlns:xs="http://www.w3.org/2001/XMLSchema" xmlns:p="http://schemas.microsoft.com/office/2006/metadata/properties" xmlns:ns2="97e57212-3e02-407f-8b2d-05f7d7f19b15" xmlns:ns3="d72ebb01-2fc3-4dac-9dea-5e872f1c6030" xmlns:ns4="fdec3331-90b9-49c6-89d0-e2a975630824" targetNamespace="http://schemas.microsoft.com/office/2006/metadata/properties" ma:root="true" ma:fieldsID="1ffac4c1678070d3f9856bd2b0e15dd2" ns2:_="" ns3:_="" ns4:_="">
    <xsd:import namespace="97e57212-3e02-407f-8b2d-05f7d7f19b15"/>
    <xsd:import namespace="d72ebb01-2fc3-4dac-9dea-5e872f1c6030"/>
    <xsd:import namespace="fdec3331-90b9-49c6-89d0-e2a975630824"/>
    <xsd:element name="properties">
      <xsd:complexType>
        <xsd:sequence>
          <xsd:element name="documentManagement">
            <xsd:complexType>
              <xsd:all>
                <xsd:element ref="ns2:pgeInformationSecurityClassification" minOccurs="0"/>
                <xsd:element ref="ns2:mca9ac2a47d44219b4ff213ace4480ec" minOccurs="0"/>
                <xsd:element ref="ns2:TaxCatchAll" minOccurs="0"/>
                <xsd:element ref="ns2:TaxCatchAllLabel" minOccurs="0"/>
                <xsd:element ref="ns2:pgeRetentionTriggerDat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e57212-3e02-407f-8b2d-05f7d7f19b15" elementFormDefault="qualified">
    <xsd:import namespace="http://schemas.microsoft.com/office/2006/documentManagement/types"/>
    <xsd:import namespace="http://schemas.microsoft.com/office/infopath/2007/PartnerControls"/>
    <xsd:element name="pgeInformationSecurityClassification" ma:index="8" nillable="true" ma:displayName="PGE Information Security Classification" ma:description="Confidentiality of the Item (i.e. who can access it.) PG&amp;E uses the following four levels of confidentiality:&#10;• Public: Information available to anyone inside or outside PG&amp;E without restriction. &#10;• Internal: Information intended primarily for use within PG&amp;E.&#10;• Confidential: Information intended for use within PG&amp;E on a “business-need-to-know basis.” &#10;• Restricted: Information that is the most sensitive due to its significant value to the company and requires the maximum level of handling and protection from unauthorized collection, access, use or disclosure&#10;" ma:format="Dropdown" ma:internalName="pgeInformationSecurityClassification">
      <xsd:simpleType>
        <xsd:restriction base="dms:Choice">
          <xsd:enumeration value="Public"/>
          <xsd:enumeration value="Internal"/>
          <xsd:enumeration value="Confidential"/>
          <xsd:enumeration value="Restricted"/>
        </xsd:restriction>
      </xsd:simpleType>
    </xsd:element>
    <xsd:element name="mca9ac2a47d44219b4ff213ace4480ec" ma:index="9" nillable="true" ma:taxonomy="true" ma:internalName="mca9ac2a47d44219b4ff213ace4480ec" ma:taxonomyFieldName="pgeRecordCategory" ma:displayName="PGE Record Category" ma:default="" ma:fieldId="{6ca9ac2a-47d4-4219-b4ff-213ace4480ec}" ma:sspId="b06c99b3-cd83-43e5-b4c1-d62f316c1e37" ma:termSetId="adcc1c58-aad5-4d6c-b2f3-f9d1112c68e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8307e0e4-bb93-40e3-aba4-33d01e1b06a1}" ma:internalName="TaxCatchAll" ma:showField="CatchAllData" ma:web="fdec3331-90b9-49c6-89d0-e2a9756308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8307e0e4-bb93-40e3-aba4-33d01e1b06a1}" ma:internalName="TaxCatchAllLabel" ma:readOnly="true" ma:showField="CatchAllDataLabel" ma:web="fdec3331-90b9-49c6-89d0-e2a9756308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geRetentionTriggerDate" ma:index="13" nillable="true" ma:displayName="PGE Retention Trigger Date" ma:description="This is a date field it will be populated when an event has occurred that will trigger retention" ma:format="DateOnly" ma:internalName="pgeRetentionTrigger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2ebb01-2fc3-4dac-9dea-5e872f1c60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b06c99b3-cd83-43e5-b4c1-d62f316c1e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ec3331-90b9-49c6-89d0-e2a97563082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a1023ccf-7cb6-4ee1-9475-b660b0644bb5" ContentTypeId="0x0101" PreviousValue="true"/>
</file>

<file path=customXml/itemProps1.xml><?xml version="1.0" encoding="utf-8"?>
<ds:datastoreItem xmlns:ds="http://schemas.openxmlformats.org/officeDocument/2006/customXml" ds:itemID="{95138825-D178-4E4F-B46A-41D75DD6CBA8}"/>
</file>

<file path=customXml/itemProps2.xml><?xml version="1.0" encoding="utf-8"?>
<ds:datastoreItem xmlns:ds="http://schemas.openxmlformats.org/officeDocument/2006/customXml" ds:itemID="{FD72A5AA-C031-46F2-A832-612D0C107C7E}"/>
</file>

<file path=customXml/itemProps3.xml><?xml version="1.0" encoding="utf-8"?>
<ds:datastoreItem xmlns:ds="http://schemas.openxmlformats.org/officeDocument/2006/customXml" ds:itemID="{93DBE951-5080-49C9-AEFF-E3D7A76C62D2}"/>
</file>

<file path=customXml/itemProps4.xml><?xml version="1.0" encoding="utf-8"?>
<ds:datastoreItem xmlns:ds="http://schemas.openxmlformats.org/officeDocument/2006/customXml" ds:itemID="{80EC43DC-B517-4CA3-BEEF-56E132B1F5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Bottom, James</dc:creator>
  <cp:keywords/>
  <dc:description/>
  <cp:lastModifiedBy>Middlekauff, Charles (Law)</cp:lastModifiedBy>
  <cp:revision/>
  <dcterms:created xsi:type="dcterms:W3CDTF">2022-06-14T23:09:00Z</dcterms:created>
  <dcterms:modified xsi:type="dcterms:W3CDTF">2022-06-26T03:29:13Z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0x010100641B1EC874A43D45A6CE5885CBB91BA1</vt:lpwstr>
  </property>
  <property fmtid="{D5CDD505-2E9C-101B-9397-08002B2CF9AE}" pid="3" name="MediaServiceImageTags">
    <vt:lpwstr/>
  </property>
  <property fmtid="{D5CDD505-2E9C-101B-9397-08002B2CF9AE}" pid="4" name="pgeRecordCategory">
    <vt:lpwstr/>
  </property>
</Properties>
</file>